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jcamfield\Desktop\Hydro M_Cost 2018\RFI\"/>
    </mc:Choice>
  </mc:AlternateContent>
  <xr:revisionPtr revIDLastSave="0" documentId="8_{C2379386-3793-411B-B60B-4190B181B327}" xr6:coauthVersionLast="36" xr6:coauthVersionMax="36" xr10:uidLastSave="{00000000-0000-0000-0000-000000000000}"/>
  <bookViews>
    <workbookView xWindow="0" yWindow="0" windowWidth="12990" windowHeight="5985" tabRatio="773" xr2:uid="{00000000-000D-0000-FFFF-FFFF00000000}"/>
  </bookViews>
  <sheets>
    <sheet name="Summary Analysis" sheetId="21" r:id="rId1"/>
    <sheet name="HVDC O&amp;M Costs" sheetId="24" r:id="rId2"/>
    <sheet name="LTA O&amp;M Costs" sheetId="26" r:id="rId3"/>
    <sheet name="A&amp;G" sheetId="33" r:id="rId4"/>
    <sheet name="Transmission 2016" sheetId="5" r:id="rId5"/>
    <sheet name="Transmission 2015" sheetId="11" r:id="rId6"/>
    <sheet name="Transmission 2014" sheetId="13" r:id="rId7"/>
    <sheet name="CA Trans" sheetId="23" r:id="rId8"/>
    <sheet name="NLH Tr O&amp;M Actual, 2014" sheetId="28" r:id="rId9"/>
    <sheet name="NLH Tr O&amp;M Actual, 2015" sheetId="29" r:id="rId10"/>
    <sheet name="NLH Tr O&amp;M Actual, 2016" sheetId="31" r:id="rId11"/>
    <sheet name="NLH Tr O&amp;M Actual 2017" sheetId="32" r:id="rId12"/>
    <sheet name="NLH Data, 2014" sheetId="17" r:id="rId13"/>
    <sheet name="NLH Tr O&amp;M Estimates, 2015" sheetId="18" r:id="rId14"/>
    <sheet name="NLH Tr O&amp;M Estimates, 2016" sheetId="19" r:id="rId15"/>
    <sheet name="Line Lengths" sheetId="27" r:id="rId16"/>
    <sheet name="NL Hydro Load Density" sheetId="20" r:id="rId17"/>
    <sheet name="O&amp;M Lines Towers (STable 4, v2)" sheetId="25" r:id="rId18"/>
    <sheet name="Pole Miles 2016" sheetId="10" r:id="rId19"/>
    <sheet name="Pole Miles 2015" sheetId="12" r:id="rId20"/>
    <sheet name="Pole Miles 2014" sheetId="14" r:id="rId21"/>
    <sheet name="Transmission 2013" sheetId="15" r:id="rId22"/>
    <sheet name="Pole Miles 2013" sheetId="16" r:id="rId23"/>
    <sheet name="CAD_USD" sheetId="22" r:id="rId24"/>
  </sheets>
  <externalReferences>
    <externalReference r:id="rId25"/>
    <externalReference r:id="rId26"/>
    <externalReference r:id="rId27"/>
  </externalReferences>
  <definedNames>
    <definedName name="_xlnm.Database" localSheetId="11">'NLH Tr O&amp;M Actual 2017'!$A$1:$K$152</definedName>
    <definedName name="_xlnm.Database" localSheetId="8">'NLH Tr O&amp;M Actual, 2014'!$A$1:$K$138</definedName>
    <definedName name="_xlnm.Database">'NLH Data, 2014'!$A$1:$K$138</definedName>
    <definedName name="_xlnm.Print_Area" localSheetId="21">'Transmission 2013'!$C$30:$AB$75</definedName>
    <definedName name="_xlnm.Print_Area" localSheetId="6">'Transmission 2014'!$C$30:$AB$75</definedName>
    <definedName name="_xlnm.Print_Area" localSheetId="5">'Transmission 2015'!$D$30:$AC$80</definedName>
    <definedName name="_xlnm.Print_Area" localSheetId="4">'Transmission 2016'!$C$30:$AB$80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6" i="33" l="1"/>
  <c r="F36" i="33" s="1"/>
  <c r="G36" i="33" s="1"/>
  <c r="H36" i="33" s="1"/>
  <c r="I36" i="33" s="1"/>
  <c r="J36" i="33" s="1"/>
  <c r="K36" i="33" s="1"/>
  <c r="L36" i="33" s="1"/>
  <c r="M36" i="33" s="1"/>
  <c r="N36" i="33" s="1"/>
  <c r="O36" i="33" s="1"/>
  <c r="P36" i="33" s="1"/>
  <c r="Q36" i="33" s="1"/>
  <c r="R36" i="33" s="1"/>
  <c r="S36" i="33" s="1"/>
  <c r="T36" i="33" s="1"/>
  <c r="U36" i="33" s="1"/>
  <c r="V36" i="33" s="1"/>
  <c r="W36" i="33" s="1"/>
  <c r="X36" i="33" s="1"/>
  <c r="Y36" i="33" s="1"/>
  <c r="Z36" i="33" s="1"/>
  <c r="AA36" i="33" s="1"/>
  <c r="E31" i="33"/>
  <c r="F31" i="33" s="1"/>
  <c r="G31" i="33" s="1"/>
  <c r="H31" i="33" s="1"/>
  <c r="I31" i="33" s="1"/>
  <c r="J31" i="33" s="1"/>
  <c r="K31" i="33" s="1"/>
  <c r="L31" i="33" s="1"/>
  <c r="M31" i="33" s="1"/>
  <c r="N31" i="33" s="1"/>
  <c r="O31" i="33" s="1"/>
  <c r="P31" i="33" s="1"/>
  <c r="Q31" i="33" s="1"/>
  <c r="R31" i="33" s="1"/>
  <c r="S31" i="33" s="1"/>
  <c r="T31" i="33" s="1"/>
  <c r="U31" i="33" s="1"/>
  <c r="V31" i="33" s="1"/>
  <c r="W31" i="33" s="1"/>
  <c r="X31" i="33" s="1"/>
  <c r="Y31" i="33" s="1"/>
  <c r="Z31" i="33" s="1"/>
  <c r="AA31" i="33" s="1"/>
  <c r="E23" i="33"/>
  <c r="F23" i="33" s="1"/>
  <c r="G23" i="33" s="1"/>
  <c r="H23" i="33" s="1"/>
  <c r="I23" i="33" s="1"/>
  <c r="J23" i="33" s="1"/>
  <c r="K23" i="33" s="1"/>
  <c r="L23" i="33" s="1"/>
  <c r="M23" i="33" s="1"/>
  <c r="N23" i="33" s="1"/>
  <c r="O23" i="33" s="1"/>
  <c r="P23" i="33" s="1"/>
  <c r="Q23" i="33" s="1"/>
  <c r="R23" i="33" s="1"/>
  <c r="S23" i="33" s="1"/>
  <c r="T23" i="33" s="1"/>
  <c r="U23" i="33" s="1"/>
  <c r="V23" i="33" s="1"/>
  <c r="W23" i="33" s="1"/>
  <c r="X23" i="33" s="1"/>
  <c r="Y23" i="33" s="1"/>
  <c r="Z23" i="33" s="1"/>
  <c r="AA23" i="33" s="1"/>
  <c r="E17" i="33"/>
  <c r="F17" i="33" s="1"/>
  <c r="G17" i="33" s="1"/>
  <c r="H17" i="33" s="1"/>
  <c r="I17" i="33" s="1"/>
  <c r="J17" i="33" s="1"/>
  <c r="K17" i="33" s="1"/>
  <c r="L17" i="33" s="1"/>
  <c r="M17" i="33" s="1"/>
  <c r="N17" i="33" s="1"/>
  <c r="O17" i="33" s="1"/>
  <c r="P17" i="33" s="1"/>
  <c r="Q17" i="33" s="1"/>
  <c r="R17" i="33" s="1"/>
  <c r="S17" i="33" s="1"/>
  <c r="T17" i="33" s="1"/>
  <c r="U17" i="33" s="1"/>
  <c r="V17" i="33" s="1"/>
  <c r="W17" i="33" s="1"/>
  <c r="X17" i="33" s="1"/>
  <c r="Y17" i="33" s="1"/>
  <c r="Z17" i="33" s="1"/>
  <c r="AA17" i="33" s="1"/>
  <c r="Q41" i="26" l="1"/>
  <c r="M50" i="26"/>
  <c r="O35" i="26"/>
  <c r="Q54" i="21"/>
  <c r="O20" i="21"/>
  <c r="T30" i="32" l="1"/>
  <c r="P30" i="32"/>
  <c r="P29" i="32"/>
  <c r="P28" i="32"/>
  <c r="T27" i="32"/>
  <c r="P27" i="32"/>
  <c r="T26" i="32"/>
  <c r="P26" i="32"/>
  <c r="P25" i="32"/>
  <c r="P24" i="32"/>
  <c r="T23" i="32"/>
  <c r="P23" i="32"/>
  <c r="T20" i="32"/>
  <c r="U20" i="32" s="1"/>
  <c r="P18" i="32"/>
  <c r="T17" i="32"/>
  <c r="P16" i="32"/>
  <c r="P15" i="32"/>
  <c r="P14" i="32"/>
  <c r="P20" i="32" s="1"/>
  <c r="R20" i="32" s="1"/>
  <c r="T9" i="32"/>
  <c r="T8" i="32"/>
  <c r="T7" i="32"/>
  <c r="P6" i="32"/>
  <c r="P5" i="32"/>
  <c r="P4" i="32"/>
  <c r="M4" i="32"/>
  <c r="M5" i="32" s="1"/>
  <c r="M6" i="32" s="1"/>
  <c r="M7" i="32" s="1"/>
  <c r="M8" i="32" s="1"/>
  <c r="M9" i="32" s="1"/>
  <c r="M10" i="32" s="1"/>
  <c r="M11" i="32" s="1"/>
  <c r="M12" i="32" s="1"/>
  <c r="M13" i="32" s="1"/>
  <c r="M14" i="32" s="1"/>
  <c r="M15" i="32" s="1"/>
  <c r="M16" i="32" s="1"/>
  <c r="M17" i="32" s="1"/>
  <c r="M18" i="32" s="1"/>
  <c r="M19" i="32" s="1"/>
  <c r="M20" i="32" s="1"/>
  <c r="M21" i="32" s="1"/>
  <c r="M22" i="32" s="1"/>
  <c r="M23" i="32" s="1"/>
  <c r="M24" i="32" s="1"/>
  <c r="M25" i="32" s="1"/>
  <c r="M26" i="32" s="1"/>
  <c r="M27" i="32" s="1"/>
  <c r="M28" i="32" s="1"/>
  <c r="M29" i="32" s="1"/>
  <c r="M30" i="32" s="1"/>
  <c r="M31" i="32" s="1"/>
  <c r="M32" i="32" s="1"/>
  <c r="M33" i="32" s="1"/>
  <c r="M34" i="32" s="1"/>
  <c r="K151" i="31"/>
  <c r="K157" i="31" s="1"/>
  <c r="K161" i="31" s="1"/>
  <c r="T30" i="31"/>
  <c r="P30" i="31"/>
  <c r="P29" i="31"/>
  <c r="P28" i="31"/>
  <c r="T27" i="31"/>
  <c r="P27" i="31"/>
  <c r="T26" i="31"/>
  <c r="P26" i="31"/>
  <c r="P25" i="31"/>
  <c r="P24" i="31"/>
  <c r="T23" i="31"/>
  <c r="T31" i="31" s="1"/>
  <c r="U31" i="31" s="1"/>
  <c r="X13" i="31" s="1"/>
  <c r="P23" i="31"/>
  <c r="T20" i="31"/>
  <c r="U20" i="31" s="1"/>
  <c r="P18" i="31"/>
  <c r="T17" i="31"/>
  <c r="P16" i="31"/>
  <c r="P15" i="31"/>
  <c r="P14" i="31"/>
  <c r="P20" i="31" s="1"/>
  <c r="R20" i="31" s="1"/>
  <c r="X12" i="31" s="1"/>
  <c r="T9" i="31"/>
  <c r="T8" i="31"/>
  <c r="T7" i="31"/>
  <c r="T11" i="31" s="1"/>
  <c r="U11" i="31" s="1"/>
  <c r="P6" i="31"/>
  <c r="P5" i="31"/>
  <c r="P4" i="31"/>
  <c r="M4" i="31"/>
  <c r="M5" i="31" s="1"/>
  <c r="M6" i="31" s="1"/>
  <c r="M7" i="31" s="1"/>
  <c r="M8" i="31" s="1"/>
  <c r="M9" i="31" s="1"/>
  <c r="M10" i="31" s="1"/>
  <c r="M11" i="31" s="1"/>
  <c r="M12" i="31" s="1"/>
  <c r="M13" i="31" s="1"/>
  <c r="M14" i="31" s="1"/>
  <c r="M15" i="31" s="1"/>
  <c r="M16" i="31" s="1"/>
  <c r="M17" i="31" s="1"/>
  <c r="M18" i="31" s="1"/>
  <c r="M19" i="31" s="1"/>
  <c r="M20" i="31" s="1"/>
  <c r="M21" i="31" s="1"/>
  <c r="M22" i="31" s="1"/>
  <c r="M23" i="31" s="1"/>
  <c r="M24" i="31" s="1"/>
  <c r="M25" i="31" s="1"/>
  <c r="M26" i="31" s="1"/>
  <c r="M27" i="31" s="1"/>
  <c r="M28" i="31" s="1"/>
  <c r="M29" i="31" s="1"/>
  <c r="M30" i="31" s="1"/>
  <c r="M31" i="31" s="1"/>
  <c r="M32" i="31" s="1"/>
  <c r="M33" i="31" s="1"/>
  <c r="M34" i="31" s="1"/>
  <c r="K147" i="29"/>
  <c r="K155" i="29" s="1"/>
  <c r="K160" i="29" s="1"/>
  <c r="T30" i="29"/>
  <c r="P30" i="29"/>
  <c r="P29" i="29"/>
  <c r="P28" i="29"/>
  <c r="T27" i="29"/>
  <c r="P27" i="29"/>
  <c r="T26" i="29"/>
  <c r="P26" i="29"/>
  <c r="P25" i="29"/>
  <c r="P24" i="29"/>
  <c r="T23" i="29"/>
  <c r="T31" i="29" s="1"/>
  <c r="U31" i="29" s="1"/>
  <c r="X13" i="29" s="1"/>
  <c r="P23" i="29"/>
  <c r="T20" i="29"/>
  <c r="U20" i="29" s="1"/>
  <c r="P18" i="29"/>
  <c r="T17" i="29"/>
  <c r="P16" i="29"/>
  <c r="P15" i="29"/>
  <c r="P14" i="29"/>
  <c r="P20" i="29" s="1"/>
  <c r="R20" i="29" s="1"/>
  <c r="X12" i="29" s="1"/>
  <c r="AG11" i="29"/>
  <c r="AY9" i="29"/>
  <c r="AG9" i="29"/>
  <c r="T9" i="29"/>
  <c r="T8" i="29"/>
  <c r="T7" i="29"/>
  <c r="P6" i="29"/>
  <c r="P5" i="29"/>
  <c r="P4" i="29"/>
  <c r="M4" i="29"/>
  <c r="M5" i="29" s="1"/>
  <c r="M6" i="29" s="1"/>
  <c r="M7" i="29" s="1"/>
  <c r="M8" i="29" s="1"/>
  <c r="M9" i="29" s="1"/>
  <c r="M10" i="29" s="1"/>
  <c r="M11" i="29" s="1"/>
  <c r="M12" i="29" s="1"/>
  <c r="M13" i="29" s="1"/>
  <c r="M14" i="29" s="1"/>
  <c r="M15" i="29" s="1"/>
  <c r="M16" i="29" s="1"/>
  <c r="M17" i="29" s="1"/>
  <c r="M18" i="29" s="1"/>
  <c r="M19" i="29" s="1"/>
  <c r="M20" i="29" s="1"/>
  <c r="M21" i="29" s="1"/>
  <c r="M22" i="29" s="1"/>
  <c r="M23" i="29" s="1"/>
  <c r="M24" i="29" s="1"/>
  <c r="M25" i="29" s="1"/>
  <c r="M26" i="29" s="1"/>
  <c r="M27" i="29" s="1"/>
  <c r="M28" i="29" s="1"/>
  <c r="M29" i="29" s="1"/>
  <c r="M30" i="29" s="1"/>
  <c r="M31" i="29" s="1"/>
  <c r="M32" i="29" s="1"/>
  <c r="M33" i="29" s="1"/>
  <c r="M34" i="29" s="1"/>
  <c r="AH3" i="29"/>
  <c r="AI3" i="29" s="1"/>
  <c r="AJ3" i="29" s="1"/>
  <c r="AK3" i="29" s="1"/>
  <c r="AL3" i="29" s="1"/>
  <c r="AM3" i="29" s="1"/>
  <c r="AN3" i="29" s="1"/>
  <c r="AO3" i="29" s="1"/>
  <c r="AP3" i="29" s="1"/>
  <c r="AQ3" i="29" s="1"/>
  <c r="AU3" i="29" s="1"/>
  <c r="AV3" i="29" s="1"/>
  <c r="AW3" i="29" s="1"/>
  <c r="AX3" i="29" s="1"/>
  <c r="AY3" i="29" s="1"/>
  <c r="N142" i="28"/>
  <c r="N143" i="28" s="1"/>
  <c r="K139" i="28"/>
  <c r="K145" i="28" s="1"/>
  <c r="K149" i="28" s="1"/>
  <c r="T30" i="28"/>
  <c r="P30" i="28"/>
  <c r="P29" i="28"/>
  <c r="P28" i="28"/>
  <c r="T27" i="28"/>
  <c r="P27" i="28"/>
  <c r="T26" i="28"/>
  <c r="P26" i="28"/>
  <c r="P25" i="28"/>
  <c r="P24" i="28"/>
  <c r="T23" i="28"/>
  <c r="P23" i="28"/>
  <c r="P18" i="28"/>
  <c r="T17" i="28"/>
  <c r="T20" i="28" s="1"/>
  <c r="U20" i="28" s="1"/>
  <c r="P16" i="28"/>
  <c r="P15" i="28"/>
  <c r="P14" i="28"/>
  <c r="T9" i="28"/>
  <c r="T8" i="28"/>
  <c r="T7" i="28"/>
  <c r="P6" i="28"/>
  <c r="P11" i="28" s="1"/>
  <c r="R11" i="28" s="1"/>
  <c r="P5" i="28"/>
  <c r="P4" i="28"/>
  <c r="M4" i="28"/>
  <c r="M5" i="28" s="1"/>
  <c r="M6" i="28" s="1"/>
  <c r="M7" i="28" s="1"/>
  <c r="M8" i="28" s="1"/>
  <c r="M9" i="28" s="1"/>
  <c r="M10" i="28" s="1"/>
  <c r="M11" i="28" s="1"/>
  <c r="M12" i="28" s="1"/>
  <c r="M13" i="28" s="1"/>
  <c r="M14" i="28" s="1"/>
  <c r="M15" i="28" s="1"/>
  <c r="M16" i="28" s="1"/>
  <c r="M17" i="28" s="1"/>
  <c r="M18" i="28" s="1"/>
  <c r="M19" i="28" s="1"/>
  <c r="M20" i="28" s="1"/>
  <c r="M21" i="28" s="1"/>
  <c r="M22" i="28" s="1"/>
  <c r="M23" i="28" s="1"/>
  <c r="M24" i="28" s="1"/>
  <c r="M25" i="28" s="1"/>
  <c r="M26" i="28" s="1"/>
  <c r="M27" i="28" s="1"/>
  <c r="M28" i="28" s="1"/>
  <c r="M29" i="28" s="1"/>
  <c r="M30" i="28" s="1"/>
  <c r="M31" i="28" s="1"/>
  <c r="M32" i="28" s="1"/>
  <c r="M33" i="28" s="1"/>
  <c r="M34" i="28" s="1"/>
  <c r="T11" i="28" l="1"/>
  <c r="U11" i="28" s="1"/>
  <c r="P20" i="28"/>
  <c r="R20" i="28" s="1"/>
  <c r="X12" i="28" s="1"/>
  <c r="P11" i="31"/>
  <c r="R11" i="31" s="1"/>
  <c r="P11" i="32"/>
  <c r="R11" i="32" s="1"/>
  <c r="R32" i="32" s="1"/>
  <c r="T11" i="32"/>
  <c r="U11" i="32" s="1"/>
  <c r="T11" i="29"/>
  <c r="U11" i="29" s="1"/>
  <c r="P31" i="32"/>
  <c r="T31" i="28"/>
  <c r="U31" i="28" s="1"/>
  <c r="X13" i="28" s="1"/>
  <c r="P31" i="28"/>
  <c r="P11" i="29"/>
  <c r="R11" i="29" s="1"/>
  <c r="X11" i="29" s="1"/>
  <c r="P31" i="29"/>
  <c r="P31" i="31"/>
  <c r="T31" i="32"/>
  <c r="U31" i="32" s="1"/>
  <c r="U32" i="32" s="1"/>
  <c r="R33" i="32"/>
  <c r="R34" i="32"/>
  <c r="U32" i="31"/>
  <c r="U32" i="29"/>
  <c r="R32" i="29"/>
  <c r="R32" i="28" l="1"/>
  <c r="U32" i="28"/>
  <c r="X11" i="28"/>
  <c r="R32" i="31"/>
  <c r="X11" i="31"/>
  <c r="U33" i="32"/>
  <c r="U34" i="32" s="1"/>
  <c r="U36" i="32" s="1"/>
  <c r="U38" i="32" s="1"/>
  <c r="U33" i="31"/>
  <c r="U34" i="31"/>
  <c r="R33" i="29"/>
  <c r="X14" i="29" s="1"/>
  <c r="Y12" i="29" s="1"/>
  <c r="Z12" i="29" s="1"/>
  <c r="U33" i="29"/>
  <c r="U34" i="29" s="1"/>
  <c r="R33" i="28"/>
  <c r="R33" i="31" l="1"/>
  <c r="X14" i="31" s="1"/>
  <c r="Y12" i="31" s="1"/>
  <c r="Z12" i="31" s="1"/>
  <c r="F71" i="21" s="1"/>
  <c r="J71" i="21" s="1"/>
  <c r="R34" i="28"/>
  <c r="X14" i="28"/>
  <c r="Y12" i="28" s="1"/>
  <c r="Z12" i="28" s="1"/>
  <c r="Y11" i="31"/>
  <c r="Z11" i="31" s="1"/>
  <c r="R34" i="29"/>
  <c r="U36" i="29" s="1"/>
  <c r="U38" i="29" s="1"/>
  <c r="Y11" i="29"/>
  <c r="Z11" i="29" s="1"/>
  <c r="Z15" i="29" s="1"/>
  <c r="F42" i="21" s="1"/>
  <c r="U33" i="28"/>
  <c r="U34" i="28"/>
  <c r="Y11" i="28"/>
  <c r="Z11" i="28" s="1"/>
  <c r="Z15" i="28" s="1"/>
  <c r="F41" i="21" s="1"/>
  <c r="F57" i="21" l="1"/>
  <c r="Z15" i="31"/>
  <c r="F43" i="21" s="1"/>
  <c r="U36" i="28"/>
  <c r="U38" i="28" s="1"/>
  <c r="R34" i="31"/>
  <c r="U36" i="31" s="1"/>
  <c r="U38" i="31" s="1"/>
  <c r="C432" i="22"/>
  <c r="Z105" i="15"/>
  <c r="V105" i="15"/>
  <c r="R105" i="15"/>
  <c r="AA101" i="15"/>
  <c r="Z101" i="15"/>
  <c r="Y101" i="15"/>
  <c r="X101" i="15"/>
  <c r="W101" i="15"/>
  <c r="V101" i="15"/>
  <c r="U101" i="15"/>
  <c r="T101" i="15"/>
  <c r="S101" i="15"/>
  <c r="R101" i="15"/>
  <c r="Q101" i="15"/>
  <c r="O101" i="15"/>
  <c r="O49" i="15" s="1"/>
  <c r="N101" i="15"/>
  <c r="M101" i="15"/>
  <c r="L101" i="15"/>
  <c r="K101" i="15"/>
  <c r="K49" i="15" s="1"/>
  <c r="J101" i="15"/>
  <c r="I101" i="15"/>
  <c r="H101" i="15"/>
  <c r="G101" i="15"/>
  <c r="G49" i="15" s="1"/>
  <c r="F101" i="15"/>
  <c r="E101" i="15"/>
  <c r="D101" i="15"/>
  <c r="AA100" i="15"/>
  <c r="Z100" i="15"/>
  <c r="Y100" i="15"/>
  <c r="X100" i="15"/>
  <c r="W100" i="15"/>
  <c r="V100" i="15"/>
  <c r="U100" i="15"/>
  <c r="T100" i="15"/>
  <c r="S100" i="15"/>
  <c r="R100" i="15"/>
  <c r="Q100" i="15"/>
  <c r="O100" i="15"/>
  <c r="N100" i="15"/>
  <c r="M100" i="15"/>
  <c r="L100" i="15"/>
  <c r="K100" i="15"/>
  <c r="J100" i="15"/>
  <c r="I100" i="15"/>
  <c r="H100" i="15"/>
  <c r="G100" i="15"/>
  <c r="F100" i="15"/>
  <c r="E100" i="15"/>
  <c r="D100" i="15"/>
  <c r="O85" i="15"/>
  <c r="AA104" i="15" s="1"/>
  <c r="E83" i="15"/>
  <c r="K81" i="15"/>
  <c r="F80" i="15"/>
  <c r="M78" i="15"/>
  <c r="I78" i="15"/>
  <c r="E78" i="15"/>
  <c r="M71" i="15"/>
  <c r="I70" i="15"/>
  <c r="M64" i="15"/>
  <c r="I64" i="15"/>
  <c r="E64" i="15"/>
  <c r="AA61" i="15"/>
  <c r="Z61" i="15"/>
  <c r="Y61" i="15"/>
  <c r="X61" i="15"/>
  <c r="X105" i="15" s="1"/>
  <c r="W61" i="15"/>
  <c r="V61" i="15"/>
  <c r="U61" i="15"/>
  <c r="T61" i="15"/>
  <c r="T105" i="15" s="1"/>
  <c r="S61" i="15"/>
  <c r="R61" i="15"/>
  <c r="Q61" i="15"/>
  <c r="P61" i="15"/>
  <c r="O61" i="15"/>
  <c r="O105" i="15" s="1"/>
  <c r="N61" i="15"/>
  <c r="N105" i="15" s="1"/>
  <c r="M61" i="15"/>
  <c r="M105" i="15" s="1"/>
  <c r="L61" i="15"/>
  <c r="L105" i="15" s="1"/>
  <c r="K61" i="15"/>
  <c r="K105" i="15" s="1"/>
  <c r="J61" i="15"/>
  <c r="J105" i="15" s="1"/>
  <c r="I61" i="15"/>
  <c r="I105" i="15" s="1"/>
  <c r="H61" i="15"/>
  <c r="H105" i="15" s="1"/>
  <c r="G61" i="15"/>
  <c r="G105" i="15" s="1"/>
  <c r="F61" i="15"/>
  <c r="F105" i="15" s="1"/>
  <c r="E61" i="15"/>
  <c r="E105" i="15" s="1"/>
  <c r="D61" i="15"/>
  <c r="D105" i="15" s="1"/>
  <c r="AA60" i="15"/>
  <c r="Z60" i="15"/>
  <c r="Y60" i="15"/>
  <c r="X60" i="15"/>
  <c r="W60" i="15"/>
  <c r="V60" i="15"/>
  <c r="U60" i="15"/>
  <c r="T60" i="15"/>
  <c r="S60" i="15"/>
  <c r="R60" i="15"/>
  <c r="Q60" i="15"/>
  <c r="P60" i="15"/>
  <c r="O60" i="15"/>
  <c r="O71" i="15" s="1"/>
  <c r="N60" i="15"/>
  <c r="M60" i="15"/>
  <c r="L60" i="15"/>
  <c r="K60" i="15"/>
  <c r="K71" i="15" s="1"/>
  <c r="J60" i="15"/>
  <c r="I60" i="15"/>
  <c r="I71" i="15" s="1"/>
  <c r="H60" i="15"/>
  <c r="H71" i="15" s="1"/>
  <c r="G60" i="15"/>
  <c r="G71" i="15" s="1"/>
  <c r="F60" i="15"/>
  <c r="E60" i="15"/>
  <c r="E71" i="15" s="1"/>
  <c r="D60" i="15"/>
  <c r="AA59" i="15"/>
  <c r="Z59" i="15"/>
  <c r="Y59" i="15"/>
  <c r="X59" i="15"/>
  <c r="W59" i="15"/>
  <c r="V59" i="15"/>
  <c r="U59" i="15"/>
  <c r="T59" i="15"/>
  <c r="S59" i="15"/>
  <c r="R59" i="15"/>
  <c r="Q59" i="15"/>
  <c r="P59" i="15"/>
  <c r="O59" i="15"/>
  <c r="O70" i="15" s="1"/>
  <c r="N59" i="15"/>
  <c r="M59" i="15"/>
  <c r="M68" i="15" s="1"/>
  <c r="L59" i="15"/>
  <c r="K59" i="15"/>
  <c r="K70" i="15" s="1"/>
  <c r="J59" i="15"/>
  <c r="I59" i="15"/>
  <c r="I68" i="15" s="1"/>
  <c r="H59" i="15"/>
  <c r="H70" i="15" s="1"/>
  <c r="G59" i="15"/>
  <c r="G70" i="15" s="1"/>
  <c r="F59" i="15"/>
  <c r="E59" i="15"/>
  <c r="E70" i="15" s="1"/>
  <c r="D59" i="15"/>
  <c r="AA55" i="15"/>
  <c r="Z55" i="15"/>
  <c r="Y55" i="15"/>
  <c r="X55" i="15"/>
  <c r="W55" i="15"/>
  <c r="V55" i="15"/>
  <c r="U55" i="15"/>
  <c r="T55" i="15"/>
  <c r="S55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AA54" i="15"/>
  <c r="Z54" i="15"/>
  <c r="Y54" i="15"/>
  <c r="X54" i="15"/>
  <c r="W54" i="15"/>
  <c r="V54" i="15"/>
  <c r="U54" i="15"/>
  <c r="U56" i="15" s="1"/>
  <c r="T54" i="15"/>
  <c r="S54" i="15"/>
  <c r="R54" i="15"/>
  <c r="Q54" i="15"/>
  <c r="Q56" i="15" s="1"/>
  <c r="P54" i="15"/>
  <c r="O54" i="15"/>
  <c r="N54" i="15"/>
  <c r="M54" i="15"/>
  <c r="L54" i="15"/>
  <c r="K54" i="15"/>
  <c r="J54" i="15"/>
  <c r="I54" i="15"/>
  <c r="H54" i="15"/>
  <c r="G54" i="15"/>
  <c r="F54" i="15"/>
  <c r="E54" i="15"/>
  <c r="E56" i="15" s="1"/>
  <c r="D54" i="15"/>
  <c r="AA53" i="15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U52" i="15"/>
  <c r="Q52" i="15"/>
  <c r="E52" i="15"/>
  <c r="E69" i="15" s="1"/>
  <c r="AA51" i="15"/>
  <c r="Z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AA50" i="15"/>
  <c r="AA52" i="15" s="1"/>
  <c r="O81" i="15" s="1"/>
  <c r="Z50" i="15"/>
  <c r="Z52" i="15" s="1"/>
  <c r="N80" i="15" s="1"/>
  <c r="Y50" i="15"/>
  <c r="Y52" i="15" s="1"/>
  <c r="X50" i="15"/>
  <c r="X52" i="15" s="1"/>
  <c r="W50" i="15"/>
  <c r="W52" i="15" s="1"/>
  <c r="V50" i="15"/>
  <c r="V52" i="15" s="1"/>
  <c r="J80" i="15" s="1"/>
  <c r="U50" i="15"/>
  <c r="T50" i="15"/>
  <c r="T52" i="15" s="1"/>
  <c r="S50" i="15"/>
  <c r="S52" i="15" s="1"/>
  <c r="G81" i="15" s="1"/>
  <c r="R50" i="15"/>
  <c r="R52" i="15" s="1"/>
  <c r="Q50" i="15"/>
  <c r="P50" i="15"/>
  <c r="P52" i="15" s="1"/>
  <c r="O50" i="15"/>
  <c r="O52" i="15" s="1"/>
  <c r="N50" i="15"/>
  <c r="N52" i="15" s="1"/>
  <c r="M50" i="15"/>
  <c r="M52" i="15" s="1"/>
  <c r="L50" i="15"/>
  <c r="L52" i="15" s="1"/>
  <c r="K50" i="15"/>
  <c r="K52" i="15" s="1"/>
  <c r="J50" i="15"/>
  <c r="J52" i="15" s="1"/>
  <c r="I50" i="15"/>
  <c r="I52" i="15" s="1"/>
  <c r="I66" i="15" s="1"/>
  <c r="H50" i="15"/>
  <c r="H52" i="15" s="1"/>
  <c r="G50" i="15"/>
  <c r="G52" i="15" s="1"/>
  <c r="F50" i="15"/>
  <c r="F52" i="15" s="1"/>
  <c r="E50" i="15"/>
  <c r="D50" i="15"/>
  <c r="D52" i="15" s="1"/>
  <c r="Y49" i="15"/>
  <c r="U49" i="15"/>
  <c r="Q49" i="15"/>
  <c r="L49" i="15"/>
  <c r="H49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AA47" i="15"/>
  <c r="AA49" i="15" s="1"/>
  <c r="Z47" i="15"/>
  <c r="Z49" i="15" s="1"/>
  <c r="N84" i="15" s="1"/>
  <c r="Y47" i="15"/>
  <c r="X47" i="15"/>
  <c r="W47" i="15"/>
  <c r="W49" i="15" s="1"/>
  <c r="K85" i="15" s="1"/>
  <c r="W104" i="15" s="1"/>
  <c r="V47" i="15"/>
  <c r="V49" i="15" s="1"/>
  <c r="J84" i="15" s="1"/>
  <c r="U47" i="15"/>
  <c r="T47" i="15"/>
  <c r="S47" i="15"/>
  <c r="S49" i="15" s="1"/>
  <c r="G85" i="15" s="1"/>
  <c r="S104" i="15" s="1"/>
  <c r="R47" i="15"/>
  <c r="R49" i="15" s="1"/>
  <c r="F84" i="15" s="1"/>
  <c r="Q47" i="15"/>
  <c r="P47" i="15"/>
  <c r="O47" i="15"/>
  <c r="N47" i="15"/>
  <c r="N49" i="15" s="1"/>
  <c r="M47" i="15"/>
  <c r="M49" i="15" s="1"/>
  <c r="M72" i="15" s="1"/>
  <c r="M104" i="15" s="1"/>
  <c r="L47" i="15"/>
  <c r="K47" i="15"/>
  <c r="J47" i="15"/>
  <c r="J49" i="15" s="1"/>
  <c r="I47" i="15"/>
  <c r="I49" i="15" s="1"/>
  <c r="H47" i="15"/>
  <c r="G47" i="15"/>
  <c r="F47" i="15"/>
  <c r="F49" i="15" s="1"/>
  <c r="E47" i="15"/>
  <c r="E49" i="15" s="1"/>
  <c r="D47" i="15"/>
  <c r="D49" i="15" s="1"/>
  <c r="AA46" i="15"/>
  <c r="Z46" i="15"/>
  <c r="Y46" i="15"/>
  <c r="X46" i="15"/>
  <c r="L82" i="15" s="1"/>
  <c r="W46" i="15"/>
  <c r="V46" i="15"/>
  <c r="U46" i="15"/>
  <c r="T46" i="15"/>
  <c r="H82" i="15" s="1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AA30" i="15"/>
  <c r="O78" i="15" s="1"/>
  <c r="Z30" i="15"/>
  <c r="N78" i="15" s="1"/>
  <c r="Y30" i="15"/>
  <c r="X30" i="15"/>
  <c r="L78" i="15" s="1"/>
  <c r="W30" i="15"/>
  <c r="K78" i="15" s="1"/>
  <c r="V30" i="15"/>
  <c r="J78" i="15" s="1"/>
  <c r="U30" i="15"/>
  <c r="T30" i="15"/>
  <c r="H78" i="15" s="1"/>
  <c r="S30" i="15"/>
  <c r="G78" i="15" s="1"/>
  <c r="R30" i="15"/>
  <c r="F78" i="15" s="1"/>
  <c r="Q30" i="15"/>
  <c r="P30" i="15"/>
  <c r="D78" i="15" s="1"/>
  <c r="O30" i="15"/>
  <c r="O64" i="15" s="1"/>
  <c r="N30" i="15"/>
  <c r="N64" i="15" s="1"/>
  <c r="M30" i="15"/>
  <c r="L30" i="15"/>
  <c r="L64" i="15" s="1"/>
  <c r="K30" i="15"/>
  <c r="K64" i="15" s="1"/>
  <c r="J30" i="15"/>
  <c r="J64" i="15" s="1"/>
  <c r="I30" i="15"/>
  <c r="H30" i="15"/>
  <c r="H64" i="15" s="1"/>
  <c r="G30" i="15"/>
  <c r="G64" i="15" s="1"/>
  <c r="F30" i="15"/>
  <c r="F64" i="15" s="1"/>
  <c r="E30" i="15"/>
  <c r="D30" i="15"/>
  <c r="D64" i="15" s="1"/>
  <c r="C30" i="15"/>
  <c r="T105" i="13"/>
  <c r="L105" i="13"/>
  <c r="D105" i="13"/>
  <c r="AA101" i="13"/>
  <c r="Z101" i="13"/>
  <c r="Y101" i="13"/>
  <c r="X101" i="13"/>
  <c r="X49" i="13" s="1"/>
  <c r="L84" i="13" s="1"/>
  <c r="W101" i="13"/>
  <c r="V101" i="13"/>
  <c r="U101" i="13"/>
  <c r="T101" i="13"/>
  <c r="T49" i="13" s="1"/>
  <c r="H83" i="13" s="1"/>
  <c r="S101" i="13"/>
  <c r="R101" i="13"/>
  <c r="Q101" i="13"/>
  <c r="P101" i="13"/>
  <c r="P49" i="13" s="1"/>
  <c r="D84" i="13" s="1"/>
  <c r="O101" i="13"/>
  <c r="N101" i="13"/>
  <c r="M101" i="13"/>
  <c r="L101" i="13"/>
  <c r="L49" i="13" s="1"/>
  <c r="L70" i="13" s="1"/>
  <c r="K101" i="13"/>
  <c r="J101" i="13"/>
  <c r="I101" i="13"/>
  <c r="H101" i="13"/>
  <c r="H49" i="13" s="1"/>
  <c r="H71" i="13" s="1"/>
  <c r="G101" i="13"/>
  <c r="F101" i="13"/>
  <c r="E101" i="13"/>
  <c r="E49" i="13" s="1"/>
  <c r="D101" i="13"/>
  <c r="D49" i="13" s="1"/>
  <c r="D70" i="13" s="1"/>
  <c r="AA100" i="13"/>
  <c r="Z100" i="13"/>
  <c r="Y100" i="13"/>
  <c r="X100" i="13"/>
  <c r="W100" i="13"/>
  <c r="V100" i="13"/>
  <c r="U100" i="13"/>
  <c r="T100" i="13"/>
  <c r="S100" i="13"/>
  <c r="R100" i="13"/>
  <c r="Q100" i="13"/>
  <c r="P100" i="13"/>
  <c r="O100" i="13"/>
  <c r="N100" i="13"/>
  <c r="M100" i="13"/>
  <c r="L100" i="13"/>
  <c r="K100" i="13"/>
  <c r="J100" i="13"/>
  <c r="I100" i="13"/>
  <c r="H100" i="13"/>
  <c r="G100" i="13"/>
  <c r="F100" i="13"/>
  <c r="E100" i="13"/>
  <c r="D100" i="13"/>
  <c r="H78" i="13"/>
  <c r="L68" i="13"/>
  <c r="D68" i="13"/>
  <c r="H64" i="13"/>
  <c r="AA61" i="13"/>
  <c r="Z61" i="13"/>
  <c r="Y61" i="13"/>
  <c r="X61" i="13"/>
  <c r="W61" i="13"/>
  <c r="V61" i="13"/>
  <c r="U61" i="13"/>
  <c r="T61" i="13"/>
  <c r="S61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AA60" i="13"/>
  <c r="Z60" i="13"/>
  <c r="Y60" i="13"/>
  <c r="M84" i="13" s="1"/>
  <c r="X60" i="13"/>
  <c r="L81" i="13" s="1"/>
  <c r="W60" i="13"/>
  <c r="V60" i="13"/>
  <c r="U60" i="13"/>
  <c r="I81" i="13" s="1"/>
  <c r="T60" i="13"/>
  <c r="H84" i="13" s="1"/>
  <c r="S60" i="13"/>
  <c r="R60" i="13"/>
  <c r="Q60" i="13"/>
  <c r="E84" i="13" s="1"/>
  <c r="P60" i="13"/>
  <c r="D81" i="13" s="1"/>
  <c r="O60" i="13"/>
  <c r="N60" i="13"/>
  <c r="M60" i="13"/>
  <c r="M71" i="13" s="1"/>
  <c r="L60" i="13"/>
  <c r="L71" i="13" s="1"/>
  <c r="K60" i="13"/>
  <c r="J60" i="13"/>
  <c r="I60" i="13"/>
  <c r="I71" i="13" s="1"/>
  <c r="H60" i="13"/>
  <c r="G60" i="13"/>
  <c r="F60" i="13"/>
  <c r="E60" i="13"/>
  <c r="E71" i="13" s="1"/>
  <c r="D60" i="13"/>
  <c r="D71" i="13" s="1"/>
  <c r="AA59" i="13"/>
  <c r="Z59" i="13"/>
  <c r="Y59" i="13"/>
  <c r="M80" i="13" s="1"/>
  <c r="X59" i="13"/>
  <c r="L83" i="13" s="1"/>
  <c r="W59" i="13"/>
  <c r="V59" i="13"/>
  <c r="U59" i="13"/>
  <c r="I83" i="13" s="1"/>
  <c r="T59" i="13"/>
  <c r="H80" i="13" s="1"/>
  <c r="S59" i="13"/>
  <c r="R59" i="13"/>
  <c r="Q59" i="13"/>
  <c r="E80" i="13" s="1"/>
  <c r="P59" i="13"/>
  <c r="D83" i="13" s="1"/>
  <c r="O59" i="13"/>
  <c r="N59" i="13"/>
  <c r="M59" i="13"/>
  <c r="M70" i="13" s="1"/>
  <c r="L59" i="13"/>
  <c r="K59" i="13"/>
  <c r="J59" i="13"/>
  <c r="I59" i="13"/>
  <c r="I70" i="13" s="1"/>
  <c r="H59" i="13"/>
  <c r="H70" i="13" s="1"/>
  <c r="G59" i="13"/>
  <c r="F59" i="13"/>
  <c r="E59" i="13"/>
  <c r="E70" i="13" s="1"/>
  <c r="D59" i="13"/>
  <c r="AA55" i="13"/>
  <c r="Z55" i="13"/>
  <c r="Y55" i="13"/>
  <c r="X55" i="13"/>
  <c r="W55" i="13"/>
  <c r="V55" i="13"/>
  <c r="U55" i="13"/>
  <c r="T55" i="13"/>
  <c r="S55" i="13"/>
  <c r="R55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AA54" i="13"/>
  <c r="Z54" i="13"/>
  <c r="Y54" i="13"/>
  <c r="Y56" i="13" s="1"/>
  <c r="X54" i="13"/>
  <c r="W54" i="13"/>
  <c r="V54" i="13"/>
  <c r="U54" i="13"/>
  <c r="U56" i="13" s="1"/>
  <c r="T54" i="13"/>
  <c r="T56" i="13" s="1"/>
  <c r="S54" i="13"/>
  <c r="R54" i="13"/>
  <c r="Q54" i="13"/>
  <c r="Q56" i="13" s="1"/>
  <c r="P54" i="13"/>
  <c r="O54" i="13"/>
  <c r="N54" i="13"/>
  <c r="M54" i="13"/>
  <c r="M56" i="13" s="1"/>
  <c r="L54" i="13"/>
  <c r="L56" i="13" s="1"/>
  <c r="K54" i="13"/>
  <c r="J54" i="13"/>
  <c r="I54" i="13"/>
  <c r="I56" i="13" s="1"/>
  <c r="H54" i="13"/>
  <c r="G54" i="13"/>
  <c r="F54" i="13"/>
  <c r="E54" i="13"/>
  <c r="E56" i="13" s="1"/>
  <c r="D54" i="13"/>
  <c r="D56" i="13" s="1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Y52" i="13"/>
  <c r="X52" i="13"/>
  <c r="L82" i="13" s="1"/>
  <c r="AA51" i="13"/>
  <c r="Z51" i="13"/>
  <c r="Y51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AA50" i="13"/>
  <c r="AA52" i="13" s="1"/>
  <c r="Z50" i="13"/>
  <c r="Z52" i="13" s="1"/>
  <c r="Y50" i="13"/>
  <c r="X50" i="13"/>
  <c r="W50" i="13"/>
  <c r="W52" i="13" s="1"/>
  <c r="V50" i="13"/>
  <c r="V52" i="13" s="1"/>
  <c r="U50" i="13"/>
  <c r="U52" i="13" s="1"/>
  <c r="T50" i="13"/>
  <c r="T52" i="13" s="1"/>
  <c r="H81" i="13" s="1"/>
  <c r="S50" i="13"/>
  <c r="S52" i="13" s="1"/>
  <c r="R50" i="13"/>
  <c r="R52" i="13" s="1"/>
  <c r="Q50" i="13"/>
  <c r="Q52" i="13" s="1"/>
  <c r="P50" i="13"/>
  <c r="P52" i="13" s="1"/>
  <c r="O50" i="13"/>
  <c r="O52" i="13" s="1"/>
  <c r="N50" i="13"/>
  <c r="N52" i="13" s="1"/>
  <c r="M50" i="13"/>
  <c r="M52" i="13" s="1"/>
  <c r="L50" i="13"/>
  <c r="L52" i="13" s="1"/>
  <c r="L66" i="13" s="1"/>
  <c r="K50" i="13"/>
  <c r="K52" i="13" s="1"/>
  <c r="J50" i="13"/>
  <c r="J52" i="13" s="1"/>
  <c r="I50" i="13"/>
  <c r="I52" i="13" s="1"/>
  <c r="H50" i="13"/>
  <c r="H52" i="13" s="1"/>
  <c r="G50" i="13"/>
  <c r="G52" i="13" s="1"/>
  <c r="F50" i="13"/>
  <c r="F52" i="13" s="1"/>
  <c r="E50" i="13"/>
  <c r="E52" i="13" s="1"/>
  <c r="D50" i="13"/>
  <c r="D52" i="13" s="1"/>
  <c r="D66" i="13" s="1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AA47" i="13"/>
  <c r="AA49" i="13" s="1"/>
  <c r="Z47" i="13"/>
  <c r="Z49" i="13" s="1"/>
  <c r="Y47" i="13"/>
  <c r="Y49" i="13" s="1"/>
  <c r="X47" i="13"/>
  <c r="W47" i="13"/>
  <c r="W49" i="13" s="1"/>
  <c r="V47" i="13"/>
  <c r="V49" i="13" s="1"/>
  <c r="U47" i="13"/>
  <c r="U49" i="13" s="1"/>
  <c r="T47" i="13"/>
  <c r="S47" i="13"/>
  <c r="S49" i="13" s="1"/>
  <c r="R47" i="13"/>
  <c r="R49" i="13" s="1"/>
  <c r="Q47" i="13"/>
  <c r="Q49" i="13" s="1"/>
  <c r="P47" i="13"/>
  <c r="O47" i="13"/>
  <c r="O49" i="13" s="1"/>
  <c r="N47" i="13"/>
  <c r="N49" i="13" s="1"/>
  <c r="M47" i="13"/>
  <c r="M49" i="13" s="1"/>
  <c r="L47" i="13"/>
  <c r="K47" i="13"/>
  <c r="K49" i="13" s="1"/>
  <c r="J47" i="13"/>
  <c r="J49" i="13" s="1"/>
  <c r="I47" i="13"/>
  <c r="I49" i="13" s="1"/>
  <c r="H47" i="13"/>
  <c r="G47" i="13"/>
  <c r="G49" i="13" s="1"/>
  <c r="F47" i="13"/>
  <c r="F49" i="13" s="1"/>
  <c r="E47" i="13"/>
  <c r="D47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AA30" i="13"/>
  <c r="O78" i="13" s="1"/>
  <c r="Z30" i="13"/>
  <c r="N78" i="13" s="1"/>
  <c r="Y30" i="13"/>
  <c r="M78" i="13" s="1"/>
  <c r="X30" i="13"/>
  <c r="L78" i="13" s="1"/>
  <c r="W30" i="13"/>
  <c r="K78" i="13" s="1"/>
  <c r="V30" i="13"/>
  <c r="J78" i="13" s="1"/>
  <c r="U30" i="13"/>
  <c r="I78" i="13" s="1"/>
  <c r="T30" i="13"/>
  <c r="S30" i="13"/>
  <c r="G78" i="13" s="1"/>
  <c r="R30" i="13"/>
  <c r="F78" i="13" s="1"/>
  <c r="Q30" i="13"/>
  <c r="E78" i="13" s="1"/>
  <c r="P30" i="13"/>
  <c r="D78" i="13" s="1"/>
  <c r="O30" i="13"/>
  <c r="O64" i="13" s="1"/>
  <c r="N30" i="13"/>
  <c r="N64" i="13" s="1"/>
  <c r="M30" i="13"/>
  <c r="M64" i="13" s="1"/>
  <c r="L30" i="13"/>
  <c r="L64" i="13" s="1"/>
  <c r="K30" i="13"/>
  <c r="K64" i="13" s="1"/>
  <c r="J30" i="13"/>
  <c r="J64" i="13" s="1"/>
  <c r="I30" i="13"/>
  <c r="I64" i="13" s="1"/>
  <c r="H30" i="13"/>
  <c r="G30" i="13"/>
  <c r="G64" i="13" s="1"/>
  <c r="F30" i="13"/>
  <c r="F64" i="13" s="1"/>
  <c r="E30" i="13"/>
  <c r="E64" i="13" s="1"/>
  <c r="D30" i="13"/>
  <c r="D64" i="13" s="1"/>
  <c r="C30" i="13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AB106" i="11"/>
  <c r="AA106" i="11"/>
  <c r="Z106" i="11"/>
  <c r="Y106" i="11"/>
  <c r="X106" i="11"/>
  <c r="W106" i="11"/>
  <c r="V106" i="11"/>
  <c r="U106" i="11"/>
  <c r="T106" i="11"/>
  <c r="S106" i="11"/>
  <c r="R106" i="11"/>
  <c r="Q106" i="11"/>
  <c r="P106" i="11"/>
  <c r="O106" i="11"/>
  <c r="N106" i="11"/>
  <c r="M106" i="11"/>
  <c r="L106" i="11"/>
  <c r="K106" i="11"/>
  <c r="J106" i="11"/>
  <c r="I106" i="11"/>
  <c r="H106" i="11"/>
  <c r="G106" i="11"/>
  <c r="F106" i="11"/>
  <c r="E106" i="11"/>
  <c r="AB67" i="11"/>
  <c r="AA67" i="11"/>
  <c r="Z67" i="11"/>
  <c r="Y67" i="11"/>
  <c r="X67" i="11"/>
  <c r="W67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AB66" i="11"/>
  <c r="AA66" i="11"/>
  <c r="Z66" i="11"/>
  <c r="Y66" i="11"/>
  <c r="X66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P74" i="11" s="1"/>
  <c r="O65" i="11"/>
  <c r="O74" i="11" s="1"/>
  <c r="N65" i="11"/>
  <c r="N74" i="11" s="1"/>
  <c r="M65" i="11"/>
  <c r="M74" i="11" s="1"/>
  <c r="L65" i="11"/>
  <c r="L74" i="11" s="1"/>
  <c r="K65" i="11"/>
  <c r="K74" i="11" s="1"/>
  <c r="J65" i="11"/>
  <c r="J74" i="11" s="1"/>
  <c r="I65" i="11"/>
  <c r="I74" i="11" s="1"/>
  <c r="H65" i="11"/>
  <c r="H74" i="11" s="1"/>
  <c r="G65" i="11"/>
  <c r="G74" i="11" s="1"/>
  <c r="F65" i="11"/>
  <c r="F74" i="11" s="1"/>
  <c r="E65" i="11"/>
  <c r="E74" i="11" s="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AB54" i="11"/>
  <c r="AB56" i="11" s="1"/>
  <c r="AA54" i="11"/>
  <c r="AA56" i="11" s="1"/>
  <c r="Z54" i="11"/>
  <c r="Z56" i="11" s="1"/>
  <c r="Y54" i="11"/>
  <c r="Y56" i="11" s="1"/>
  <c r="X54" i="11"/>
  <c r="X56" i="11" s="1"/>
  <c r="W54" i="11"/>
  <c r="W56" i="11" s="1"/>
  <c r="V54" i="11"/>
  <c r="V56" i="11" s="1"/>
  <c r="U54" i="11"/>
  <c r="U56" i="11" s="1"/>
  <c r="T54" i="11"/>
  <c r="T56" i="11" s="1"/>
  <c r="S54" i="11"/>
  <c r="S56" i="11" s="1"/>
  <c r="R54" i="11"/>
  <c r="R56" i="11" s="1"/>
  <c r="Q54" i="11"/>
  <c r="Q56" i="11" s="1"/>
  <c r="P54" i="11"/>
  <c r="P56" i="11" s="1"/>
  <c r="O54" i="11"/>
  <c r="O56" i="11" s="1"/>
  <c r="N54" i="11"/>
  <c r="N56" i="11" s="1"/>
  <c r="M54" i="11"/>
  <c r="M56" i="11" s="1"/>
  <c r="L54" i="11"/>
  <c r="L56" i="11" s="1"/>
  <c r="K54" i="11"/>
  <c r="K56" i="11" s="1"/>
  <c r="J54" i="11"/>
  <c r="J56" i="11" s="1"/>
  <c r="I54" i="11"/>
  <c r="I56" i="11" s="1"/>
  <c r="H54" i="11"/>
  <c r="H56" i="11" s="1"/>
  <c r="G54" i="11"/>
  <c r="G56" i="11" s="1"/>
  <c r="F54" i="11"/>
  <c r="F56" i="11" s="1"/>
  <c r="E54" i="11"/>
  <c r="E56" i="11" s="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AB48" i="11"/>
  <c r="AB51" i="11" s="1"/>
  <c r="P90" i="11" s="1"/>
  <c r="AA48" i="11"/>
  <c r="AA51" i="11" s="1"/>
  <c r="O90" i="11" s="1"/>
  <c r="Z48" i="11"/>
  <c r="Z51" i="11" s="1"/>
  <c r="N90" i="11" s="1"/>
  <c r="Y48" i="11"/>
  <c r="Y51" i="11" s="1"/>
  <c r="M90" i="11" s="1"/>
  <c r="X48" i="11"/>
  <c r="X51" i="11" s="1"/>
  <c r="L90" i="11" s="1"/>
  <c r="W48" i="11"/>
  <c r="W51" i="11" s="1"/>
  <c r="K90" i="11" s="1"/>
  <c r="V48" i="11"/>
  <c r="V51" i="11" s="1"/>
  <c r="J90" i="11" s="1"/>
  <c r="U48" i="11"/>
  <c r="U51" i="11" s="1"/>
  <c r="I90" i="11" s="1"/>
  <c r="T48" i="11"/>
  <c r="T51" i="11" s="1"/>
  <c r="H90" i="11" s="1"/>
  <c r="S48" i="11"/>
  <c r="S51" i="11" s="1"/>
  <c r="G90" i="11" s="1"/>
  <c r="R48" i="11"/>
  <c r="R51" i="11" s="1"/>
  <c r="F90" i="11" s="1"/>
  <c r="Q48" i="11"/>
  <c r="Q51" i="11" s="1"/>
  <c r="E90" i="11" s="1"/>
  <c r="P48" i="11"/>
  <c r="P51" i="11" s="1"/>
  <c r="P77" i="11" s="1"/>
  <c r="O48" i="11"/>
  <c r="O51" i="11" s="1"/>
  <c r="O77" i="11" s="1"/>
  <c r="N48" i="11"/>
  <c r="N51" i="11" s="1"/>
  <c r="N77" i="11" s="1"/>
  <c r="M48" i="11"/>
  <c r="M51" i="11" s="1"/>
  <c r="M77" i="11" s="1"/>
  <c r="L48" i="11"/>
  <c r="L51" i="11" s="1"/>
  <c r="L77" i="11" s="1"/>
  <c r="K48" i="11"/>
  <c r="K51" i="11" s="1"/>
  <c r="K77" i="11" s="1"/>
  <c r="J48" i="11"/>
  <c r="J51" i="11" s="1"/>
  <c r="J77" i="11" s="1"/>
  <c r="I48" i="11"/>
  <c r="I51" i="11" s="1"/>
  <c r="I77" i="11" s="1"/>
  <c r="H48" i="11"/>
  <c r="H51" i="11" s="1"/>
  <c r="H77" i="11" s="1"/>
  <c r="G48" i="11"/>
  <c r="G51" i="11" s="1"/>
  <c r="G77" i="11" s="1"/>
  <c r="F48" i="11"/>
  <c r="F51" i="11" s="1"/>
  <c r="F77" i="11" s="1"/>
  <c r="E48" i="11"/>
  <c r="E51" i="11" s="1"/>
  <c r="E77" i="11" s="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AB30" i="11"/>
  <c r="P84" i="11" s="1"/>
  <c r="AA30" i="11"/>
  <c r="O84" i="11" s="1"/>
  <c r="Z30" i="11"/>
  <c r="N84" i="11" s="1"/>
  <c r="Y30" i="11"/>
  <c r="M84" i="11" s="1"/>
  <c r="X30" i="11"/>
  <c r="L84" i="11" s="1"/>
  <c r="W30" i="11"/>
  <c r="K84" i="11" s="1"/>
  <c r="V30" i="11"/>
  <c r="J84" i="11" s="1"/>
  <c r="U30" i="11"/>
  <c r="I84" i="11" s="1"/>
  <c r="T30" i="11"/>
  <c r="H84" i="11" s="1"/>
  <c r="S30" i="11"/>
  <c r="G84" i="11" s="1"/>
  <c r="R30" i="11"/>
  <c r="F84" i="11" s="1"/>
  <c r="Q30" i="11"/>
  <c r="E84" i="11" s="1"/>
  <c r="P30" i="11"/>
  <c r="P70" i="11" s="1"/>
  <c r="O30" i="11"/>
  <c r="O70" i="11" s="1"/>
  <c r="N30" i="11"/>
  <c r="N70" i="11" s="1"/>
  <c r="M30" i="11"/>
  <c r="M70" i="11" s="1"/>
  <c r="L30" i="11"/>
  <c r="L70" i="11" s="1"/>
  <c r="K30" i="11"/>
  <c r="K70" i="11" s="1"/>
  <c r="J30" i="11"/>
  <c r="J70" i="11" s="1"/>
  <c r="I30" i="11"/>
  <c r="I70" i="11" s="1"/>
  <c r="H30" i="11"/>
  <c r="H70" i="11" s="1"/>
  <c r="G30" i="11"/>
  <c r="G70" i="11" s="1"/>
  <c r="F30" i="11"/>
  <c r="F70" i="11" s="1"/>
  <c r="E30" i="11"/>
  <c r="E70" i="11" s="1"/>
  <c r="D30" i="11"/>
  <c r="J9" i="27"/>
  <c r="J8" i="27"/>
  <c r="L7" i="27"/>
  <c r="J7" i="27"/>
  <c r="L6" i="27"/>
  <c r="M7" i="27" s="1"/>
  <c r="J6" i="27"/>
  <c r="L5" i="27"/>
  <c r="J5" i="27"/>
  <c r="L4" i="27"/>
  <c r="L9" i="27" s="1"/>
  <c r="K4" i="27"/>
  <c r="J4" i="27"/>
  <c r="AC90" i="25"/>
  <c r="AB90" i="25"/>
  <c r="A86" i="25"/>
  <c r="A85" i="25"/>
  <c r="A84" i="25"/>
  <c r="A78" i="25"/>
  <c r="A63" i="25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62" i="25"/>
  <c r="Z55" i="25" a="1"/>
  <c r="Z55" i="25" s="1"/>
  <c r="Y55" i="25" a="1"/>
  <c r="Y55" i="25" s="1"/>
  <c r="X55" i="25"/>
  <c r="X55" i="25" a="1"/>
  <c r="W55" i="25" a="1"/>
  <c r="W55" i="25" s="1"/>
  <c r="V55" i="25" a="1"/>
  <c r="V55" i="25" s="1"/>
  <c r="U55" i="25" a="1"/>
  <c r="U55" i="25" s="1"/>
  <c r="T55" i="25" a="1"/>
  <c r="T55" i="25" s="1"/>
  <c r="S55" i="25" a="1"/>
  <c r="S55" i="25" s="1"/>
  <c r="R55" i="25"/>
  <c r="R55" i="25" a="1"/>
  <c r="Q55" i="25" a="1"/>
  <c r="Q55" i="25" s="1"/>
  <c r="P55" i="25" a="1"/>
  <c r="P55" i="25" s="1"/>
  <c r="O55" i="25" a="1"/>
  <c r="O55" i="25" s="1"/>
  <c r="N55" i="25" a="1"/>
  <c r="N55" i="25" s="1"/>
  <c r="M55" i="25" a="1"/>
  <c r="M55" i="25" s="1"/>
  <c r="L55" i="25" a="1"/>
  <c r="L55" i="25" s="1"/>
  <c r="K55" i="25" a="1"/>
  <c r="K55" i="25" s="1"/>
  <c r="J55" i="25" a="1"/>
  <c r="J55" i="25" s="1"/>
  <c r="I55" i="25" a="1"/>
  <c r="I55" i="25" s="1"/>
  <c r="H55" i="25"/>
  <c r="H55" i="25" a="1"/>
  <c r="G55" i="25" a="1"/>
  <c r="G55" i="25" s="1"/>
  <c r="F55" i="25" a="1"/>
  <c r="F55" i="25" s="1"/>
  <c r="E55" i="25" a="1"/>
  <c r="E55" i="25" s="1"/>
  <c r="D55" i="25" a="1"/>
  <c r="D55" i="25" s="1"/>
  <c r="C55" i="25" a="1"/>
  <c r="C55" i="25" s="1"/>
  <c r="Z51" i="25" a="1"/>
  <c r="Z51" i="25" s="1"/>
  <c r="Y51" i="25" a="1"/>
  <c r="Y51" i="25" s="1"/>
  <c r="X51" i="25" a="1"/>
  <c r="X51" i="25" s="1"/>
  <c r="W51" i="25" a="1"/>
  <c r="W51" i="25" s="1"/>
  <c r="V51" i="25" a="1"/>
  <c r="V51" i="25" s="1"/>
  <c r="U51" i="25" a="1"/>
  <c r="U51" i="25" s="1"/>
  <c r="T51" i="25" a="1"/>
  <c r="T51" i="25" s="1"/>
  <c r="S51" i="25" a="1"/>
  <c r="S51" i="25" s="1"/>
  <c r="R51" i="25" a="1"/>
  <c r="R51" i="25" s="1"/>
  <c r="Q51" i="25" a="1"/>
  <c r="Q51" i="25" s="1"/>
  <c r="P51" i="25" a="1"/>
  <c r="P51" i="25" s="1"/>
  <c r="O51" i="25"/>
  <c r="O51" i="25" a="1"/>
  <c r="N51" i="25" a="1"/>
  <c r="N51" i="25" s="1"/>
  <c r="M51" i="25"/>
  <c r="M51" i="25" a="1"/>
  <c r="L51" i="25" a="1"/>
  <c r="L51" i="25" s="1"/>
  <c r="K51" i="25" a="1"/>
  <c r="K51" i="25" s="1"/>
  <c r="J51" i="25" a="1"/>
  <c r="J51" i="25" s="1"/>
  <c r="I51" i="25" a="1"/>
  <c r="I51" i="25" s="1"/>
  <c r="H51" i="25" a="1"/>
  <c r="H51" i="25" s="1"/>
  <c r="G51" i="25" a="1"/>
  <c r="G51" i="25" s="1"/>
  <c r="F51" i="25" a="1"/>
  <c r="F51" i="25" s="1"/>
  <c r="E51" i="25" a="1"/>
  <c r="E51" i="25" s="1"/>
  <c r="D51" i="25" a="1"/>
  <c r="D51" i="25" s="1"/>
  <c r="C51" i="25" a="1"/>
  <c r="C51" i="25" s="1"/>
  <c r="O40" i="25" a="1"/>
  <c r="O40" i="25" s="1"/>
  <c r="M40" i="25" a="1"/>
  <c r="M40" i="25" s="1"/>
  <c r="K40" i="25" a="1"/>
  <c r="K40" i="25" s="1"/>
  <c r="I40" i="25" a="1"/>
  <c r="I40" i="25" s="1"/>
  <c r="G40" i="25" a="1"/>
  <c r="G40" i="25" s="1"/>
  <c r="E40" i="25" a="1"/>
  <c r="E40" i="25" s="1"/>
  <c r="D40" i="25" a="1"/>
  <c r="D40" i="25" s="1"/>
  <c r="C40" i="25" a="1"/>
  <c r="C40" i="25" s="1"/>
  <c r="A40" i="25"/>
  <c r="Y40" i="25" s="1" a="1"/>
  <c r="Y40" i="25" s="1"/>
  <c r="Z39" i="25" a="1"/>
  <c r="Z39" i="25" s="1"/>
  <c r="Y39" i="25" a="1"/>
  <c r="Y39" i="25" s="1"/>
  <c r="X39" i="25" a="1"/>
  <c r="X39" i="25" s="1"/>
  <c r="W39" i="25" a="1"/>
  <c r="W39" i="25" s="1"/>
  <c r="V39" i="25" a="1"/>
  <c r="V39" i="25" s="1"/>
  <c r="U39" i="25" a="1"/>
  <c r="U39" i="25" s="1"/>
  <c r="T39" i="25" a="1"/>
  <c r="T39" i="25" s="1"/>
  <c r="S39" i="25" a="1"/>
  <c r="S39" i="25" s="1"/>
  <c r="R39" i="25" a="1"/>
  <c r="R39" i="25" s="1"/>
  <c r="Q39" i="25" a="1"/>
  <c r="Q39" i="25" s="1"/>
  <c r="P39" i="25" a="1"/>
  <c r="P39" i="25" s="1"/>
  <c r="O39" i="25" a="1"/>
  <c r="O39" i="25" s="1"/>
  <c r="N39" i="25" a="1"/>
  <c r="N39" i="25" s="1"/>
  <c r="M39" i="25" a="1"/>
  <c r="M39" i="25" s="1"/>
  <c r="L39" i="25" a="1"/>
  <c r="L39" i="25" s="1"/>
  <c r="K39" i="25" a="1"/>
  <c r="K39" i="25" s="1"/>
  <c r="J39" i="25" a="1"/>
  <c r="J39" i="25" s="1"/>
  <c r="I39" i="25" a="1"/>
  <c r="I39" i="25" s="1"/>
  <c r="H39" i="25" a="1"/>
  <c r="H39" i="25" s="1"/>
  <c r="G39" i="25" a="1"/>
  <c r="G39" i="25" s="1"/>
  <c r="F39" i="25" a="1"/>
  <c r="F39" i="25" s="1"/>
  <c r="E39" i="25" a="1"/>
  <c r="E39" i="25" s="1"/>
  <c r="D39" i="25" a="1"/>
  <c r="D39" i="25" s="1"/>
  <c r="C39" i="25" a="1"/>
  <c r="C39" i="25" s="1"/>
  <c r="AA32" i="25"/>
  <c r="U31" i="25" a="1"/>
  <c r="U31" i="25" s="1"/>
  <c r="U84" i="25" s="1"/>
  <c r="T31" i="25" a="1"/>
  <c r="T31" i="25" s="1"/>
  <c r="T84" i="25" s="1"/>
  <c r="S31" i="25" a="1"/>
  <c r="S31" i="25" s="1"/>
  <c r="S84" i="25" s="1"/>
  <c r="R31" i="25" a="1"/>
  <c r="R31" i="25" s="1"/>
  <c r="R84" i="25" s="1"/>
  <c r="Q31" i="25" a="1"/>
  <c r="Q31" i="25" s="1"/>
  <c r="Q84" i="25" s="1"/>
  <c r="P31" i="25" a="1"/>
  <c r="P31" i="25" s="1"/>
  <c r="P84" i="25" s="1"/>
  <c r="O31" i="25" a="1"/>
  <c r="O31" i="25" s="1"/>
  <c r="O84" i="25" s="1"/>
  <c r="N31" i="25" a="1"/>
  <c r="N31" i="25" s="1"/>
  <c r="N84" i="25" s="1"/>
  <c r="M31" i="25" a="1"/>
  <c r="M31" i="25" s="1"/>
  <c r="M84" i="25" s="1"/>
  <c r="L31" i="25" a="1"/>
  <c r="L31" i="25" s="1"/>
  <c r="L84" i="25" s="1"/>
  <c r="K31" i="25" a="1"/>
  <c r="K31" i="25" s="1"/>
  <c r="K84" i="25" s="1"/>
  <c r="J31" i="25" a="1"/>
  <c r="J31" i="25" s="1"/>
  <c r="J84" i="25" s="1"/>
  <c r="I31" i="25" a="1"/>
  <c r="I31" i="25" s="1"/>
  <c r="I84" i="25" s="1"/>
  <c r="H31" i="25" a="1"/>
  <c r="H31" i="25" s="1"/>
  <c r="H84" i="25" s="1"/>
  <c r="G31" i="25" a="1"/>
  <c r="G31" i="25" s="1"/>
  <c r="G84" i="25" s="1"/>
  <c r="F31" i="25" a="1"/>
  <c r="F31" i="25" s="1"/>
  <c r="F84" i="25" s="1"/>
  <c r="E31" i="25" a="1"/>
  <c r="E31" i="25" s="1"/>
  <c r="E84" i="25" s="1"/>
  <c r="D31" i="25" a="1"/>
  <c r="D31" i="25" s="1"/>
  <c r="D84" i="25" s="1"/>
  <c r="C31" i="25" a="1"/>
  <c r="C31" i="25" s="1"/>
  <c r="A31" i="25"/>
  <c r="Z31" i="25" s="1" a="1"/>
  <c r="Z31" i="25" s="1"/>
  <c r="Z84" i="25" s="1"/>
  <c r="AA30" i="25"/>
  <c r="AA29" i="25"/>
  <c r="AA28" i="25"/>
  <c r="AA27" i="25"/>
  <c r="AA26" i="25"/>
  <c r="V25" i="25" a="1"/>
  <c r="V25" i="25" s="1"/>
  <c r="V78" i="25" s="1"/>
  <c r="O25" i="25" a="1"/>
  <c r="O25" i="25" s="1"/>
  <c r="O78" i="25" s="1"/>
  <c r="K25" i="25" a="1"/>
  <c r="K25" i="25" s="1"/>
  <c r="K78" i="25" s="1"/>
  <c r="G25" i="25" a="1"/>
  <c r="G25" i="25" s="1"/>
  <c r="G78" i="25" s="1"/>
  <c r="D25" i="25" a="1"/>
  <c r="D25" i="25" s="1"/>
  <c r="D78" i="25" s="1"/>
  <c r="A25" i="25"/>
  <c r="Z24" i="25" a="1"/>
  <c r="Z24" i="25" s="1"/>
  <c r="Y24" i="25" a="1"/>
  <c r="Y24" i="25" s="1"/>
  <c r="X24" i="25" a="1"/>
  <c r="X24" i="25" s="1"/>
  <c r="W24" i="25" a="1"/>
  <c r="W24" i="25" s="1"/>
  <c r="V24" i="25" a="1"/>
  <c r="V24" i="25" s="1"/>
  <c r="U24" i="25"/>
  <c r="U77" i="25" s="1"/>
  <c r="U24" i="25" a="1"/>
  <c r="T24" i="25" a="1"/>
  <c r="T24" i="25" s="1"/>
  <c r="S24" i="25" a="1"/>
  <c r="S24" i="25" s="1"/>
  <c r="R24" i="25" a="1"/>
  <c r="R24" i="25" s="1"/>
  <c r="Q24" i="25" a="1"/>
  <c r="Q24" i="25" s="1"/>
  <c r="P24" i="25" a="1"/>
  <c r="P24" i="25" s="1"/>
  <c r="O24" i="25" a="1"/>
  <c r="O24" i="25" s="1"/>
  <c r="N24" i="25" a="1"/>
  <c r="N24" i="25" s="1"/>
  <c r="M24" i="25" a="1"/>
  <c r="M24" i="25" s="1"/>
  <c r="L24" i="25" a="1"/>
  <c r="L24" i="25" s="1"/>
  <c r="K24" i="25" a="1"/>
  <c r="K24" i="25" s="1"/>
  <c r="J24" i="25" a="1"/>
  <c r="J24" i="25" s="1"/>
  <c r="I24" i="25" a="1"/>
  <c r="I24" i="25" s="1"/>
  <c r="H24" i="25" a="1"/>
  <c r="H24" i="25" s="1"/>
  <c r="G24" i="25" a="1"/>
  <c r="G24" i="25" s="1"/>
  <c r="F24" i="25" a="1"/>
  <c r="F24" i="25" s="1"/>
  <c r="E24" i="25" a="1"/>
  <c r="E24" i="25" s="1"/>
  <c r="D24" i="25" a="1"/>
  <c r="D24" i="25" s="1"/>
  <c r="C24" i="25" a="1"/>
  <c r="C24" i="25" s="1"/>
  <c r="AA21" i="25"/>
  <c r="AA20" i="25"/>
  <c r="AA19" i="25"/>
  <c r="AA16" i="25"/>
  <c r="AA15" i="25"/>
  <c r="AA14" i="25"/>
  <c r="AA13" i="25"/>
  <c r="AA12" i="25"/>
  <c r="AA11" i="25"/>
  <c r="A11" i="25"/>
  <c r="A12" i="25" s="1"/>
  <c r="A13" i="25" s="1"/>
  <c r="A14" i="25" s="1"/>
  <c r="A15" i="25" s="1"/>
  <c r="A16" i="25" s="1"/>
  <c r="A17" i="25" s="1"/>
  <c r="AA10" i="25"/>
  <c r="AA9" i="25"/>
  <c r="A9" i="25"/>
  <c r="A10" i="25" s="1"/>
  <c r="AA8" i="25"/>
  <c r="Z7" i="25" a="1"/>
  <c r="Z7" i="25" s="1"/>
  <c r="Z60" i="25" s="1"/>
  <c r="Y7" i="25"/>
  <c r="Y60" i="25" s="1"/>
  <c r="Y7" i="25" a="1"/>
  <c r="X7" i="25" a="1"/>
  <c r="X7" i="25" s="1"/>
  <c r="X60" i="25" s="1"/>
  <c r="W7" i="25" a="1"/>
  <c r="W7" i="25" s="1"/>
  <c r="W60" i="25" s="1"/>
  <c r="V7" i="25" a="1"/>
  <c r="V7" i="25" s="1"/>
  <c r="V60" i="25" s="1"/>
  <c r="U7" i="25"/>
  <c r="U60" i="25" s="1"/>
  <c r="U7" i="25" a="1"/>
  <c r="T7" i="25" a="1"/>
  <c r="T7" i="25" s="1"/>
  <c r="T60" i="25" s="1"/>
  <c r="S7" i="25" a="1"/>
  <c r="S7" i="25" s="1"/>
  <c r="S60" i="25" s="1"/>
  <c r="R7" i="25" a="1"/>
  <c r="R7" i="25" s="1"/>
  <c r="R60" i="25" s="1"/>
  <c r="Q7" i="25"/>
  <c r="Q60" i="25" s="1"/>
  <c r="Q7" i="25" a="1"/>
  <c r="P7" i="25" a="1"/>
  <c r="P7" i="25" s="1"/>
  <c r="P60" i="25" s="1"/>
  <c r="O7" i="25" a="1"/>
  <c r="O7" i="25" s="1"/>
  <c r="O60" i="25" s="1"/>
  <c r="N7" i="25" a="1"/>
  <c r="N7" i="25" s="1"/>
  <c r="N60" i="25" s="1"/>
  <c r="M7" i="25"/>
  <c r="M60" i="25" s="1"/>
  <c r="M7" i="25" a="1"/>
  <c r="L7" i="25" a="1"/>
  <c r="L7" i="25" s="1"/>
  <c r="L60" i="25" s="1"/>
  <c r="K7" i="25" a="1"/>
  <c r="K7" i="25" s="1"/>
  <c r="K60" i="25" s="1"/>
  <c r="J7" i="25" a="1"/>
  <c r="J7" i="25" s="1"/>
  <c r="J60" i="25" s="1"/>
  <c r="I7" i="25"/>
  <c r="I60" i="25" s="1"/>
  <c r="I7" i="25" a="1"/>
  <c r="H7" i="25" a="1"/>
  <c r="H7" i="25" s="1"/>
  <c r="H60" i="25" s="1"/>
  <c r="G7" i="25" a="1"/>
  <c r="G7" i="25" s="1"/>
  <c r="G60" i="25" s="1"/>
  <c r="F7" i="25" a="1"/>
  <c r="F7" i="25" s="1"/>
  <c r="F60" i="25" s="1"/>
  <c r="E7" i="25"/>
  <c r="E60" i="25" s="1"/>
  <c r="E7" i="25" a="1"/>
  <c r="D7" i="25" a="1"/>
  <c r="D7" i="25" s="1"/>
  <c r="D60" i="25" s="1"/>
  <c r="C7" i="25" a="1"/>
  <c r="C7" i="25" s="1"/>
  <c r="C60" i="25" s="1"/>
  <c r="AB60" i="25" s="1"/>
  <c r="N35" i="20"/>
  <c r="N38" i="20" s="1"/>
  <c r="N33" i="20"/>
  <c r="N32" i="20"/>
  <c r="H17" i="20"/>
  <c r="H19" i="20" s="1"/>
  <c r="H22" i="20" s="1"/>
  <c r="K151" i="19"/>
  <c r="K157" i="19" s="1"/>
  <c r="K161" i="19" s="1"/>
  <c r="P26" i="19"/>
  <c r="P25" i="19"/>
  <c r="P24" i="19"/>
  <c r="P23" i="19"/>
  <c r="P22" i="19"/>
  <c r="P21" i="19"/>
  <c r="P20" i="19"/>
  <c r="P19" i="19"/>
  <c r="P27" i="19" s="1"/>
  <c r="P14" i="19"/>
  <c r="P13" i="19"/>
  <c r="P12" i="19"/>
  <c r="P11" i="19"/>
  <c r="P16" i="19" s="1"/>
  <c r="R16" i="19" s="1"/>
  <c r="P6" i="19"/>
  <c r="P5" i="19"/>
  <c r="M5" i="19"/>
  <c r="M6" i="19" s="1"/>
  <c r="M7" i="19" s="1"/>
  <c r="M8" i="19" s="1"/>
  <c r="M9" i="19" s="1"/>
  <c r="M10" i="19" s="1"/>
  <c r="M11" i="19" s="1"/>
  <c r="M12" i="19" s="1"/>
  <c r="M13" i="19" s="1"/>
  <c r="M14" i="19" s="1"/>
  <c r="M15" i="19" s="1"/>
  <c r="M16" i="19" s="1"/>
  <c r="M17" i="19" s="1"/>
  <c r="M18" i="19" s="1"/>
  <c r="M19" i="19" s="1"/>
  <c r="M20" i="19" s="1"/>
  <c r="M21" i="19" s="1"/>
  <c r="M22" i="19" s="1"/>
  <c r="M23" i="19" s="1"/>
  <c r="M24" i="19" s="1"/>
  <c r="M25" i="19" s="1"/>
  <c r="M26" i="19" s="1"/>
  <c r="M27" i="19" s="1"/>
  <c r="M28" i="19" s="1"/>
  <c r="M29" i="19" s="1"/>
  <c r="M30" i="19" s="1"/>
  <c r="P4" i="19"/>
  <c r="M4" i="19"/>
  <c r="K155" i="18"/>
  <c r="K160" i="18" s="1"/>
  <c r="K147" i="18"/>
  <c r="P26" i="18"/>
  <c r="P25" i="18"/>
  <c r="P24" i="18"/>
  <c r="P23" i="18"/>
  <c r="P22" i="18"/>
  <c r="P21" i="18"/>
  <c r="P20" i="18"/>
  <c r="P19" i="18"/>
  <c r="P27" i="18" s="1"/>
  <c r="P16" i="18"/>
  <c r="R16" i="18" s="1"/>
  <c r="P14" i="18"/>
  <c r="P13" i="18"/>
  <c r="P12" i="18"/>
  <c r="Z11" i="18"/>
  <c r="P11" i="18"/>
  <c r="AR9" i="18"/>
  <c r="Z9" i="18"/>
  <c r="P6" i="18"/>
  <c r="P5" i="18"/>
  <c r="M5" i="18"/>
  <c r="M6" i="18" s="1"/>
  <c r="M7" i="18" s="1"/>
  <c r="M8" i="18" s="1"/>
  <c r="M9" i="18" s="1"/>
  <c r="M10" i="18" s="1"/>
  <c r="M11" i="18" s="1"/>
  <c r="M12" i="18" s="1"/>
  <c r="M13" i="18" s="1"/>
  <c r="M14" i="18" s="1"/>
  <c r="M15" i="18" s="1"/>
  <c r="M16" i="18" s="1"/>
  <c r="M17" i="18" s="1"/>
  <c r="M18" i="18" s="1"/>
  <c r="M19" i="18" s="1"/>
  <c r="M20" i="18" s="1"/>
  <c r="M21" i="18" s="1"/>
  <c r="M22" i="18" s="1"/>
  <c r="M23" i="18" s="1"/>
  <c r="M24" i="18" s="1"/>
  <c r="M25" i="18" s="1"/>
  <c r="M26" i="18" s="1"/>
  <c r="M27" i="18" s="1"/>
  <c r="M28" i="18" s="1"/>
  <c r="M29" i="18" s="1"/>
  <c r="M30" i="18" s="1"/>
  <c r="P4" i="18"/>
  <c r="M4" i="18"/>
  <c r="AA3" i="18"/>
  <c r="AB3" i="18" s="1"/>
  <c r="AC3" i="18" s="1"/>
  <c r="AD3" i="18" s="1"/>
  <c r="AE3" i="18" s="1"/>
  <c r="AF3" i="18" s="1"/>
  <c r="AG3" i="18" s="1"/>
  <c r="AH3" i="18" s="1"/>
  <c r="AI3" i="18" s="1"/>
  <c r="AJ3" i="18" s="1"/>
  <c r="AN3" i="18" s="1"/>
  <c r="AO3" i="18" s="1"/>
  <c r="AP3" i="18" s="1"/>
  <c r="AQ3" i="18" s="1"/>
  <c r="AR3" i="18" s="1"/>
  <c r="K139" i="17"/>
  <c r="K145" i="17" s="1"/>
  <c r="K149" i="17" s="1"/>
  <c r="L26" i="23"/>
  <c r="R24" i="23"/>
  <c r="X23" i="23"/>
  <c r="Z19" i="23"/>
  <c r="Y19" i="23"/>
  <c r="X19" i="23"/>
  <c r="W19" i="23"/>
  <c r="V19" i="23"/>
  <c r="U19" i="23"/>
  <c r="T19" i="23"/>
  <c r="T22" i="23" s="1"/>
  <c r="X18" i="23"/>
  <c r="X22" i="23" s="1"/>
  <c r="T18" i="23"/>
  <c r="Z17" i="23"/>
  <c r="Z20" i="23" s="1"/>
  <c r="Y17" i="23"/>
  <c r="X17" i="23"/>
  <c r="U17" i="23"/>
  <c r="T17" i="23"/>
  <c r="T20" i="23" s="1"/>
  <c r="C8" i="23"/>
  <c r="L5" i="23"/>
  <c r="J5" i="23"/>
  <c r="V18" i="23" s="1"/>
  <c r="R3" i="23"/>
  <c r="Z18" i="23" s="1"/>
  <c r="P3" i="23"/>
  <c r="Y20" i="23" s="1"/>
  <c r="L3" i="23"/>
  <c r="Z23" i="23" s="1"/>
  <c r="F3" i="23"/>
  <c r="F5" i="23" s="1"/>
  <c r="U18" i="23" s="1"/>
  <c r="AA126" i="5"/>
  <c r="Y126" i="5"/>
  <c r="W126" i="5"/>
  <c r="Q126" i="5"/>
  <c r="O126" i="5"/>
  <c r="L126" i="5"/>
  <c r="K126" i="5"/>
  <c r="I126" i="5"/>
  <c r="G126" i="5"/>
  <c r="Z109" i="5"/>
  <c r="X109" i="5"/>
  <c r="V109" i="5"/>
  <c r="T109" i="5"/>
  <c r="R109" i="5"/>
  <c r="P109" i="5"/>
  <c r="N109" i="5"/>
  <c r="L109" i="5"/>
  <c r="J109" i="5"/>
  <c r="H109" i="5"/>
  <c r="F109" i="5"/>
  <c r="D109" i="5"/>
  <c r="AA107" i="5"/>
  <c r="Z107" i="5"/>
  <c r="Z52" i="5" s="1"/>
  <c r="Y107" i="5"/>
  <c r="X107" i="5"/>
  <c r="X52" i="5" s="1"/>
  <c r="W107" i="5"/>
  <c r="V107" i="5"/>
  <c r="V52" i="5" s="1"/>
  <c r="U107" i="5"/>
  <c r="T107" i="5"/>
  <c r="T52" i="5" s="1"/>
  <c r="S107" i="5"/>
  <c r="R107" i="5"/>
  <c r="R52" i="5" s="1"/>
  <c r="Q107" i="5"/>
  <c r="P107" i="5"/>
  <c r="P52" i="5" s="1"/>
  <c r="O107" i="5"/>
  <c r="N107" i="5"/>
  <c r="N52" i="5" s="1"/>
  <c r="M107" i="5"/>
  <c r="L107" i="5"/>
  <c r="L52" i="5" s="1"/>
  <c r="K107" i="5"/>
  <c r="J107" i="5"/>
  <c r="J52" i="5" s="1"/>
  <c r="I107" i="5"/>
  <c r="H107" i="5"/>
  <c r="H52" i="5" s="1"/>
  <c r="G107" i="5"/>
  <c r="F107" i="5"/>
  <c r="F52" i="5" s="1"/>
  <c r="E107" i="5"/>
  <c r="D107" i="5"/>
  <c r="D52" i="5" s="1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X98" i="5"/>
  <c r="T98" i="5"/>
  <c r="P98" i="5"/>
  <c r="L98" i="5"/>
  <c r="H98" i="5"/>
  <c r="D98" i="5"/>
  <c r="N74" i="5"/>
  <c r="L74" i="5"/>
  <c r="J74" i="5"/>
  <c r="H74" i="5"/>
  <c r="F74" i="5"/>
  <c r="D74" i="5"/>
  <c r="AA67" i="5"/>
  <c r="AA109" i="5" s="1"/>
  <c r="Z67" i="5"/>
  <c r="Y67" i="5"/>
  <c r="X67" i="5"/>
  <c r="W67" i="5"/>
  <c r="W109" i="5" s="1"/>
  <c r="V67" i="5"/>
  <c r="U67" i="5"/>
  <c r="T67" i="5"/>
  <c r="S67" i="5"/>
  <c r="S109" i="5" s="1"/>
  <c r="R67" i="5"/>
  <c r="Q67" i="5"/>
  <c r="P67" i="5"/>
  <c r="O67" i="5"/>
  <c r="O109" i="5" s="1"/>
  <c r="N67" i="5"/>
  <c r="M67" i="5"/>
  <c r="L67" i="5"/>
  <c r="K67" i="5"/>
  <c r="K109" i="5" s="1"/>
  <c r="J67" i="5"/>
  <c r="I67" i="5"/>
  <c r="H67" i="5"/>
  <c r="G67" i="5"/>
  <c r="G109" i="5" s="1"/>
  <c r="F67" i="5"/>
  <c r="E67" i="5"/>
  <c r="D67" i="5"/>
  <c r="AA66" i="5"/>
  <c r="Z66" i="5"/>
  <c r="Y66" i="5"/>
  <c r="Y98" i="5" s="1"/>
  <c r="X66" i="5"/>
  <c r="X126" i="5" s="1"/>
  <c r="W66" i="5"/>
  <c r="V66" i="5"/>
  <c r="U66" i="5"/>
  <c r="U98" i="5" s="1"/>
  <c r="T66" i="5"/>
  <c r="T126" i="5" s="1"/>
  <c r="S66" i="5"/>
  <c r="S126" i="5" s="1"/>
  <c r="R66" i="5"/>
  <c r="Q66" i="5"/>
  <c r="Q98" i="5" s="1"/>
  <c r="P66" i="5"/>
  <c r="P126" i="5" s="1"/>
  <c r="O66" i="5"/>
  <c r="N66" i="5"/>
  <c r="M66" i="5"/>
  <c r="M126" i="5" s="1"/>
  <c r="L66" i="5"/>
  <c r="K66" i="5"/>
  <c r="J66" i="5"/>
  <c r="I66" i="5"/>
  <c r="I98" i="5" s="1"/>
  <c r="H66" i="5"/>
  <c r="H126" i="5" s="1"/>
  <c r="G66" i="5"/>
  <c r="F66" i="5"/>
  <c r="E66" i="5"/>
  <c r="E98" i="5" s="1"/>
  <c r="D66" i="5"/>
  <c r="D126" i="5" s="1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AA54" i="5"/>
  <c r="AA56" i="5" s="1"/>
  <c r="Z54" i="5"/>
  <c r="Z56" i="5" s="1"/>
  <c r="Y54" i="5"/>
  <c r="Y56" i="5" s="1"/>
  <c r="X54" i="5"/>
  <c r="X56" i="5" s="1"/>
  <c r="W54" i="5"/>
  <c r="W56" i="5" s="1"/>
  <c r="V54" i="5"/>
  <c r="V56" i="5" s="1"/>
  <c r="U54" i="5"/>
  <c r="U56" i="5" s="1"/>
  <c r="T54" i="5"/>
  <c r="T56" i="5" s="1"/>
  <c r="S54" i="5"/>
  <c r="S56" i="5" s="1"/>
  <c r="R54" i="5"/>
  <c r="R56" i="5" s="1"/>
  <c r="Q54" i="5"/>
  <c r="Q56" i="5" s="1"/>
  <c r="P54" i="5"/>
  <c r="P56" i="5" s="1"/>
  <c r="O54" i="5"/>
  <c r="O56" i="5" s="1"/>
  <c r="N54" i="5"/>
  <c r="N56" i="5" s="1"/>
  <c r="M54" i="5"/>
  <c r="M56" i="5" s="1"/>
  <c r="L54" i="5"/>
  <c r="L56" i="5" s="1"/>
  <c r="K54" i="5"/>
  <c r="K56" i="5" s="1"/>
  <c r="J54" i="5"/>
  <c r="J56" i="5" s="1"/>
  <c r="I54" i="5"/>
  <c r="I56" i="5" s="1"/>
  <c r="H54" i="5"/>
  <c r="H56" i="5" s="1"/>
  <c r="G54" i="5"/>
  <c r="G56" i="5" s="1"/>
  <c r="F54" i="5"/>
  <c r="F56" i="5" s="1"/>
  <c r="E54" i="5"/>
  <c r="E56" i="5" s="1"/>
  <c r="D54" i="5"/>
  <c r="D56" i="5" s="1"/>
  <c r="AA52" i="5"/>
  <c r="AA25" i="33" s="1"/>
  <c r="K52" i="5"/>
  <c r="K25" i="33" s="1"/>
  <c r="AA50" i="5"/>
  <c r="AA24" i="33" s="1"/>
  <c r="Z50" i="5"/>
  <c r="Z24" i="33" s="1"/>
  <c r="Y50" i="5"/>
  <c r="Y24" i="33" s="1"/>
  <c r="X50" i="5"/>
  <c r="X24" i="33" s="1"/>
  <c r="W50" i="5"/>
  <c r="W24" i="33" s="1"/>
  <c r="V50" i="5"/>
  <c r="V24" i="33" s="1"/>
  <c r="U50" i="5"/>
  <c r="U24" i="33" s="1"/>
  <c r="T50" i="5"/>
  <c r="T24" i="33" s="1"/>
  <c r="S50" i="5"/>
  <c r="S24" i="33" s="1"/>
  <c r="R50" i="5"/>
  <c r="R24" i="33" s="1"/>
  <c r="Q50" i="5"/>
  <c r="Q24" i="33" s="1"/>
  <c r="P50" i="5"/>
  <c r="P24" i="33" s="1"/>
  <c r="O50" i="5"/>
  <c r="O24" i="33" s="1"/>
  <c r="N50" i="5"/>
  <c r="N24" i="33" s="1"/>
  <c r="M50" i="5"/>
  <c r="M24" i="33" s="1"/>
  <c r="L50" i="5"/>
  <c r="L24" i="33" s="1"/>
  <c r="K50" i="5"/>
  <c r="K24" i="33" s="1"/>
  <c r="J50" i="5"/>
  <c r="J24" i="33" s="1"/>
  <c r="I50" i="5"/>
  <c r="I24" i="33" s="1"/>
  <c r="H50" i="5"/>
  <c r="H24" i="33" s="1"/>
  <c r="G50" i="5"/>
  <c r="G24" i="33" s="1"/>
  <c r="F50" i="5"/>
  <c r="F24" i="33" s="1"/>
  <c r="E50" i="5"/>
  <c r="E24" i="33" s="1"/>
  <c r="D50" i="5"/>
  <c r="D24" i="33" s="1"/>
  <c r="AA48" i="5"/>
  <c r="Z48" i="5"/>
  <c r="Z20" i="33" s="1"/>
  <c r="Y48" i="5"/>
  <c r="X48" i="5"/>
  <c r="X20" i="33" s="1"/>
  <c r="W48" i="5"/>
  <c r="V48" i="5"/>
  <c r="V20" i="33" s="1"/>
  <c r="U48" i="5"/>
  <c r="U20" i="33" s="1"/>
  <c r="T48" i="5"/>
  <c r="T20" i="33" s="1"/>
  <c r="S48" i="5"/>
  <c r="S52" i="5" s="1"/>
  <c r="S25" i="33" s="1"/>
  <c r="R48" i="5"/>
  <c r="R20" i="33" s="1"/>
  <c r="Q48" i="5"/>
  <c r="Q20" i="33" s="1"/>
  <c r="P48" i="5"/>
  <c r="P20" i="33" s="1"/>
  <c r="O48" i="5"/>
  <c r="O52" i="5" s="1"/>
  <c r="O25" i="33" s="1"/>
  <c r="N48" i="5"/>
  <c r="N20" i="33" s="1"/>
  <c r="M48" i="5"/>
  <c r="M20" i="33" s="1"/>
  <c r="L48" i="5"/>
  <c r="L20" i="33" s="1"/>
  <c r="K48" i="5"/>
  <c r="J48" i="5"/>
  <c r="J20" i="33" s="1"/>
  <c r="I48" i="5"/>
  <c r="I20" i="33" s="1"/>
  <c r="H48" i="5"/>
  <c r="H20" i="33" s="1"/>
  <c r="G48" i="5"/>
  <c r="F48" i="5"/>
  <c r="F20" i="33" s="1"/>
  <c r="E48" i="5"/>
  <c r="E20" i="33" s="1"/>
  <c r="D48" i="5"/>
  <c r="BC46" i="5"/>
  <c r="BB46" i="5"/>
  <c r="BA46" i="5"/>
  <c r="AZ46" i="5"/>
  <c r="AY46" i="5"/>
  <c r="AX46" i="5"/>
  <c r="AW46" i="5"/>
  <c r="AV46" i="5"/>
  <c r="AU46" i="5"/>
  <c r="AT46" i="5"/>
  <c r="AS46" i="5"/>
  <c r="AR46" i="5"/>
  <c r="AQ46" i="5"/>
  <c r="AP46" i="5"/>
  <c r="AO46" i="5"/>
  <c r="AN46" i="5"/>
  <c r="AM46" i="5"/>
  <c r="AL46" i="5"/>
  <c r="AK46" i="5"/>
  <c r="AJ46" i="5"/>
  <c r="AI46" i="5"/>
  <c r="AH46" i="5"/>
  <c r="AG46" i="5"/>
  <c r="AF46" i="5"/>
  <c r="AE46" i="5"/>
  <c r="AA46" i="5"/>
  <c r="Z46" i="5"/>
  <c r="N88" i="5" s="1"/>
  <c r="Y46" i="5"/>
  <c r="X46" i="5"/>
  <c r="W46" i="5"/>
  <c r="V46" i="5"/>
  <c r="J88" i="5" s="1"/>
  <c r="U46" i="5"/>
  <c r="T46" i="5"/>
  <c r="S46" i="5"/>
  <c r="R46" i="5"/>
  <c r="F88" i="5" s="1"/>
  <c r="Q46" i="5"/>
  <c r="P46" i="5"/>
  <c r="O46" i="5"/>
  <c r="N46" i="5"/>
  <c r="N75" i="5" s="1"/>
  <c r="M46" i="5"/>
  <c r="L46" i="5"/>
  <c r="L75" i="5" s="1"/>
  <c r="K46" i="5"/>
  <c r="J46" i="5"/>
  <c r="J75" i="5" s="1"/>
  <c r="I46" i="5"/>
  <c r="H46" i="5"/>
  <c r="H75" i="5" s="1"/>
  <c r="G46" i="5"/>
  <c r="F46" i="5"/>
  <c r="F75" i="5" s="1"/>
  <c r="E46" i="5"/>
  <c r="D46" i="5"/>
  <c r="D75" i="5" s="1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AA30" i="5"/>
  <c r="O84" i="5" s="1"/>
  <c r="Z30" i="5"/>
  <c r="N84" i="5" s="1"/>
  <c r="Y30" i="5"/>
  <c r="M84" i="5" s="1"/>
  <c r="X30" i="5"/>
  <c r="L84" i="5" s="1"/>
  <c r="W30" i="5"/>
  <c r="K84" i="5" s="1"/>
  <c r="V30" i="5"/>
  <c r="J84" i="5" s="1"/>
  <c r="U30" i="5"/>
  <c r="I84" i="5" s="1"/>
  <c r="T30" i="5"/>
  <c r="H84" i="5" s="1"/>
  <c r="S30" i="5"/>
  <c r="G84" i="5" s="1"/>
  <c r="R30" i="5"/>
  <c r="F84" i="5" s="1"/>
  <c r="Q30" i="5"/>
  <c r="E84" i="5" s="1"/>
  <c r="P30" i="5"/>
  <c r="D84" i="5" s="1"/>
  <c r="O30" i="5"/>
  <c r="O70" i="5" s="1"/>
  <c r="N30" i="5"/>
  <c r="N70" i="5" s="1"/>
  <c r="M30" i="5"/>
  <c r="M70" i="5" s="1"/>
  <c r="L30" i="5"/>
  <c r="L70" i="5" s="1"/>
  <c r="K30" i="5"/>
  <c r="K70" i="5" s="1"/>
  <c r="J30" i="5"/>
  <c r="J70" i="5" s="1"/>
  <c r="I30" i="5"/>
  <c r="I70" i="5" s="1"/>
  <c r="H30" i="5"/>
  <c r="H70" i="5" s="1"/>
  <c r="G30" i="5"/>
  <c r="G70" i="5" s="1"/>
  <c r="F30" i="5"/>
  <c r="F70" i="5" s="1"/>
  <c r="E30" i="5"/>
  <c r="E70" i="5" s="1"/>
  <c r="D30" i="5"/>
  <c r="D70" i="5" s="1"/>
  <c r="C30" i="5"/>
  <c r="L31" i="26"/>
  <c r="V21" i="26"/>
  <c r="V23" i="26" s="1"/>
  <c r="J16" i="26"/>
  <c r="G34" i="24"/>
  <c r="J8" i="24"/>
  <c r="J7" i="24"/>
  <c r="J6" i="24"/>
  <c r="J5" i="24"/>
  <c r="J4" i="24"/>
  <c r="D41" i="21"/>
  <c r="D42" i="21" s="1"/>
  <c r="D43" i="21" s="1"/>
  <c r="AD32" i="21"/>
  <c r="D32" i="21"/>
  <c r="D33" i="21" s="1"/>
  <c r="AD31" i="21"/>
  <c r="AD30" i="21"/>
  <c r="AL9" i="21"/>
  <c r="AL7" i="21"/>
  <c r="AL6" i="21"/>
  <c r="AL5" i="21"/>
  <c r="E28" i="33" l="1"/>
  <c r="E149" i="5"/>
  <c r="E148" i="5"/>
  <c r="E150" i="5"/>
  <c r="E109" i="5"/>
  <c r="E75" i="5"/>
  <c r="I28" i="33"/>
  <c r="I150" i="5"/>
  <c r="I148" i="5"/>
  <c r="I149" i="5"/>
  <c r="I109" i="5"/>
  <c r="I75" i="5"/>
  <c r="M28" i="33"/>
  <c r="M150" i="5"/>
  <c r="M149" i="5"/>
  <c r="M148" i="5"/>
  <c r="M109" i="5"/>
  <c r="M75" i="5"/>
  <c r="Q28" i="33"/>
  <c r="Q150" i="5"/>
  <c r="Q149" i="5"/>
  <c r="Q148" i="5"/>
  <c r="Q109" i="5"/>
  <c r="E88" i="5"/>
  <c r="U28" i="33"/>
  <c r="U150" i="5"/>
  <c r="U148" i="5"/>
  <c r="U149" i="5"/>
  <c r="U109" i="5"/>
  <c r="I88" i="5"/>
  <c r="Y28" i="33"/>
  <c r="Y150" i="5"/>
  <c r="Y148" i="5"/>
  <c r="Y149" i="5"/>
  <c r="Y109" i="5"/>
  <c r="M88" i="5"/>
  <c r="L72" i="5"/>
  <c r="D25" i="33"/>
  <c r="D77" i="5"/>
  <c r="D76" i="5"/>
  <c r="D114" i="5"/>
  <c r="H25" i="33"/>
  <c r="H77" i="5"/>
  <c r="H76" i="5"/>
  <c r="H114" i="5"/>
  <c r="L25" i="33"/>
  <c r="L77" i="5"/>
  <c r="L76" i="5"/>
  <c r="L114" i="5"/>
  <c r="P25" i="33"/>
  <c r="D90" i="5"/>
  <c r="D89" i="5"/>
  <c r="P114" i="5"/>
  <c r="T25" i="33"/>
  <c r="H90" i="5"/>
  <c r="H89" i="5"/>
  <c r="T114" i="5"/>
  <c r="X25" i="33"/>
  <c r="L90" i="5"/>
  <c r="L89" i="5"/>
  <c r="X114" i="5"/>
  <c r="H25" i="20"/>
  <c r="H26" i="20"/>
  <c r="G73" i="5"/>
  <c r="K73" i="5"/>
  <c r="O73" i="5"/>
  <c r="G87" i="5"/>
  <c r="K87" i="5"/>
  <c r="O87" i="5"/>
  <c r="F126" i="5"/>
  <c r="F98" i="5"/>
  <c r="F77" i="5"/>
  <c r="F73" i="5"/>
  <c r="J126" i="5"/>
  <c r="J98" i="5"/>
  <c r="J77" i="5"/>
  <c r="J73" i="5"/>
  <c r="N126" i="5"/>
  <c r="N98" i="5"/>
  <c r="N77" i="5"/>
  <c r="N73" i="5"/>
  <c r="R126" i="5"/>
  <c r="R98" i="5"/>
  <c r="F90" i="5"/>
  <c r="F87" i="5"/>
  <c r="V126" i="5"/>
  <c r="V98" i="5"/>
  <c r="J90" i="5"/>
  <c r="J87" i="5"/>
  <c r="Z126" i="5"/>
  <c r="Z98" i="5"/>
  <c r="N90" i="5"/>
  <c r="N87" i="5"/>
  <c r="D73" i="5"/>
  <c r="U22" i="23"/>
  <c r="U21" i="23"/>
  <c r="U20" i="23"/>
  <c r="H88" i="5"/>
  <c r="H87" i="5"/>
  <c r="H86" i="5"/>
  <c r="G20" i="33"/>
  <c r="O20" i="33"/>
  <c r="O32" i="33" s="1"/>
  <c r="O114" i="5"/>
  <c r="O77" i="5"/>
  <c r="W20" i="33"/>
  <c r="O26" i="33"/>
  <c r="G74" i="5"/>
  <c r="G72" i="5"/>
  <c r="K76" i="5"/>
  <c r="K74" i="5"/>
  <c r="K72" i="5"/>
  <c r="G89" i="5"/>
  <c r="G86" i="5"/>
  <c r="K86" i="5"/>
  <c r="O89" i="5"/>
  <c r="O86" i="5"/>
  <c r="D72" i="5"/>
  <c r="H73" i="5"/>
  <c r="F25" i="33"/>
  <c r="F76" i="5"/>
  <c r="J25" i="33"/>
  <c r="J76" i="5"/>
  <c r="N25" i="33"/>
  <c r="N76" i="5"/>
  <c r="R25" i="33"/>
  <c r="F89" i="5"/>
  <c r="V25" i="33"/>
  <c r="J89" i="5"/>
  <c r="Z25" i="33"/>
  <c r="N89" i="5"/>
  <c r="Z114" i="5"/>
  <c r="X17" i="25" a="1"/>
  <c r="X17" i="25" s="1"/>
  <c r="X70" i="25" s="1"/>
  <c r="T17" i="25" a="1"/>
  <c r="T17" i="25" s="1"/>
  <c r="T70" i="25" s="1"/>
  <c r="P17" i="25" a="1"/>
  <c r="P17" i="25" s="1"/>
  <c r="P70" i="25" s="1"/>
  <c r="L17" i="25" a="1"/>
  <c r="L17" i="25" s="1"/>
  <c r="L70" i="25" s="1"/>
  <c r="H17" i="25" a="1"/>
  <c r="H17" i="25" s="1"/>
  <c r="H70" i="25" s="1"/>
  <c r="D17" i="25" a="1"/>
  <c r="D17" i="25" s="1"/>
  <c r="D70" i="25" s="1"/>
  <c r="A18" i="25"/>
  <c r="V17" i="25" a="1"/>
  <c r="V17" i="25" s="1"/>
  <c r="V70" i="25" s="1"/>
  <c r="Q17" i="25" a="1"/>
  <c r="Q17" i="25" s="1"/>
  <c r="Q70" i="25" s="1"/>
  <c r="K17" i="25" a="1"/>
  <c r="K17" i="25" s="1"/>
  <c r="K70" i="25" s="1"/>
  <c r="F17" i="25" a="1"/>
  <c r="F17" i="25" s="1"/>
  <c r="F70" i="25" s="1"/>
  <c r="Z17" i="25" a="1"/>
  <c r="Z17" i="25" s="1"/>
  <c r="Z70" i="25" s="1"/>
  <c r="U17" i="25" a="1"/>
  <c r="U17" i="25" s="1"/>
  <c r="U70" i="25" s="1"/>
  <c r="O17" i="25" a="1"/>
  <c r="O17" i="25" s="1"/>
  <c r="O70" i="25" s="1"/>
  <c r="J17" i="25" a="1"/>
  <c r="J17" i="25" s="1"/>
  <c r="J70" i="25" s="1"/>
  <c r="E17" i="25" a="1"/>
  <c r="E17" i="25" s="1"/>
  <c r="E70" i="25" s="1"/>
  <c r="Y17" i="25" a="1"/>
  <c r="Y17" i="25" s="1"/>
  <c r="Y70" i="25" s="1"/>
  <c r="S17" i="25" a="1"/>
  <c r="S17" i="25" s="1"/>
  <c r="S70" i="25" s="1"/>
  <c r="N17" i="25" a="1"/>
  <c r="N17" i="25" s="1"/>
  <c r="N70" i="25" s="1"/>
  <c r="I17" i="25" a="1"/>
  <c r="I17" i="25" s="1"/>
  <c r="I70" i="25" s="1"/>
  <c r="C17" i="25" a="1"/>
  <c r="C17" i="25" s="1"/>
  <c r="W17" i="25" a="1"/>
  <c r="W17" i="25" s="1"/>
  <c r="W70" i="25" s="1"/>
  <c r="R17" i="25" a="1"/>
  <c r="R17" i="25" s="1"/>
  <c r="R70" i="25" s="1"/>
  <c r="M17" i="25" a="1"/>
  <c r="M17" i="25" s="1"/>
  <c r="M70" i="25" s="1"/>
  <c r="G17" i="25" a="1"/>
  <c r="G17" i="25" s="1"/>
  <c r="G70" i="25" s="1"/>
  <c r="D88" i="5"/>
  <c r="D87" i="5"/>
  <c r="D86" i="5"/>
  <c r="L88" i="5"/>
  <c r="L87" i="5"/>
  <c r="L86" i="5"/>
  <c r="K20" i="33"/>
  <c r="K32" i="33" s="1"/>
  <c r="K114" i="5"/>
  <c r="K77" i="5"/>
  <c r="S20" i="33"/>
  <c r="S32" i="33" s="1"/>
  <c r="S114" i="5"/>
  <c r="G90" i="5"/>
  <c r="AA20" i="33"/>
  <c r="AA32" i="33" s="1"/>
  <c r="AA114" i="5"/>
  <c r="O90" i="5"/>
  <c r="K26" i="33"/>
  <c r="S26" i="33"/>
  <c r="AA26" i="33"/>
  <c r="O76" i="5"/>
  <c r="O74" i="5"/>
  <c r="O72" i="5"/>
  <c r="G52" i="5"/>
  <c r="G25" i="33" s="1"/>
  <c r="W52" i="5"/>
  <c r="W25" i="33" s="1"/>
  <c r="W26" i="33" s="1"/>
  <c r="H72" i="5"/>
  <c r="L73" i="5"/>
  <c r="F26" i="33"/>
  <c r="J26" i="33"/>
  <c r="N26" i="33"/>
  <c r="R26" i="33"/>
  <c r="V26" i="33"/>
  <c r="Z26" i="33"/>
  <c r="D28" i="33"/>
  <c r="D148" i="5"/>
  <c r="D150" i="5"/>
  <c r="D149" i="5"/>
  <c r="H28" i="33"/>
  <c r="H149" i="5"/>
  <c r="H148" i="5"/>
  <c r="H150" i="5"/>
  <c r="L28" i="33"/>
  <c r="L149" i="5"/>
  <c r="L148" i="5"/>
  <c r="L150" i="5"/>
  <c r="P28" i="33"/>
  <c r="P149" i="5"/>
  <c r="P148" i="5"/>
  <c r="P150" i="5"/>
  <c r="T28" i="33"/>
  <c r="T149" i="5"/>
  <c r="T148" i="5"/>
  <c r="T150" i="5"/>
  <c r="X28" i="33"/>
  <c r="X149" i="5"/>
  <c r="X148" i="5"/>
  <c r="X150" i="5"/>
  <c r="AD67" i="5"/>
  <c r="G75" i="5"/>
  <c r="K75" i="5"/>
  <c r="O75" i="5"/>
  <c r="G88" i="5"/>
  <c r="K88" i="5"/>
  <c r="O88" i="5"/>
  <c r="G98" i="5"/>
  <c r="K98" i="5"/>
  <c r="O98" i="5"/>
  <c r="S98" i="5"/>
  <c r="W98" i="5"/>
  <c r="AA98" i="5"/>
  <c r="E126" i="5"/>
  <c r="AC126" i="5" s="1"/>
  <c r="G14" i="26" s="1"/>
  <c r="U126" i="5"/>
  <c r="V22" i="23"/>
  <c r="Y18" i="23"/>
  <c r="P8" i="18"/>
  <c r="R8" i="18" s="1"/>
  <c r="R28" i="18" s="1"/>
  <c r="Z25" i="25" a="1"/>
  <c r="Z25" i="25" s="1"/>
  <c r="Z78" i="25" s="1"/>
  <c r="W25" i="25" a="1"/>
  <c r="W25" i="25" s="1"/>
  <c r="W78" i="25" s="1"/>
  <c r="T25" i="25" a="1"/>
  <c r="T25" i="25" s="1"/>
  <c r="T78" i="25" s="1"/>
  <c r="P25" i="25" a="1"/>
  <c r="P25" i="25" s="1"/>
  <c r="P78" i="25" s="1"/>
  <c r="L25" i="25" a="1"/>
  <c r="L25" i="25" s="1"/>
  <c r="L78" i="25" s="1"/>
  <c r="H25" i="25" a="1"/>
  <c r="H25" i="25" s="1"/>
  <c r="H78" i="25" s="1"/>
  <c r="U25" i="25" a="1"/>
  <c r="U25" i="25" s="1"/>
  <c r="U78" i="25" s="1"/>
  <c r="R25" i="25" a="1"/>
  <c r="R25" i="25" s="1"/>
  <c r="R78" i="25" s="1"/>
  <c r="N25" i="25" a="1"/>
  <c r="N25" i="25" s="1"/>
  <c r="N78" i="25" s="1"/>
  <c r="J25" i="25" a="1"/>
  <c r="J25" i="25" s="1"/>
  <c r="J78" i="25" s="1"/>
  <c r="F25" i="25" a="1"/>
  <c r="F25" i="25" s="1"/>
  <c r="F78" i="25" s="1"/>
  <c r="C25" i="25" a="1"/>
  <c r="C25" i="25" s="1"/>
  <c r="C78" i="25" s="1"/>
  <c r="I25" i="25" a="1"/>
  <c r="I25" i="25" s="1"/>
  <c r="I78" i="25" s="1"/>
  <c r="Q25" i="25" a="1"/>
  <c r="Q25" i="25" s="1"/>
  <c r="Q78" i="25" s="1"/>
  <c r="X25" i="25" a="1"/>
  <c r="X25" i="25" s="1"/>
  <c r="X78" i="25" s="1"/>
  <c r="D20" i="33"/>
  <c r="D130" i="5"/>
  <c r="AH24" i="33"/>
  <c r="AC24" i="33"/>
  <c r="AG24" i="33"/>
  <c r="AF24" i="33"/>
  <c r="AD24" i="33"/>
  <c r="D37" i="33"/>
  <c r="D26" i="33"/>
  <c r="H37" i="33"/>
  <c r="H26" i="33"/>
  <c r="L37" i="33"/>
  <c r="L26" i="33"/>
  <c r="P37" i="33"/>
  <c r="P26" i="33"/>
  <c r="T37" i="33"/>
  <c r="T26" i="33"/>
  <c r="X37" i="33"/>
  <c r="X26" i="33"/>
  <c r="AD65" i="5"/>
  <c r="F28" i="33"/>
  <c r="F37" i="33" s="1"/>
  <c r="F150" i="5"/>
  <c r="F149" i="5"/>
  <c r="F148" i="5"/>
  <c r="J28" i="33"/>
  <c r="J37" i="33" s="1"/>
  <c r="J150" i="5"/>
  <c r="J149" i="5"/>
  <c r="J148" i="5"/>
  <c r="N28" i="33"/>
  <c r="N37" i="33" s="1"/>
  <c r="N150" i="5"/>
  <c r="N149" i="5"/>
  <c r="N148" i="5"/>
  <c r="R28" i="33"/>
  <c r="R37" i="33" s="1"/>
  <c r="R150" i="5"/>
  <c r="R149" i="5"/>
  <c r="R148" i="5"/>
  <c r="V28" i="33"/>
  <c r="V37" i="33" s="1"/>
  <c r="V150" i="5"/>
  <c r="V149" i="5"/>
  <c r="V148" i="5"/>
  <c r="Z28" i="33"/>
  <c r="Z37" i="33" s="1"/>
  <c r="Z150" i="5"/>
  <c r="Z149" i="5"/>
  <c r="Z148" i="5"/>
  <c r="E72" i="5"/>
  <c r="I72" i="5"/>
  <c r="M72" i="5"/>
  <c r="E73" i="5"/>
  <c r="I73" i="5"/>
  <c r="M73" i="5"/>
  <c r="E74" i="5"/>
  <c r="I74" i="5"/>
  <c r="M74" i="5"/>
  <c r="E77" i="5"/>
  <c r="I77" i="5"/>
  <c r="E86" i="5"/>
  <c r="I86" i="5"/>
  <c r="M86" i="5"/>
  <c r="E87" i="5"/>
  <c r="I87" i="5"/>
  <c r="M87" i="5"/>
  <c r="M98" i="5"/>
  <c r="F114" i="5"/>
  <c r="J114" i="5"/>
  <c r="N114" i="5"/>
  <c r="R114" i="5"/>
  <c r="V114" i="5"/>
  <c r="Z22" i="23"/>
  <c r="W18" i="23"/>
  <c r="W22" i="23" s="1"/>
  <c r="Z21" i="23"/>
  <c r="P8" i="19"/>
  <c r="R8" i="19" s="1"/>
  <c r="R28" i="19" s="1"/>
  <c r="H18" i="20"/>
  <c r="H20" i="20" s="1"/>
  <c r="N37" i="20"/>
  <c r="S25" i="25" a="1"/>
  <c r="S25" i="25" s="1"/>
  <c r="S78" i="25" s="1"/>
  <c r="Y25" i="25" a="1"/>
  <c r="Y25" i="25" s="1"/>
  <c r="Y78" i="25" s="1"/>
  <c r="X20" i="23"/>
  <c r="Y33" i="21" s="1"/>
  <c r="H36" i="21" s="1"/>
  <c r="X21" i="23"/>
  <c r="Y20" i="33"/>
  <c r="Y114" i="5"/>
  <c r="E37" i="33"/>
  <c r="I37" i="33"/>
  <c r="M37" i="33"/>
  <c r="Q37" i="33"/>
  <c r="U37" i="33"/>
  <c r="Y37" i="33"/>
  <c r="Y26" i="33"/>
  <c r="E52" i="5"/>
  <c r="I52" i="5"/>
  <c r="I76" i="5" s="1"/>
  <c r="M52" i="5"/>
  <c r="M76" i="5" s="1"/>
  <c r="Q52" i="5"/>
  <c r="E89" i="5" s="1"/>
  <c r="U52" i="5"/>
  <c r="Y52" i="5"/>
  <c r="Y25" i="33" s="1"/>
  <c r="AD66" i="5"/>
  <c r="G28" i="33"/>
  <c r="G37" i="33" s="1"/>
  <c r="G149" i="5"/>
  <c r="G148" i="5"/>
  <c r="G150" i="5"/>
  <c r="K28" i="33"/>
  <c r="K38" i="33" s="1"/>
  <c r="K149" i="5"/>
  <c r="K148" i="5"/>
  <c r="K150" i="5"/>
  <c r="O28" i="33"/>
  <c r="O38" i="33" s="1"/>
  <c r="O149" i="5"/>
  <c r="O148" i="5"/>
  <c r="O150" i="5"/>
  <c r="S28" i="33"/>
  <c r="S37" i="33" s="1"/>
  <c r="S149" i="5"/>
  <c r="S148" i="5"/>
  <c r="S150" i="5"/>
  <c r="W28" i="33"/>
  <c r="W37" i="33" s="1"/>
  <c r="W149" i="5"/>
  <c r="W148" i="5"/>
  <c r="W150" i="5"/>
  <c r="AA28" i="33"/>
  <c r="AA38" i="33" s="1"/>
  <c r="AA149" i="5"/>
  <c r="AA148" i="5"/>
  <c r="AA150" i="5"/>
  <c r="F72" i="5"/>
  <c r="J72" i="5"/>
  <c r="N72" i="5"/>
  <c r="F86" i="5"/>
  <c r="J86" i="5"/>
  <c r="N86" i="5"/>
  <c r="T21" i="23"/>
  <c r="E25" i="25" a="1"/>
  <c r="E25" i="25" s="1"/>
  <c r="E78" i="25" s="1"/>
  <c r="M25" i="25" a="1"/>
  <c r="M25" i="25" s="1"/>
  <c r="M78" i="25" s="1"/>
  <c r="AB78" i="25" s="1"/>
  <c r="AA39" i="25"/>
  <c r="F40" i="25" a="1"/>
  <c r="F40" i="25" s="1"/>
  <c r="J40" i="25" a="1"/>
  <c r="J40" i="25" s="1"/>
  <c r="N40" i="25" a="1"/>
  <c r="N40" i="25" s="1"/>
  <c r="R40" i="25" a="1"/>
  <c r="R40" i="25" s="1"/>
  <c r="V40" i="25" a="1"/>
  <c r="V40" i="25" s="1"/>
  <c r="Z40" i="25" a="1"/>
  <c r="Z40" i="25" s="1"/>
  <c r="H69" i="13"/>
  <c r="H67" i="13"/>
  <c r="H56" i="13"/>
  <c r="D82" i="13"/>
  <c r="D80" i="13"/>
  <c r="P56" i="13"/>
  <c r="M67" i="15"/>
  <c r="M56" i="15"/>
  <c r="W31" i="25" a="1"/>
  <c r="W31" i="25" s="1"/>
  <c r="W84" i="25" s="1"/>
  <c r="Y31" i="25" a="1"/>
  <c r="Y31" i="25" s="1"/>
  <c r="Y84" i="25" s="1"/>
  <c r="A32" i="25"/>
  <c r="A33" i="25" s="1"/>
  <c r="S40" i="25" a="1"/>
  <c r="S40" i="25" s="1"/>
  <c r="W40" i="25" a="1"/>
  <c r="W40" i="25" s="1"/>
  <c r="A41" i="25"/>
  <c r="H40" i="25" a="1"/>
  <c r="H40" i="25" s="1"/>
  <c r="AA40" i="25" s="1"/>
  <c r="L40" i="25" a="1"/>
  <c r="L40" i="25" s="1"/>
  <c r="P40" i="25" a="1"/>
  <c r="P40" i="25" s="1"/>
  <c r="T40" i="25" a="1"/>
  <c r="T40" i="25" s="1"/>
  <c r="X40" i="25" a="1"/>
  <c r="X40" i="25" s="1"/>
  <c r="D74" i="13"/>
  <c r="D75" i="13"/>
  <c r="D73" i="13"/>
  <c r="L74" i="13"/>
  <c r="L75" i="13"/>
  <c r="L73" i="13"/>
  <c r="H87" i="13"/>
  <c r="H88" i="13"/>
  <c r="H86" i="13"/>
  <c r="V31" i="25" a="1"/>
  <c r="V31" i="25" s="1"/>
  <c r="V84" i="25" s="1"/>
  <c r="X31" i="25" a="1"/>
  <c r="X31" i="25" s="1"/>
  <c r="X84" i="25" s="1"/>
  <c r="Q40" i="25" a="1"/>
  <c r="Q40" i="25" s="1"/>
  <c r="U40" i="25" a="1"/>
  <c r="U40" i="25" s="1"/>
  <c r="E75" i="13"/>
  <c r="E73" i="13"/>
  <c r="E74" i="13"/>
  <c r="I74" i="13"/>
  <c r="I75" i="13"/>
  <c r="I73" i="13"/>
  <c r="M75" i="13"/>
  <c r="M73" i="13"/>
  <c r="M74" i="13"/>
  <c r="E87" i="13"/>
  <c r="E88" i="13"/>
  <c r="E86" i="13"/>
  <c r="I88" i="13"/>
  <c r="I86" i="13"/>
  <c r="I87" i="13"/>
  <c r="M87" i="13"/>
  <c r="M88" i="13"/>
  <c r="M86" i="13"/>
  <c r="E74" i="15"/>
  <c r="E75" i="15"/>
  <c r="E73" i="15"/>
  <c r="I56" i="15"/>
  <c r="E88" i="15"/>
  <c r="E86" i="15"/>
  <c r="E87" i="15"/>
  <c r="I88" i="15"/>
  <c r="I86" i="15"/>
  <c r="I87" i="15"/>
  <c r="Y56" i="15"/>
  <c r="H149" i="11"/>
  <c r="H150" i="11"/>
  <c r="H148" i="11"/>
  <c r="L111" i="11"/>
  <c r="L149" i="11"/>
  <c r="L150" i="11"/>
  <c r="L148" i="11"/>
  <c r="P149" i="11"/>
  <c r="P151" i="11" s="1"/>
  <c r="P78" i="11" s="1"/>
  <c r="P150" i="11"/>
  <c r="P148" i="11"/>
  <c r="T149" i="11"/>
  <c r="T151" i="11" s="1"/>
  <c r="H91" i="11" s="1"/>
  <c r="T150" i="11"/>
  <c r="T148" i="11"/>
  <c r="X111" i="11"/>
  <c r="X149" i="11"/>
  <c r="X151" i="11" s="1"/>
  <c r="L91" i="11" s="1"/>
  <c r="X110" i="11" s="1"/>
  <c r="X150" i="11"/>
  <c r="X148" i="11"/>
  <c r="AB111" i="11"/>
  <c r="AB149" i="11"/>
  <c r="AB151" i="11" s="1"/>
  <c r="P91" i="11" s="1"/>
  <c r="AB110" i="11" s="1"/>
  <c r="AB150" i="11"/>
  <c r="AB148" i="11"/>
  <c r="E150" i="13"/>
  <c r="E149" i="13"/>
  <c r="E151" i="13" s="1"/>
  <c r="E72" i="13" s="1"/>
  <c r="E104" i="13" s="1"/>
  <c r="E148" i="13"/>
  <c r="I150" i="13"/>
  <c r="I149" i="13"/>
  <c r="I151" i="13" s="1"/>
  <c r="I72" i="13" s="1"/>
  <c r="I104" i="13" s="1"/>
  <c r="I148" i="13"/>
  <c r="M150" i="13"/>
  <c r="M149" i="13"/>
  <c r="M148" i="13"/>
  <c r="Q150" i="13"/>
  <c r="Q149" i="13"/>
  <c r="Q148" i="13"/>
  <c r="U150" i="13"/>
  <c r="U149" i="13"/>
  <c r="U151" i="13" s="1"/>
  <c r="I85" i="13" s="1"/>
  <c r="U104" i="13" s="1"/>
  <c r="U148" i="13"/>
  <c r="Y150" i="13"/>
  <c r="Y149" i="13"/>
  <c r="Y151" i="13" s="1"/>
  <c r="M85" i="13" s="1"/>
  <c r="Y104" i="13" s="1"/>
  <c r="Y148" i="13"/>
  <c r="I66" i="13"/>
  <c r="E67" i="13"/>
  <c r="M67" i="13"/>
  <c r="I68" i="13"/>
  <c r="E69" i="13"/>
  <c r="M69" i="13"/>
  <c r="I80" i="13"/>
  <c r="E81" i="13"/>
  <c r="M81" i="13"/>
  <c r="I82" i="13"/>
  <c r="E83" i="13"/>
  <c r="M83" i="13"/>
  <c r="I84" i="13"/>
  <c r="I105" i="13"/>
  <c r="Q105" i="13"/>
  <c r="Y105" i="13"/>
  <c r="F56" i="15"/>
  <c r="J56" i="15"/>
  <c r="N56" i="15"/>
  <c r="R56" i="15"/>
  <c r="V56" i="15"/>
  <c r="Z56" i="15"/>
  <c r="D70" i="15"/>
  <c r="L70" i="15"/>
  <c r="H83" i="15"/>
  <c r="D71" i="15"/>
  <c r="L71" i="15"/>
  <c r="H84" i="15"/>
  <c r="E111" i="11"/>
  <c r="E150" i="11"/>
  <c r="E149" i="11"/>
  <c r="E148" i="11"/>
  <c r="I111" i="11"/>
  <c r="I149" i="11"/>
  <c r="I151" i="11" s="1"/>
  <c r="I78" i="11" s="1"/>
  <c r="I110" i="11" s="1"/>
  <c r="I150" i="11"/>
  <c r="I148" i="11"/>
  <c r="M111" i="11"/>
  <c r="M149" i="11"/>
  <c r="M151" i="11" s="1"/>
  <c r="M78" i="11" s="1"/>
  <c r="M110" i="11" s="1"/>
  <c r="M150" i="11"/>
  <c r="M148" i="11"/>
  <c r="Q111" i="11"/>
  <c r="Q149" i="11"/>
  <c r="Q151" i="11" s="1"/>
  <c r="E91" i="11" s="1"/>
  <c r="Q150" i="11"/>
  <c r="Q148" i="11"/>
  <c r="U111" i="11"/>
  <c r="U149" i="11"/>
  <c r="U151" i="11" s="1"/>
  <c r="I91" i="11" s="1"/>
  <c r="U110" i="11" s="1"/>
  <c r="U150" i="11"/>
  <c r="U148" i="11"/>
  <c r="Y111" i="11"/>
  <c r="Y149" i="11"/>
  <c r="Y151" i="11" s="1"/>
  <c r="M91" i="11" s="1"/>
  <c r="Y110" i="11" s="1"/>
  <c r="Y150" i="11"/>
  <c r="Y148" i="11"/>
  <c r="F56" i="13"/>
  <c r="J56" i="13"/>
  <c r="N56" i="13"/>
  <c r="R56" i="13"/>
  <c r="V56" i="13"/>
  <c r="Z56" i="13"/>
  <c r="X56" i="13"/>
  <c r="F70" i="13"/>
  <c r="J70" i="13"/>
  <c r="N70" i="13"/>
  <c r="F83" i="13"/>
  <c r="J83" i="13"/>
  <c r="N83" i="13"/>
  <c r="F71" i="13"/>
  <c r="J71" i="13"/>
  <c r="N71" i="13"/>
  <c r="F84" i="13"/>
  <c r="J84" i="13"/>
  <c r="N84" i="13"/>
  <c r="L80" i="13"/>
  <c r="G56" i="15"/>
  <c r="K56" i="15"/>
  <c r="O56" i="15"/>
  <c r="S56" i="15"/>
  <c r="W56" i="15"/>
  <c r="AA56" i="15"/>
  <c r="E80" i="15"/>
  <c r="I80" i="15"/>
  <c r="M80" i="15"/>
  <c r="E84" i="15"/>
  <c r="E81" i="15"/>
  <c r="I84" i="15"/>
  <c r="I81" i="15"/>
  <c r="M84" i="15"/>
  <c r="M81" i="15"/>
  <c r="Q105" i="15"/>
  <c r="E85" i="15"/>
  <c r="Q104" i="15" s="1"/>
  <c r="E82" i="15"/>
  <c r="U105" i="15"/>
  <c r="I85" i="15"/>
  <c r="U104" i="15" s="1"/>
  <c r="I82" i="15"/>
  <c r="Y105" i="15"/>
  <c r="M85" i="15"/>
  <c r="Y104" i="15" s="1"/>
  <c r="M82" i="15"/>
  <c r="M66" i="15"/>
  <c r="E68" i="15"/>
  <c r="I69" i="15"/>
  <c r="M70" i="15"/>
  <c r="E72" i="15"/>
  <c r="E104" i="15" s="1"/>
  <c r="I83" i="15"/>
  <c r="F111" i="11"/>
  <c r="F150" i="11"/>
  <c r="F148" i="11"/>
  <c r="F149" i="11"/>
  <c r="F151" i="11" s="1"/>
  <c r="F78" i="11" s="1"/>
  <c r="F110" i="11" s="1"/>
  <c r="J111" i="11"/>
  <c r="J150" i="11"/>
  <c r="J148" i="11"/>
  <c r="J149" i="11"/>
  <c r="J151" i="11" s="1"/>
  <c r="J78" i="11" s="1"/>
  <c r="N111" i="11"/>
  <c r="N150" i="11"/>
  <c r="N148" i="11"/>
  <c r="N149" i="11"/>
  <c r="N151" i="11" s="1"/>
  <c r="N78" i="11" s="1"/>
  <c r="N110" i="11" s="1"/>
  <c r="R111" i="11"/>
  <c r="R150" i="11"/>
  <c r="R148" i="11"/>
  <c r="R149" i="11"/>
  <c r="R151" i="11" s="1"/>
  <c r="F91" i="11" s="1"/>
  <c r="R110" i="11" s="1"/>
  <c r="V111" i="11"/>
  <c r="V150" i="11"/>
  <c r="V148" i="11"/>
  <c r="V149" i="11"/>
  <c r="V151" i="11" s="1"/>
  <c r="J91" i="11" s="1"/>
  <c r="V110" i="11" s="1"/>
  <c r="Z111" i="11"/>
  <c r="Z150" i="11"/>
  <c r="Z148" i="11"/>
  <c r="Z149" i="11"/>
  <c r="Z151" i="11" s="1"/>
  <c r="N91" i="11" s="1"/>
  <c r="G56" i="13"/>
  <c r="K56" i="13"/>
  <c r="O56" i="13"/>
  <c r="S56" i="13"/>
  <c r="W56" i="13"/>
  <c r="AA56" i="13"/>
  <c r="G70" i="13"/>
  <c r="K70" i="13"/>
  <c r="O70" i="13"/>
  <c r="G83" i="13"/>
  <c r="K83" i="13"/>
  <c r="O83" i="13"/>
  <c r="G71" i="13"/>
  <c r="K71" i="13"/>
  <c r="O71" i="13"/>
  <c r="G84" i="13"/>
  <c r="K84" i="13"/>
  <c r="O84" i="13"/>
  <c r="E66" i="13"/>
  <c r="M66" i="13"/>
  <c r="I67" i="13"/>
  <c r="E68" i="13"/>
  <c r="M68" i="13"/>
  <c r="I69" i="13"/>
  <c r="E82" i="13"/>
  <c r="M82" i="13"/>
  <c r="E105" i="13"/>
  <c r="M105" i="13"/>
  <c r="U105" i="13"/>
  <c r="D56" i="15"/>
  <c r="H56" i="15"/>
  <c r="L56" i="15"/>
  <c r="P56" i="15"/>
  <c r="F70" i="15"/>
  <c r="J70" i="15"/>
  <c r="N70" i="15"/>
  <c r="F83" i="15"/>
  <c r="J83" i="15"/>
  <c r="N83" i="15"/>
  <c r="F71" i="15"/>
  <c r="J71" i="15"/>
  <c r="N71" i="15"/>
  <c r="F81" i="15"/>
  <c r="J81" i="15"/>
  <c r="N81" i="15"/>
  <c r="F85" i="15"/>
  <c r="R104" i="15" s="1"/>
  <c r="J85" i="15"/>
  <c r="V104" i="15" s="1"/>
  <c r="N85" i="15"/>
  <c r="Z104" i="15" s="1"/>
  <c r="E67" i="15"/>
  <c r="M69" i="15"/>
  <c r="I72" i="15"/>
  <c r="I104" i="15" s="1"/>
  <c r="M83" i="15"/>
  <c r="G111" i="11"/>
  <c r="G149" i="11"/>
  <c r="G151" i="11" s="1"/>
  <c r="G78" i="11" s="1"/>
  <c r="G110" i="11" s="1"/>
  <c r="G150" i="11"/>
  <c r="G148" i="11"/>
  <c r="K111" i="11"/>
  <c r="K149" i="11"/>
  <c r="K151" i="11" s="1"/>
  <c r="K78" i="11" s="1"/>
  <c r="K110" i="11" s="1"/>
  <c r="K150" i="11"/>
  <c r="K148" i="11"/>
  <c r="O111" i="11"/>
  <c r="O149" i="11"/>
  <c r="O151" i="11" s="1"/>
  <c r="O78" i="11" s="1"/>
  <c r="O148" i="11"/>
  <c r="O150" i="11"/>
  <c r="S111" i="11"/>
  <c r="S149" i="11"/>
  <c r="S151" i="11" s="1"/>
  <c r="G91" i="11" s="1"/>
  <c r="S110" i="11" s="1"/>
  <c r="S148" i="11"/>
  <c r="S150" i="11"/>
  <c r="W111" i="11"/>
  <c r="W149" i="11"/>
  <c r="W151" i="11" s="1"/>
  <c r="K91" i="11" s="1"/>
  <c r="W110" i="11" s="1"/>
  <c r="W150" i="11"/>
  <c r="W148" i="11"/>
  <c r="AA111" i="11"/>
  <c r="AA149" i="11"/>
  <c r="AA151" i="11" s="1"/>
  <c r="O91" i="11" s="1"/>
  <c r="AA150" i="11"/>
  <c r="AA148" i="11"/>
  <c r="D150" i="13"/>
  <c r="D149" i="13"/>
  <c r="D148" i="13"/>
  <c r="H150" i="13"/>
  <c r="H149" i="13"/>
  <c r="H151" i="13" s="1"/>
  <c r="H72" i="13" s="1"/>
  <c r="H104" i="13" s="1"/>
  <c r="H148" i="13"/>
  <c r="L150" i="13"/>
  <c r="L149" i="13"/>
  <c r="L148" i="13"/>
  <c r="P150" i="13"/>
  <c r="P149" i="13"/>
  <c r="P148" i="13"/>
  <c r="T150" i="13"/>
  <c r="T149" i="13"/>
  <c r="T151" i="13" s="1"/>
  <c r="H85" i="13" s="1"/>
  <c r="T104" i="13" s="1"/>
  <c r="T148" i="13"/>
  <c r="X150" i="13"/>
  <c r="X149" i="13"/>
  <c r="X151" i="13" s="1"/>
  <c r="L85" i="13" s="1"/>
  <c r="X104" i="13" s="1"/>
  <c r="X148" i="13"/>
  <c r="H66" i="13"/>
  <c r="D67" i="13"/>
  <c r="L67" i="13"/>
  <c r="H68" i="13"/>
  <c r="D69" i="13"/>
  <c r="L69" i="13"/>
  <c r="H82" i="13"/>
  <c r="H105" i="13"/>
  <c r="P105" i="13"/>
  <c r="X105" i="13"/>
  <c r="G83" i="15"/>
  <c r="K83" i="15"/>
  <c r="O83" i="15"/>
  <c r="G84" i="15"/>
  <c r="K84" i="15"/>
  <c r="O84" i="15"/>
  <c r="G82" i="15"/>
  <c r="K82" i="15"/>
  <c r="O82" i="15"/>
  <c r="E66" i="15"/>
  <c r="I67" i="15"/>
  <c r="T49" i="15"/>
  <c r="T56" i="15" s="1"/>
  <c r="X49" i="15"/>
  <c r="L83" i="15" s="1"/>
  <c r="F149" i="13"/>
  <c r="F151" i="13" s="1"/>
  <c r="F72" i="13" s="1"/>
  <c r="F104" i="13" s="1"/>
  <c r="F150" i="13"/>
  <c r="F148" i="13"/>
  <c r="J149" i="13"/>
  <c r="J150" i="13"/>
  <c r="J148" i="13"/>
  <c r="N150" i="13"/>
  <c r="N148" i="13"/>
  <c r="N149" i="13"/>
  <c r="N151" i="13" s="1"/>
  <c r="N72" i="13" s="1"/>
  <c r="N104" i="13" s="1"/>
  <c r="R150" i="13"/>
  <c r="R148" i="13"/>
  <c r="R149" i="13"/>
  <c r="R151" i="13" s="1"/>
  <c r="F85" i="13" s="1"/>
  <c r="R104" i="13" s="1"/>
  <c r="V149" i="13"/>
  <c r="V151" i="13" s="1"/>
  <c r="J85" i="13" s="1"/>
  <c r="V104" i="13" s="1"/>
  <c r="V150" i="13"/>
  <c r="V148" i="13"/>
  <c r="Z149" i="13"/>
  <c r="Z150" i="13"/>
  <c r="Z148" i="13"/>
  <c r="F66" i="13"/>
  <c r="J66" i="13"/>
  <c r="N66" i="13"/>
  <c r="F67" i="13"/>
  <c r="J67" i="13"/>
  <c r="N67" i="13"/>
  <c r="F68" i="13"/>
  <c r="J68" i="13"/>
  <c r="N68" i="13"/>
  <c r="F69" i="13"/>
  <c r="J69" i="13"/>
  <c r="N69" i="13"/>
  <c r="F80" i="13"/>
  <c r="J80" i="13"/>
  <c r="N80" i="13"/>
  <c r="F81" i="13"/>
  <c r="J81" i="13"/>
  <c r="N81" i="13"/>
  <c r="F82" i="13"/>
  <c r="J82" i="13"/>
  <c r="N82" i="13"/>
  <c r="F105" i="13"/>
  <c r="J105" i="13"/>
  <c r="N105" i="13"/>
  <c r="R105" i="13"/>
  <c r="V105" i="13"/>
  <c r="Z105" i="13"/>
  <c r="F66" i="15"/>
  <c r="J66" i="15"/>
  <c r="N66" i="15"/>
  <c r="F67" i="15"/>
  <c r="J67" i="15"/>
  <c r="N67" i="15"/>
  <c r="F68" i="15"/>
  <c r="J68" i="15"/>
  <c r="N68" i="15"/>
  <c r="F69" i="15"/>
  <c r="J69" i="15"/>
  <c r="N69" i="15"/>
  <c r="F72" i="15"/>
  <c r="F104" i="15" s="1"/>
  <c r="J72" i="15"/>
  <c r="J104" i="15" s="1"/>
  <c r="N72" i="15"/>
  <c r="N104" i="15" s="1"/>
  <c r="G80" i="15"/>
  <c r="K80" i="15"/>
  <c r="O80" i="15"/>
  <c r="H81" i="15"/>
  <c r="L81" i="15"/>
  <c r="H85" i="15"/>
  <c r="T104" i="15" s="1"/>
  <c r="S105" i="15"/>
  <c r="W105" i="15"/>
  <c r="AA105" i="15"/>
  <c r="G150" i="13"/>
  <c r="G149" i="13"/>
  <c r="G151" i="13" s="1"/>
  <c r="G72" i="13" s="1"/>
  <c r="G104" i="13" s="1"/>
  <c r="G148" i="13"/>
  <c r="K150" i="13"/>
  <c r="K149" i="13"/>
  <c r="K148" i="13"/>
  <c r="O150" i="13"/>
  <c r="O149" i="13"/>
  <c r="O148" i="13"/>
  <c r="S150" i="13"/>
  <c r="S149" i="13"/>
  <c r="S151" i="13" s="1"/>
  <c r="G85" i="13" s="1"/>
  <c r="S104" i="13" s="1"/>
  <c r="S148" i="13"/>
  <c r="W150" i="13"/>
  <c r="W149" i="13"/>
  <c r="W151" i="13" s="1"/>
  <c r="K85" i="13" s="1"/>
  <c r="W104" i="13" s="1"/>
  <c r="W148" i="13"/>
  <c r="AA150" i="13"/>
  <c r="AA149" i="13"/>
  <c r="AA148" i="13"/>
  <c r="G66" i="13"/>
  <c r="K66" i="13"/>
  <c r="O66" i="13"/>
  <c r="G67" i="13"/>
  <c r="K67" i="13"/>
  <c r="O67" i="13"/>
  <c r="G68" i="13"/>
  <c r="K68" i="13"/>
  <c r="O68" i="13"/>
  <c r="G69" i="13"/>
  <c r="K69" i="13"/>
  <c r="O69" i="13"/>
  <c r="G80" i="13"/>
  <c r="K80" i="13"/>
  <c r="O80" i="13"/>
  <c r="G81" i="13"/>
  <c r="K81" i="13"/>
  <c r="O81" i="13"/>
  <c r="G82" i="13"/>
  <c r="K82" i="13"/>
  <c r="O82" i="13"/>
  <c r="G105" i="13"/>
  <c r="K105" i="13"/>
  <c r="O105" i="13"/>
  <c r="S105" i="13"/>
  <c r="W105" i="13"/>
  <c r="AA105" i="13"/>
  <c r="G66" i="15"/>
  <c r="K66" i="15"/>
  <c r="O66" i="15"/>
  <c r="G67" i="15"/>
  <c r="K67" i="15"/>
  <c r="O67" i="15"/>
  <c r="G68" i="15"/>
  <c r="K68" i="15"/>
  <c r="O68" i="15"/>
  <c r="G69" i="15"/>
  <c r="K69" i="15"/>
  <c r="O69" i="15"/>
  <c r="G72" i="15"/>
  <c r="G104" i="15" s="1"/>
  <c r="K72" i="15"/>
  <c r="K104" i="15" s="1"/>
  <c r="O72" i="15"/>
  <c r="O104" i="15" s="1"/>
  <c r="H80" i="15"/>
  <c r="L80" i="15"/>
  <c r="F82" i="15"/>
  <c r="J82" i="15"/>
  <c r="N82" i="15"/>
  <c r="D66" i="15"/>
  <c r="H66" i="15"/>
  <c r="L66" i="15"/>
  <c r="D67" i="15"/>
  <c r="H67" i="15"/>
  <c r="L67" i="15"/>
  <c r="D68" i="15"/>
  <c r="H68" i="15"/>
  <c r="L68" i="15"/>
  <c r="D69" i="15"/>
  <c r="H69" i="15"/>
  <c r="L69" i="15"/>
  <c r="D72" i="15"/>
  <c r="H72" i="15"/>
  <c r="H104" i="15" s="1"/>
  <c r="L72" i="15"/>
  <c r="L104" i="15" s="1"/>
  <c r="G36" i="24"/>
  <c r="H36" i="24" s="1"/>
  <c r="I36" i="24" s="1"/>
  <c r="I37" i="24" s="1"/>
  <c r="J77" i="25"/>
  <c r="C77" i="25"/>
  <c r="AA24" i="25"/>
  <c r="G77" i="25"/>
  <c r="K77" i="25"/>
  <c r="O77" i="25"/>
  <c r="S77" i="25"/>
  <c r="F77" i="25"/>
  <c r="N77" i="25"/>
  <c r="Y77" i="25"/>
  <c r="C70" i="25"/>
  <c r="AB70" i="25" s="1"/>
  <c r="AA17" i="25"/>
  <c r="D77" i="25"/>
  <c r="H77" i="25"/>
  <c r="L77" i="25"/>
  <c r="P77" i="25"/>
  <c r="T77" i="25"/>
  <c r="W77" i="25"/>
  <c r="R77" i="25"/>
  <c r="E77" i="25"/>
  <c r="I77" i="25"/>
  <c r="M77" i="25"/>
  <c r="Q77" i="25"/>
  <c r="Z77" i="25"/>
  <c r="X77" i="25"/>
  <c r="D80" i="25"/>
  <c r="D85" i="25"/>
  <c r="D90" i="25"/>
  <c r="D74" i="25"/>
  <c r="D73" i="25"/>
  <c r="D83" i="25"/>
  <c r="D82" i="25"/>
  <c r="D81" i="25"/>
  <c r="D79" i="25"/>
  <c r="D68" i="25"/>
  <c r="D66" i="25"/>
  <c r="D64" i="25"/>
  <c r="D62" i="25"/>
  <c r="D61" i="25"/>
  <c r="D69" i="25"/>
  <c r="D67" i="25"/>
  <c r="D65" i="25"/>
  <c r="D63" i="25"/>
  <c r="D72" i="25"/>
  <c r="N90" i="25"/>
  <c r="N82" i="25"/>
  <c r="N85" i="25"/>
  <c r="N83" i="25"/>
  <c r="N74" i="25"/>
  <c r="N73" i="25"/>
  <c r="N69" i="25"/>
  <c r="N68" i="25"/>
  <c r="N67" i="25"/>
  <c r="N66" i="25"/>
  <c r="N65" i="25"/>
  <c r="N64" i="25"/>
  <c r="N63" i="25"/>
  <c r="N62" i="25"/>
  <c r="N72" i="25"/>
  <c r="N81" i="25"/>
  <c r="N80" i="25"/>
  <c r="N79" i="25"/>
  <c r="N61" i="25"/>
  <c r="T90" i="25"/>
  <c r="T80" i="25"/>
  <c r="T85" i="25"/>
  <c r="T74" i="25"/>
  <c r="T73" i="25"/>
  <c r="T72" i="25"/>
  <c r="T83" i="25"/>
  <c r="T82" i="25"/>
  <c r="T81" i="25"/>
  <c r="T68" i="25"/>
  <c r="T66" i="25"/>
  <c r="T64" i="25"/>
  <c r="T62" i="25"/>
  <c r="T61" i="25"/>
  <c r="T79" i="25"/>
  <c r="T69" i="25"/>
  <c r="T67" i="25"/>
  <c r="T65" i="25"/>
  <c r="T63" i="25"/>
  <c r="V77" i="25"/>
  <c r="AA51" i="25"/>
  <c r="AA7" i="25"/>
  <c r="C84" i="25"/>
  <c r="F90" i="25"/>
  <c r="F82" i="25"/>
  <c r="F83" i="25"/>
  <c r="F81" i="25"/>
  <c r="F80" i="25"/>
  <c r="F79" i="25"/>
  <c r="F85" i="25"/>
  <c r="F73" i="25"/>
  <c r="F69" i="25"/>
  <c r="F68" i="25"/>
  <c r="F67" i="25"/>
  <c r="F66" i="25"/>
  <c r="F65" i="25"/>
  <c r="F64" i="25"/>
  <c r="F63" i="25"/>
  <c r="F72" i="25"/>
  <c r="F74" i="25"/>
  <c r="F62" i="25"/>
  <c r="F61" i="25"/>
  <c r="L80" i="25"/>
  <c r="L83" i="25"/>
  <c r="L82" i="25"/>
  <c r="L81" i="25"/>
  <c r="L90" i="25"/>
  <c r="L79" i="25"/>
  <c r="L74" i="25"/>
  <c r="L73" i="25"/>
  <c r="L72" i="25"/>
  <c r="L85" i="25"/>
  <c r="L69" i="25"/>
  <c r="L67" i="25"/>
  <c r="L65" i="25"/>
  <c r="L63" i="25"/>
  <c r="L61" i="25"/>
  <c r="L68" i="25"/>
  <c r="L66" i="25"/>
  <c r="L64" i="25"/>
  <c r="L62" i="25"/>
  <c r="V82" i="25"/>
  <c r="V83" i="25"/>
  <c r="V81" i="25"/>
  <c r="V80" i="25"/>
  <c r="V79" i="25"/>
  <c r="V85" i="25"/>
  <c r="V69" i="25"/>
  <c r="V68" i="25"/>
  <c r="V67" i="25"/>
  <c r="V66" i="25"/>
  <c r="V65" i="25"/>
  <c r="V64" i="25"/>
  <c r="V63" i="25"/>
  <c r="V62" i="25"/>
  <c r="V74" i="25"/>
  <c r="V73" i="25"/>
  <c r="V72" i="25"/>
  <c r="V61" i="25"/>
  <c r="C90" i="25"/>
  <c r="C85" i="25"/>
  <c r="C83" i="25"/>
  <c r="C79" i="25"/>
  <c r="C74" i="25"/>
  <c r="C73" i="25"/>
  <c r="C72" i="25"/>
  <c r="C80" i="25"/>
  <c r="C82" i="25"/>
  <c r="C81" i="25"/>
  <c r="C68" i="25"/>
  <c r="C66" i="25"/>
  <c r="C64" i="25"/>
  <c r="C62" i="25"/>
  <c r="C61" i="25"/>
  <c r="AA55" i="25"/>
  <c r="C69" i="25"/>
  <c r="C67" i="25"/>
  <c r="C65" i="25"/>
  <c r="C63" i="25"/>
  <c r="H80" i="25"/>
  <c r="H79" i="25"/>
  <c r="H85" i="25"/>
  <c r="H74" i="25"/>
  <c r="H73" i="25"/>
  <c r="H83" i="25"/>
  <c r="H82" i="25"/>
  <c r="H81" i="25"/>
  <c r="H72" i="25"/>
  <c r="H68" i="25"/>
  <c r="H66" i="25"/>
  <c r="H64" i="25"/>
  <c r="H62" i="25"/>
  <c r="H61" i="25"/>
  <c r="H90" i="25"/>
  <c r="H69" i="25"/>
  <c r="H67" i="25"/>
  <c r="H65" i="25"/>
  <c r="H63" i="25"/>
  <c r="K90" i="25"/>
  <c r="K85" i="25"/>
  <c r="K83" i="25"/>
  <c r="K79" i="25"/>
  <c r="K82" i="25"/>
  <c r="K81" i="25"/>
  <c r="K80" i="25"/>
  <c r="K74" i="25"/>
  <c r="K73" i="25"/>
  <c r="K72" i="25"/>
  <c r="K69" i="25"/>
  <c r="K67" i="25"/>
  <c r="K65" i="25"/>
  <c r="K63" i="25"/>
  <c r="K61" i="25"/>
  <c r="K68" i="25"/>
  <c r="K66" i="25"/>
  <c r="K64" i="25"/>
  <c r="K62" i="25"/>
  <c r="P90" i="25"/>
  <c r="P80" i="25"/>
  <c r="P83" i="25"/>
  <c r="P82" i="25"/>
  <c r="P81" i="25"/>
  <c r="P74" i="25"/>
  <c r="P73" i="25"/>
  <c r="P72" i="25"/>
  <c r="P79" i="25"/>
  <c r="P69" i="25"/>
  <c r="P67" i="25"/>
  <c r="P65" i="25"/>
  <c r="P63" i="25"/>
  <c r="P61" i="25"/>
  <c r="P85" i="25"/>
  <c r="P68" i="25"/>
  <c r="P66" i="25"/>
  <c r="P64" i="25"/>
  <c r="P62" i="25"/>
  <c r="S90" i="25"/>
  <c r="S85" i="25"/>
  <c r="S83" i="25"/>
  <c r="S79" i="25"/>
  <c r="S74" i="25"/>
  <c r="S73" i="25"/>
  <c r="S72" i="25"/>
  <c r="S81" i="25"/>
  <c r="S68" i="25"/>
  <c r="S66" i="25"/>
  <c r="S64" i="25"/>
  <c r="S62" i="25"/>
  <c r="S80" i="25"/>
  <c r="S61" i="25"/>
  <c r="S82" i="25"/>
  <c r="S69" i="25"/>
  <c r="S67" i="25"/>
  <c r="S65" i="25"/>
  <c r="S63" i="25"/>
  <c r="X90" i="25"/>
  <c r="X80" i="25"/>
  <c r="X79" i="25"/>
  <c r="X85" i="25"/>
  <c r="X74" i="25"/>
  <c r="X73" i="25"/>
  <c r="X72" i="25"/>
  <c r="X68" i="25"/>
  <c r="X66" i="25"/>
  <c r="X64" i="25"/>
  <c r="X62" i="25"/>
  <c r="X61" i="25"/>
  <c r="X83" i="25"/>
  <c r="X82" i="25"/>
  <c r="X81" i="25"/>
  <c r="X69" i="25"/>
  <c r="X67" i="25"/>
  <c r="X65" i="25"/>
  <c r="X63" i="25"/>
  <c r="I81" i="25"/>
  <c r="I85" i="25"/>
  <c r="I74" i="25"/>
  <c r="I90" i="25"/>
  <c r="I83" i="25"/>
  <c r="I82" i="25"/>
  <c r="I79" i="25"/>
  <c r="I80" i="25"/>
  <c r="I72" i="25"/>
  <c r="I68" i="25"/>
  <c r="I66" i="25"/>
  <c r="I64" i="25"/>
  <c r="I62" i="25"/>
  <c r="I61" i="25"/>
  <c r="I73" i="25"/>
  <c r="I69" i="25"/>
  <c r="I67" i="25"/>
  <c r="I65" i="25"/>
  <c r="I63" i="25"/>
  <c r="Q81" i="25"/>
  <c r="Q83" i="25"/>
  <c r="Q82" i="25"/>
  <c r="Q74" i="25"/>
  <c r="Q80" i="25"/>
  <c r="Q79" i="25"/>
  <c r="Q85" i="25"/>
  <c r="Q69" i="25"/>
  <c r="Q67" i="25"/>
  <c r="Q65" i="25"/>
  <c r="Q63" i="25"/>
  <c r="Q61" i="25"/>
  <c r="Q90" i="25"/>
  <c r="Q72" i="25"/>
  <c r="Q68" i="25"/>
  <c r="Q66" i="25"/>
  <c r="Q64" i="25"/>
  <c r="Q62" i="25"/>
  <c r="Q73" i="25"/>
  <c r="Y81" i="25"/>
  <c r="Y85" i="25"/>
  <c r="Y74" i="25"/>
  <c r="Y73" i="25"/>
  <c r="Y90" i="25"/>
  <c r="Y83" i="25"/>
  <c r="Y82" i="25"/>
  <c r="Y80" i="25"/>
  <c r="Y68" i="25"/>
  <c r="Y66" i="25"/>
  <c r="Y64" i="25"/>
  <c r="Y62" i="25"/>
  <c r="Y61" i="25"/>
  <c r="Y79" i="25"/>
  <c r="Y72" i="25"/>
  <c r="Y69" i="25"/>
  <c r="Y67" i="25"/>
  <c r="Y65" i="25"/>
  <c r="Y63" i="25"/>
  <c r="G90" i="25"/>
  <c r="G85" i="25"/>
  <c r="G83" i="25"/>
  <c r="G79" i="25"/>
  <c r="G82" i="25"/>
  <c r="G81" i="25"/>
  <c r="G80" i="25"/>
  <c r="G74" i="25"/>
  <c r="G73" i="25"/>
  <c r="G72" i="25"/>
  <c r="G69" i="25"/>
  <c r="G67" i="25"/>
  <c r="G65" i="25"/>
  <c r="G63" i="25"/>
  <c r="G68" i="25"/>
  <c r="G66" i="25"/>
  <c r="G64" i="25"/>
  <c r="G62" i="25"/>
  <c r="G61" i="25"/>
  <c r="O90" i="25"/>
  <c r="O85" i="25"/>
  <c r="O83" i="25"/>
  <c r="O79" i="25"/>
  <c r="O82" i="25"/>
  <c r="O81" i="25"/>
  <c r="O80" i="25"/>
  <c r="O74" i="25"/>
  <c r="O73" i="25"/>
  <c r="O72" i="25"/>
  <c r="O68" i="25"/>
  <c r="O66" i="25"/>
  <c r="O64" i="25"/>
  <c r="O62" i="25"/>
  <c r="O69" i="25"/>
  <c r="O67" i="25"/>
  <c r="O65" i="25"/>
  <c r="O63" i="25"/>
  <c r="O61" i="25"/>
  <c r="W85" i="25"/>
  <c r="W83" i="25"/>
  <c r="W79" i="25"/>
  <c r="W82" i="25"/>
  <c r="W81" i="25"/>
  <c r="W80" i="25"/>
  <c r="W74" i="25"/>
  <c r="W73" i="25"/>
  <c r="W72" i="25"/>
  <c r="W69" i="25"/>
  <c r="W67" i="25"/>
  <c r="W65" i="25"/>
  <c r="W63" i="25"/>
  <c r="W68" i="25"/>
  <c r="W66" i="25"/>
  <c r="W64" i="25"/>
  <c r="W62" i="25"/>
  <c r="W61" i="25"/>
  <c r="AA83" i="25"/>
  <c r="E81" i="25"/>
  <c r="E90" i="25"/>
  <c r="E74" i="25"/>
  <c r="E83" i="25"/>
  <c r="E82" i="25"/>
  <c r="E80" i="25"/>
  <c r="E79" i="25"/>
  <c r="E85" i="25"/>
  <c r="E72" i="25"/>
  <c r="E62" i="25"/>
  <c r="E61" i="25"/>
  <c r="E69" i="25"/>
  <c r="E67" i="25"/>
  <c r="E65" i="25"/>
  <c r="E63" i="25"/>
  <c r="E73" i="25"/>
  <c r="E68" i="25"/>
  <c r="E66" i="25"/>
  <c r="E64" i="25"/>
  <c r="J90" i="25"/>
  <c r="J82" i="25"/>
  <c r="J83" i="25"/>
  <c r="J81" i="25"/>
  <c r="J80" i="25"/>
  <c r="J79" i="25"/>
  <c r="J72" i="25"/>
  <c r="J69" i="25"/>
  <c r="J68" i="25"/>
  <c r="J67" i="25"/>
  <c r="J66" i="25"/>
  <c r="J65" i="25"/>
  <c r="J64" i="25"/>
  <c r="J63" i="25"/>
  <c r="J62" i="25"/>
  <c r="J73" i="25"/>
  <c r="J74" i="25"/>
  <c r="J85" i="25"/>
  <c r="J61" i="25"/>
  <c r="M81" i="25"/>
  <c r="M80" i="25"/>
  <c r="M79" i="25"/>
  <c r="M74" i="25"/>
  <c r="M85" i="25"/>
  <c r="M82" i="25"/>
  <c r="M83" i="25"/>
  <c r="M73" i="25"/>
  <c r="M61" i="25"/>
  <c r="M68" i="25"/>
  <c r="M66" i="25"/>
  <c r="M64" i="25"/>
  <c r="M62" i="25"/>
  <c r="M72" i="25"/>
  <c r="M69" i="25"/>
  <c r="M67" i="25"/>
  <c r="M65" i="25"/>
  <c r="M63" i="25"/>
  <c r="R90" i="25"/>
  <c r="R82" i="25"/>
  <c r="R81" i="25"/>
  <c r="R80" i="25"/>
  <c r="R79" i="25"/>
  <c r="R85" i="25"/>
  <c r="R72" i="25"/>
  <c r="R69" i="25"/>
  <c r="R68" i="25"/>
  <c r="R67" i="25"/>
  <c r="R66" i="25"/>
  <c r="R65" i="25"/>
  <c r="R64" i="25"/>
  <c r="R63" i="25"/>
  <c r="R62" i="25"/>
  <c r="R74" i="25"/>
  <c r="R73" i="25"/>
  <c r="R83" i="25"/>
  <c r="R61" i="25"/>
  <c r="U81" i="25"/>
  <c r="U74" i="25"/>
  <c r="U73" i="25"/>
  <c r="U83" i="25"/>
  <c r="U82" i="25"/>
  <c r="U90" i="25"/>
  <c r="U80" i="25"/>
  <c r="U79" i="25"/>
  <c r="U72" i="25"/>
  <c r="U61" i="25"/>
  <c r="U85" i="25"/>
  <c r="U69" i="25"/>
  <c r="U67" i="25"/>
  <c r="U65" i="25"/>
  <c r="U63" i="25"/>
  <c r="U68" i="25"/>
  <c r="U66" i="25"/>
  <c r="U64" i="25"/>
  <c r="U62" i="25"/>
  <c r="Z90" i="25"/>
  <c r="Z82" i="25"/>
  <c r="Z83" i="25"/>
  <c r="Z81" i="25"/>
  <c r="Z80" i="25"/>
  <c r="Z79" i="25"/>
  <c r="Z85" i="25"/>
  <c r="Z73" i="25"/>
  <c r="Z72" i="25"/>
  <c r="Z69" i="25"/>
  <c r="Z68" i="25"/>
  <c r="Z67" i="25"/>
  <c r="Z66" i="25"/>
  <c r="Z65" i="25"/>
  <c r="Z64" i="25"/>
  <c r="Z63" i="25"/>
  <c r="Z62" i="25"/>
  <c r="Z74" i="25"/>
  <c r="Z61" i="25"/>
  <c r="H73" i="11"/>
  <c r="H72" i="11"/>
  <c r="L87" i="11"/>
  <c r="L86" i="11"/>
  <c r="L62" i="11"/>
  <c r="X62" i="11"/>
  <c r="L94" i="11" s="1"/>
  <c r="E73" i="11"/>
  <c r="E72" i="11"/>
  <c r="I73" i="11"/>
  <c r="I72" i="11"/>
  <c r="M73" i="11"/>
  <c r="M72" i="11"/>
  <c r="E87" i="11"/>
  <c r="E86" i="11"/>
  <c r="I87" i="11"/>
  <c r="I86" i="11"/>
  <c r="M87" i="11"/>
  <c r="M86" i="11"/>
  <c r="E62" i="11"/>
  <c r="E81" i="11" s="1"/>
  <c r="I62" i="11"/>
  <c r="M62" i="11"/>
  <c r="Q62" i="11"/>
  <c r="U62" i="11"/>
  <c r="I94" i="11" s="1"/>
  <c r="Y62" i="11"/>
  <c r="M94" i="11" s="1"/>
  <c r="P73" i="11"/>
  <c r="P72" i="11"/>
  <c r="H87" i="11"/>
  <c r="H86" i="11"/>
  <c r="H62" i="11"/>
  <c r="T62" i="11"/>
  <c r="H94" i="11" s="1"/>
  <c r="F73" i="11"/>
  <c r="F72" i="11"/>
  <c r="J73" i="11"/>
  <c r="J72" i="11"/>
  <c r="N73" i="11"/>
  <c r="N72" i="11"/>
  <c r="F87" i="11"/>
  <c r="F86" i="11"/>
  <c r="J87" i="11"/>
  <c r="J86" i="11"/>
  <c r="N87" i="11"/>
  <c r="N86" i="11"/>
  <c r="F62" i="11"/>
  <c r="F81" i="11" s="1"/>
  <c r="J62" i="11"/>
  <c r="N62" i="11"/>
  <c r="N81" i="11" s="1"/>
  <c r="R62" i="11"/>
  <c r="F94" i="11" s="1"/>
  <c r="V62" i="11"/>
  <c r="J94" i="11" s="1"/>
  <c r="Z62" i="11"/>
  <c r="N94" i="11" s="1"/>
  <c r="L73" i="11"/>
  <c r="L72" i="11"/>
  <c r="P87" i="11"/>
  <c r="P86" i="11"/>
  <c r="P62" i="11"/>
  <c r="AB62" i="11"/>
  <c r="P94" i="11" s="1"/>
  <c r="G73" i="11"/>
  <c r="G72" i="11"/>
  <c r="K73" i="11"/>
  <c r="K72" i="11"/>
  <c r="O73" i="11"/>
  <c r="O72" i="11"/>
  <c r="G87" i="11"/>
  <c r="G86" i="11"/>
  <c r="K87" i="11"/>
  <c r="K86" i="11"/>
  <c r="O87" i="11"/>
  <c r="O86" i="11"/>
  <c r="G62" i="11"/>
  <c r="G81" i="11" s="1"/>
  <c r="K62" i="11"/>
  <c r="O62" i="11"/>
  <c r="S62" i="11"/>
  <c r="G94" i="11" s="1"/>
  <c r="W62" i="11"/>
  <c r="K94" i="11" s="1"/>
  <c r="AA62" i="11"/>
  <c r="O94" i="11" s="1"/>
  <c r="P110" i="11"/>
  <c r="H76" i="11"/>
  <c r="L76" i="11"/>
  <c r="P76" i="11"/>
  <c r="H89" i="11"/>
  <c r="L89" i="11"/>
  <c r="P89" i="11"/>
  <c r="E76" i="11"/>
  <c r="I76" i="11"/>
  <c r="M76" i="11"/>
  <c r="E89" i="11"/>
  <c r="I89" i="11"/>
  <c r="M89" i="11"/>
  <c r="F76" i="11"/>
  <c r="J76" i="11"/>
  <c r="N76" i="11"/>
  <c r="F89" i="11"/>
  <c r="J89" i="11"/>
  <c r="N89" i="11"/>
  <c r="G76" i="11"/>
  <c r="K76" i="11"/>
  <c r="O76" i="11"/>
  <c r="G89" i="11"/>
  <c r="K89" i="11"/>
  <c r="O89" i="11"/>
  <c r="H75" i="11"/>
  <c r="H81" i="11"/>
  <c r="T111" i="11"/>
  <c r="E75" i="11"/>
  <c r="I75" i="11"/>
  <c r="M75" i="11"/>
  <c r="M81" i="11"/>
  <c r="E88" i="11"/>
  <c r="I88" i="11"/>
  <c r="M88" i="11"/>
  <c r="Q110" i="11"/>
  <c r="E94" i="11"/>
  <c r="L75" i="11"/>
  <c r="P81" i="11"/>
  <c r="L88" i="11"/>
  <c r="T110" i="11"/>
  <c r="H111" i="11"/>
  <c r="P111" i="11"/>
  <c r="F75" i="11"/>
  <c r="J75" i="11"/>
  <c r="N75" i="11"/>
  <c r="J110" i="11"/>
  <c r="F88" i="11"/>
  <c r="J88" i="11"/>
  <c r="N88" i="11"/>
  <c r="Z110" i="11"/>
  <c r="P75" i="11"/>
  <c r="L81" i="11"/>
  <c r="H88" i="11"/>
  <c r="P88" i="11"/>
  <c r="G75" i="11"/>
  <c r="K75" i="11"/>
  <c r="O75" i="11"/>
  <c r="O110" i="11"/>
  <c r="O81" i="11"/>
  <c r="G88" i="11"/>
  <c r="K88" i="11"/>
  <c r="O88" i="11"/>
  <c r="AA110" i="11"/>
  <c r="AL11" i="21"/>
  <c r="AL12" i="21" s="1"/>
  <c r="AL15" i="21" s="1"/>
  <c r="J57" i="21" s="1"/>
  <c r="H34" i="24"/>
  <c r="I34" i="24" s="1"/>
  <c r="H87" i="15" l="1"/>
  <c r="H88" i="15"/>
  <c r="H86" i="15"/>
  <c r="W33" i="33"/>
  <c r="W39" i="33"/>
  <c r="W90" i="25"/>
  <c r="D151" i="13"/>
  <c r="AD149" i="13"/>
  <c r="AC149" i="13"/>
  <c r="L75" i="15"/>
  <c r="L74" i="15"/>
  <c r="L73" i="15"/>
  <c r="G88" i="13"/>
  <c r="G87" i="13"/>
  <c r="G86" i="13"/>
  <c r="O86" i="15"/>
  <c r="O87" i="15"/>
  <c r="O88" i="15"/>
  <c r="K75" i="15"/>
  <c r="K74" i="15"/>
  <c r="K73" i="15"/>
  <c r="N88" i="13"/>
  <c r="N87" i="13"/>
  <c r="N86" i="13"/>
  <c r="J75" i="13"/>
  <c r="J74" i="13"/>
  <c r="J73" i="13"/>
  <c r="AD150" i="11"/>
  <c r="AE150" i="11"/>
  <c r="F86" i="15"/>
  <c r="F87" i="15"/>
  <c r="F88" i="15"/>
  <c r="AA79" i="25"/>
  <c r="AA31" i="25"/>
  <c r="D104" i="15"/>
  <c r="Z151" i="13"/>
  <c r="N85" i="13" s="1"/>
  <c r="Z104" i="13" s="1"/>
  <c r="J151" i="13"/>
  <c r="J72" i="13" s="1"/>
  <c r="J104" i="13" s="1"/>
  <c r="AD150" i="13"/>
  <c r="AC150" i="13"/>
  <c r="X56" i="15"/>
  <c r="H75" i="15"/>
  <c r="H74" i="15"/>
  <c r="H73" i="15"/>
  <c r="O75" i="13"/>
  <c r="O74" i="13"/>
  <c r="O73" i="13"/>
  <c r="K86" i="15"/>
  <c r="K87" i="15"/>
  <c r="K88" i="15"/>
  <c r="G75" i="15"/>
  <c r="G74" i="15"/>
  <c r="G73" i="15"/>
  <c r="J88" i="13"/>
  <c r="J87" i="13"/>
  <c r="J86" i="13"/>
  <c r="F75" i="13"/>
  <c r="F74" i="13"/>
  <c r="F73" i="13"/>
  <c r="N75" i="15"/>
  <c r="N74" i="15"/>
  <c r="N73" i="15"/>
  <c r="M90" i="25"/>
  <c r="AA85" i="25"/>
  <c r="AA25" i="25"/>
  <c r="AA90" i="25" s="1"/>
  <c r="O151" i="13"/>
  <c r="O72" i="13" s="1"/>
  <c r="O104" i="13" s="1"/>
  <c r="P151" i="13"/>
  <c r="D85" i="13" s="1"/>
  <c r="P104" i="13" s="1"/>
  <c r="K88" i="13"/>
  <c r="K87" i="13"/>
  <c r="K86" i="13"/>
  <c r="G75" i="13"/>
  <c r="G74" i="13"/>
  <c r="G73" i="13"/>
  <c r="O75" i="15"/>
  <c r="O74" i="15"/>
  <c r="O73" i="15"/>
  <c r="L88" i="13"/>
  <c r="L86" i="13"/>
  <c r="L87" i="13"/>
  <c r="N75" i="13"/>
  <c r="N74" i="13"/>
  <c r="N73" i="13"/>
  <c r="E151" i="11"/>
  <c r="AE149" i="11"/>
  <c r="AD149" i="11"/>
  <c r="J86" i="15"/>
  <c r="J87" i="15"/>
  <c r="J88" i="15"/>
  <c r="F75" i="15"/>
  <c r="F74" i="15"/>
  <c r="F73" i="15"/>
  <c r="Q151" i="13"/>
  <c r="E85" i="13" s="1"/>
  <c r="Q104" i="13" s="1"/>
  <c r="M88" i="15"/>
  <c r="M86" i="15"/>
  <c r="M87" i="15"/>
  <c r="D88" i="13"/>
  <c r="D86" i="13"/>
  <c r="D87" i="13"/>
  <c r="AA159" i="5"/>
  <c r="AA160" i="5"/>
  <c r="AA151" i="5"/>
  <c r="W159" i="5"/>
  <c r="W151" i="5"/>
  <c r="S159" i="5"/>
  <c r="S151" i="5"/>
  <c r="O159" i="5"/>
  <c r="O160" i="5"/>
  <c r="O151" i="5"/>
  <c r="K159" i="5"/>
  <c r="K160" i="5"/>
  <c r="K151" i="5"/>
  <c r="G159" i="5"/>
  <c r="G151" i="5"/>
  <c r="U25" i="33"/>
  <c r="U114" i="5"/>
  <c r="E25" i="33"/>
  <c r="E114" i="5"/>
  <c r="I90" i="5"/>
  <c r="M77" i="5"/>
  <c r="W33" i="21"/>
  <c r="F36" i="21" s="1"/>
  <c r="P43" i="21" s="1"/>
  <c r="R29" i="18"/>
  <c r="R30" i="18" s="1"/>
  <c r="X159" i="5"/>
  <c r="T159" i="5"/>
  <c r="P159" i="5"/>
  <c r="L159" i="5"/>
  <c r="H159" i="5"/>
  <c r="V33" i="33"/>
  <c r="V39" i="33"/>
  <c r="N33" i="33"/>
  <c r="N39" i="33"/>
  <c r="F39" i="33"/>
  <c r="F33" i="33"/>
  <c r="AE126" i="5"/>
  <c r="G38" i="33"/>
  <c r="G32" i="33"/>
  <c r="AA33" i="33"/>
  <c r="AA39" i="33"/>
  <c r="K37" i="33"/>
  <c r="AF37" i="33" s="1"/>
  <c r="O33" i="33"/>
  <c r="O39" i="33"/>
  <c r="K90" i="5"/>
  <c r="O153" i="5"/>
  <c r="AB33" i="21"/>
  <c r="L36" i="21" s="1"/>
  <c r="Z33" i="21"/>
  <c r="J36" i="21" s="1"/>
  <c r="AA33" i="21"/>
  <c r="K36" i="21" s="1"/>
  <c r="X38" i="33"/>
  <c r="X32" i="33"/>
  <c r="T38" i="33"/>
  <c r="T32" i="33"/>
  <c r="P38" i="33"/>
  <c r="P32" i="33"/>
  <c r="L38" i="33"/>
  <c r="L32" i="33"/>
  <c r="H38" i="33"/>
  <c r="H32" i="33"/>
  <c r="D38" i="33"/>
  <c r="D32" i="33"/>
  <c r="Y159" i="5"/>
  <c r="Y160" i="5"/>
  <c r="Y151" i="5"/>
  <c r="I159" i="5"/>
  <c r="I151" i="5"/>
  <c r="I160" i="5" s="1"/>
  <c r="E159" i="5"/>
  <c r="E160" i="5"/>
  <c r="E151" i="5"/>
  <c r="Q25" i="33"/>
  <c r="Q114" i="5"/>
  <c r="Y39" i="33"/>
  <c r="Y33" i="33"/>
  <c r="Y153" i="5"/>
  <c r="R29" i="19"/>
  <c r="R30" i="19" s="1"/>
  <c r="E90" i="5"/>
  <c r="Z159" i="5"/>
  <c r="Z151" i="5"/>
  <c r="V159" i="5"/>
  <c r="V160" i="5"/>
  <c r="V151" i="5"/>
  <c r="R159" i="5"/>
  <c r="R151" i="5"/>
  <c r="R160" i="5" s="1"/>
  <c r="N159" i="5"/>
  <c r="N151" i="5"/>
  <c r="J159" i="5"/>
  <c r="J151" i="5"/>
  <c r="F160" i="5"/>
  <c r="F159" i="5"/>
  <c r="F151" i="5"/>
  <c r="X39" i="33"/>
  <c r="X33" i="33"/>
  <c r="P39" i="33"/>
  <c r="P33" i="33"/>
  <c r="H39" i="33"/>
  <c r="H33" i="33"/>
  <c r="Y21" i="23"/>
  <c r="Y22" i="23"/>
  <c r="AA22" i="23" s="1"/>
  <c r="AD28" i="33"/>
  <c r="AH28" i="33"/>
  <c r="AC28" i="33"/>
  <c r="AG28" i="33"/>
  <c r="AF28" i="33"/>
  <c r="AA37" i="33"/>
  <c r="K39" i="33"/>
  <c r="K33" i="33"/>
  <c r="K153" i="5"/>
  <c r="Z38" i="33"/>
  <c r="Z32" i="33"/>
  <c r="R38" i="33"/>
  <c r="R32" i="33"/>
  <c r="J38" i="33"/>
  <c r="J32" i="33"/>
  <c r="K89" i="5"/>
  <c r="G76" i="5"/>
  <c r="O37" i="33"/>
  <c r="W114" i="5"/>
  <c r="T153" i="5"/>
  <c r="L153" i="5"/>
  <c r="Q159" i="5"/>
  <c r="Q151" i="5"/>
  <c r="Q160" i="5" s="1"/>
  <c r="S38" i="33"/>
  <c r="M25" i="33"/>
  <c r="M114" i="5"/>
  <c r="R153" i="5"/>
  <c r="X151" i="5"/>
  <c r="T151" i="5"/>
  <c r="P151" i="5"/>
  <c r="P160" i="5" s="1"/>
  <c r="L151" i="5"/>
  <c r="L160" i="5" s="1"/>
  <c r="H151" i="5"/>
  <c r="D159" i="5"/>
  <c r="Z39" i="33"/>
  <c r="Z33" i="33"/>
  <c r="R33" i="33"/>
  <c r="R39" i="33"/>
  <c r="J39" i="33"/>
  <c r="J33" i="33"/>
  <c r="AD126" i="5"/>
  <c r="AJ127" i="5"/>
  <c r="S39" i="33"/>
  <c r="S33" i="33"/>
  <c r="S153" i="5"/>
  <c r="X33" i="21"/>
  <c r="G36" i="21" s="1"/>
  <c r="G77" i="5"/>
  <c r="U159" i="5"/>
  <c r="U151" i="5"/>
  <c r="U160" i="5" s="1"/>
  <c r="M89" i="5"/>
  <c r="M73" i="15"/>
  <c r="M74" i="15"/>
  <c r="M75" i="15"/>
  <c r="V90" i="25"/>
  <c r="AB84" i="25"/>
  <c r="AA151" i="13"/>
  <c r="O85" i="13" s="1"/>
  <c r="AA104" i="13" s="1"/>
  <c r="K151" i="13"/>
  <c r="K72" i="13" s="1"/>
  <c r="K104" i="13" s="1"/>
  <c r="L85" i="15"/>
  <c r="X104" i="15" s="1"/>
  <c r="L151" i="13"/>
  <c r="L72" i="13" s="1"/>
  <c r="L104" i="13" s="1"/>
  <c r="D75" i="15"/>
  <c r="D74" i="15"/>
  <c r="D73" i="15"/>
  <c r="O88" i="13"/>
  <c r="O87" i="13"/>
  <c r="O86" i="13"/>
  <c r="K75" i="13"/>
  <c r="K74" i="13"/>
  <c r="K73" i="13"/>
  <c r="G86" i="15"/>
  <c r="G87" i="15"/>
  <c r="G88" i="15"/>
  <c r="F88" i="13"/>
  <c r="F87" i="13"/>
  <c r="F86" i="13"/>
  <c r="L84" i="15"/>
  <c r="N86" i="15"/>
  <c r="N87" i="15"/>
  <c r="N88" i="15"/>
  <c r="J75" i="15"/>
  <c r="J74" i="15"/>
  <c r="J73" i="15"/>
  <c r="M151" i="13"/>
  <c r="M72" i="13" s="1"/>
  <c r="M104" i="13" s="1"/>
  <c r="L151" i="11"/>
  <c r="L78" i="11" s="1"/>
  <c r="L110" i="11" s="1"/>
  <c r="H151" i="11"/>
  <c r="H78" i="11" s="1"/>
  <c r="H110" i="11" s="1"/>
  <c r="I75" i="15"/>
  <c r="I73" i="15"/>
  <c r="I74" i="15"/>
  <c r="X41" i="25" a="1"/>
  <c r="X41" i="25" s="1"/>
  <c r="T41" i="25" a="1"/>
  <c r="T41" i="25" s="1"/>
  <c r="P41" i="25" a="1"/>
  <c r="P41" i="25" s="1"/>
  <c r="L41" i="25" a="1"/>
  <c r="L41" i="25" s="1"/>
  <c r="H41" i="25" a="1"/>
  <c r="H41" i="25" s="1"/>
  <c r="D41" i="25" a="1"/>
  <c r="D41" i="25" s="1"/>
  <c r="A42" i="25"/>
  <c r="W41" i="25" a="1"/>
  <c r="W41" i="25" s="1"/>
  <c r="S41" i="25" a="1"/>
  <c r="S41" i="25" s="1"/>
  <c r="O41" i="25" a="1"/>
  <c r="O41" i="25" s="1"/>
  <c r="K41" i="25" a="1"/>
  <c r="K41" i="25" s="1"/>
  <c r="G41" i="25" a="1"/>
  <c r="G41" i="25" s="1"/>
  <c r="C41" i="25" a="1"/>
  <c r="C41" i="25" s="1"/>
  <c r="Z41" i="25" a="1"/>
  <c r="Z41" i="25" s="1"/>
  <c r="V41" i="25" a="1"/>
  <c r="V41" i="25" s="1"/>
  <c r="R41" i="25" a="1"/>
  <c r="R41" i="25" s="1"/>
  <c r="N41" i="25" a="1"/>
  <c r="N41" i="25" s="1"/>
  <c r="J41" i="25" a="1"/>
  <c r="J41" i="25" s="1"/>
  <c r="F41" i="25" a="1"/>
  <c r="F41" i="25" s="1"/>
  <c r="Y41" i="25" a="1"/>
  <c r="Y41" i="25" s="1"/>
  <c r="U41" i="25" a="1"/>
  <c r="U41" i="25" s="1"/>
  <c r="Q41" i="25" a="1"/>
  <c r="Q41" i="25" s="1"/>
  <c r="M41" i="25" a="1"/>
  <c r="M41" i="25" s="1"/>
  <c r="I41" i="25" a="1"/>
  <c r="I41" i="25" s="1"/>
  <c r="E41" i="25" a="1"/>
  <c r="E41" i="25" s="1"/>
  <c r="Z33" i="25" a="1"/>
  <c r="Z33" i="25" s="1"/>
  <c r="X33" i="25" a="1"/>
  <c r="X33" i="25" s="1"/>
  <c r="X86" i="25" s="1"/>
  <c r="V33" i="25" a="1"/>
  <c r="V33" i="25" s="1"/>
  <c r="T33" i="25" a="1"/>
  <c r="T33" i="25" s="1"/>
  <c r="R33" i="25" a="1"/>
  <c r="R33" i="25" s="1"/>
  <c r="P33" i="25" a="1"/>
  <c r="P33" i="25" s="1"/>
  <c r="N33" i="25" a="1"/>
  <c r="N33" i="25" s="1"/>
  <c r="L33" i="25" a="1"/>
  <c r="L33" i="25" s="1"/>
  <c r="J33" i="25" a="1"/>
  <c r="J33" i="25" s="1"/>
  <c r="H33" i="25" a="1"/>
  <c r="H33" i="25" s="1"/>
  <c r="F33" i="25" a="1"/>
  <c r="F33" i="25" s="1"/>
  <c r="D33" i="25" a="1"/>
  <c r="D33" i="25" s="1"/>
  <c r="Y33" i="25" a="1"/>
  <c r="Y33" i="25" s="1"/>
  <c r="Y86" i="25" s="1"/>
  <c r="W33" i="25" a="1"/>
  <c r="W33" i="25" s="1"/>
  <c r="W86" i="25" s="1"/>
  <c r="U33" i="25" a="1"/>
  <c r="U33" i="25" s="1"/>
  <c r="S33" i="25" a="1"/>
  <c r="S33" i="25" s="1"/>
  <c r="Q33" i="25" a="1"/>
  <c r="Q33" i="25" s="1"/>
  <c r="O33" i="25" a="1"/>
  <c r="O33" i="25" s="1"/>
  <c r="M33" i="25" a="1"/>
  <c r="M33" i="25" s="1"/>
  <c r="M86" i="25" s="1"/>
  <c r="K33" i="25" a="1"/>
  <c r="K33" i="25" s="1"/>
  <c r="I33" i="25" a="1"/>
  <c r="I33" i="25" s="1"/>
  <c r="G33" i="25" a="1"/>
  <c r="G33" i="25" s="1"/>
  <c r="E33" i="25" a="1"/>
  <c r="E33" i="25" s="1"/>
  <c r="E86" i="25" s="1"/>
  <c r="C33" i="25" a="1"/>
  <c r="C33" i="25" s="1"/>
  <c r="H75" i="13"/>
  <c r="H73" i="13"/>
  <c r="H74" i="13"/>
  <c r="Y38" i="33"/>
  <c r="Y32" i="33"/>
  <c r="I25" i="33"/>
  <c r="AH25" i="33" s="1"/>
  <c r="I114" i="5"/>
  <c r="N153" i="5"/>
  <c r="M90" i="5"/>
  <c r="T39" i="33"/>
  <c r="T33" i="33"/>
  <c r="L39" i="33"/>
  <c r="L33" i="33"/>
  <c r="D33" i="33"/>
  <c r="D39" i="33"/>
  <c r="AF20" i="33"/>
  <c r="AD20" i="33"/>
  <c r="AC20" i="33"/>
  <c r="AG20" i="33"/>
  <c r="AH20" i="33"/>
  <c r="W38" i="33"/>
  <c r="W32" i="33"/>
  <c r="AA153" i="5"/>
  <c r="Y18" i="25" a="1"/>
  <c r="Y18" i="25" s="1"/>
  <c r="U18" i="25" a="1"/>
  <c r="U18" i="25" s="1"/>
  <c r="Q18" i="25" a="1"/>
  <c r="Q18" i="25" s="1"/>
  <c r="M18" i="25" a="1"/>
  <c r="M18" i="25" s="1"/>
  <c r="I18" i="25" a="1"/>
  <c r="I18" i="25" s="1"/>
  <c r="A19" i="25"/>
  <c r="A20" i="25" s="1"/>
  <c r="A21" i="25" s="1"/>
  <c r="W18" i="25" a="1"/>
  <c r="W18" i="25" s="1"/>
  <c r="S18" i="25" a="1"/>
  <c r="S18" i="25" s="1"/>
  <c r="O18" i="25" a="1"/>
  <c r="O18" i="25" s="1"/>
  <c r="K18" i="25" a="1"/>
  <c r="K18" i="25" s="1"/>
  <c r="G18" i="25" a="1"/>
  <c r="G18" i="25" s="1"/>
  <c r="C18" i="25" a="1"/>
  <c r="C18" i="25" s="1"/>
  <c r="X18" i="25" a="1"/>
  <c r="X18" i="25" s="1"/>
  <c r="P18" i="25" a="1"/>
  <c r="P18" i="25" s="1"/>
  <c r="H18" i="25" a="1"/>
  <c r="H18" i="25" s="1"/>
  <c r="V18" i="25" a="1"/>
  <c r="V18" i="25" s="1"/>
  <c r="N18" i="25" a="1"/>
  <c r="N18" i="25" s="1"/>
  <c r="F18" i="25" a="1"/>
  <c r="F18" i="25" s="1"/>
  <c r="T18" i="25" a="1"/>
  <c r="T18" i="25" s="1"/>
  <c r="L18" i="25" a="1"/>
  <c r="L18" i="25" s="1"/>
  <c r="E18" i="25" a="1"/>
  <c r="E18" i="25" s="1"/>
  <c r="Z18" i="25" a="1"/>
  <c r="Z18" i="25" s="1"/>
  <c r="R18" i="25" a="1"/>
  <c r="R18" i="25" s="1"/>
  <c r="J18" i="25" a="1"/>
  <c r="J18" i="25" s="1"/>
  <c r="D18" i="25" a="1"/>
  <c r="D18" i="25" s="1"/>
  <c r="Z153" i="5"/>
  <c r="V38" i="33"/>
  <c r="V32" i="33"/>
  <c r="N38" i="33"/>
  <c r="N32" i="33"/>
  <c r="F38" i="33"/>
  <c r="F32" i="33"/>
  <c r="G26" i="33"/>
  <c r="G114" i="5"/>
  <c r="AC114" i="5" s="1"/>
  <c r="M159" i="5"/>
  <c r="M160" i="5"/>
  <c r="M151" i="5"/>
  <c r="I89" i="5"/>
  <c r="E76" i="5"/>
  <c r="J36" i="24"/>
  <c r="J37" i="24" s="1"/>
  <c r="J43" i="24" s="1"/>
  <c r="J47" i="24" s="1"/>
  <c r="AB72" i="25"/>
  <c r="AB85" i="25"/>
  <c r="AA78" i="25"/>
  <c r="AC78" i="25" s="1"/>
  <c r="AA60" i="25"/>
  <c r="AC60" i="25" s="1"/>
  <c r="AA62" i="25"/>
  <c r="AC62" i="25" s="1"/>
  <c r="AA63" i="25"/>
  <c r="AC63" i="25" s="1"/>
  <c r="AA74" i="25"/>
  <c r="AC74" i="25" s="1"/>
  <c r="AB63" i="25"/>
  <c r="AB67" i="25"/>
  <c r="AB64" i="25"/>
  <c r="AB68" i="25"/>
  <c r="AB73" i="25"/>
  <c r="AB79" i="25"/>
  <c r="AA84" i="25"/>
  <c r="AC84" i="25" s="1"/>
  <c r="AA68" i="25"/>
  <c r="AA69" i="25"/>
  <c r="AC69" i="25" s="1"/>
  <c r="AA61" i="25"/>
  <c r="AC61" i="25" s="1"/>
  <c r="AA72" i="25"/>
  <c r="AC72" i="25" s="1"/>
  <c r="AB77" i="25"/>
  <c r="AB61" i="25"/>
  <c r="AC68" i="25"/>
  <c r="AB81" i="25"/>
  <c r="AB80" i="25"/>
  <c r="AB74" i="25"/>
  <c r="AC85" i="25"/>
  <c r="AA66" i="25"/>
  <c r="AC66" i="25" s="1"/>
  <c r="AA67" i="25"/>
  <c r="AC67" i="25" s="1"/>
  <c r="AA73" i="25"/>
  <c r="AC73" i="25" s="1"/>
  <c r="AB65" i="25"/>
  <c r="AB69" i="25"/>
  <c r="AB62" i="25"/>
  <c r="AB66" i="25"/>
  <c r="AB82" i="25"/>
  <c r="AC83" i="25"/>
  <c r="AC79" i="25"/>
  <c r="AB83" i="25"/>
  <c r="AA82" i="25"/>
  <c r="AC82" i="25" s="1"/>
  <c r="AA64" i="25"/>
  <c r="AC64" i="25" s="1"/>
  <c r="AA65" i="25"/>
  <c r="AC65" i="25" s="1"/>
  <c r="AA81" i="25"/>
  <c r="AC81" i="25" s="1"/>
  <c r="AA80" i="25"/>
  <c r="AC80" i="25" s="1"/>
  <c r="AA70" i="25"/>
  <c r="AC70" i="25" s="1"/>
  <c r="AA77" i="25"/>
  <c r="AC77" i="25" s="1"/>
  <c r="K80" i="11"/>
  <c r="K79" i="11"/>
  <c r="J80" i="11"/>
  <c r="J79" i="11"/>
  <c r="K93" i="11"/>
  <c r="K92" i="11"/>
  <c r="G80" i="11"/>
  <c r="G79" i="11"/>
  <c r="J93" i="11"/>
  <c r="J92" i="11"/>
  <c r="F80" i="11"/>
  <c r="F79" i="11"/>
  <c r="I93" i="11"/>
  <c r="I92" i="11"/>
  <c r="E80" i="11"/>
  <c r="E79" i="11"/>
  <c r="I80" i="11"/>
  <c r="I79" i="11"/>
  <c r="I81" i="11"/>
  <c r="G93" i="11"/>
  <c r="G92" i="11"/>
  <c r="P93" i="11"/>
  <c r="P92" i="11"/>
  <c r="F93" i="11"/>
  <c r="F92" i="11"/>
  <c r="H93" i="11"/>
  <c r="H92" i="11"/>
  <c r="E93" i="11"/>
  <c r="E92" i="11"/>
  <c r="L93" i="11"/>
  <c r="L92" i="11"/>
  <c r="O93" i="11"/>
  <c r="O92" i="11"/>
  <c r="N93" i="11"/>
  <c r="N92" i="11"/>
  <c r="M93" i="11"/>
  <c r="M92" i="11"/>
  <c r="K81" i="11"/>
  <c r="J81" i="11"/>
  <c r="O80" i="11"/>
  <c r="O79" i="11"/>
  <c r="P80" i="11"/>
  <c r="P79" i="11"/>
  <c r="N80" i="11"/>
  <c r="N79" i="11"/>
  <c r="H80" i="11"/>
  <c r="H79" i="11"/>
  <c r="M80" i="11"/>
  <c r="M79" i="11"/>
  <c r="L80" i="11"/>
  <c r="L79" i="11"/>
  <c r="AL14" i="21"/>
  <c r="AL18" i="21" s="1"/>
  <c r="AL22" i="21" s="1"/>
  <c r="J34" i="24"/>
  <c r="J42" i="24" s="1"/>
  <c r="J46" i="24" s="1"/>
  <c r="J43" i="21"/>
  <c r="J41" i="21"/>
  <c r="J42" i="21"/>
  <c r="I42" i="24"/>
  <c r="I46" i="24" s="1"/>
  <c r="I43" i="24"/>
  <c r="I47" i="24" s="1"/>
  <c r="E71" i="25" l="1"/>
  <c r="E22" i="25"/>
  <c r="E75" i="25" s="1"/>
  <c r="N71" i="25"/>
  <c r="N22" i="25"/>
  <c r="N75" i="25" s="1"/>
  <c r="X71" i="25"/>
  <c r="X22" i="25"/>
  <c r="X75" i="25" s="1"/>
  <c r="O71" i="25"/>
  <c r="O22" i="25"/>
  <c r="O75" i="25" s="1"/>
  <c r="I71" i="25"/>
  <c r="I22" i="25"/>
  <c r="I75" i="25" s="1"/>
  <c r="Y71" i="25"/>
  <c r="Y22" i="25"/>
  <c r="Y75" i="25" s="1"/>
  <c r="I153" i="5"/>
  <c r="U86" i="25"/>
  <c r="U34" i="25"/>
  <c r="F86" i="25"/>
  <c r="F34" i="25"/>
  <c r="N86" i="25"/>
  <c r="N34" i="25"/>
  <c r="V86" i="25"/>
  <c r="V34" i="25"/>
  <c r="Y34" i="25"/>
  <c r="AC159" i="5"/>
  <c r="AD159" i="5"/>
  <c r="H91" i="5"/>
  <c r="T110" i="5" s="1"/>
  <c r="T115" i="5"/>
  <c r="T116" i="5" s="1"/>
  <c r="T120" i="5"/>
  <c r="M153" i="5"/>
  <c r="N78" i="5"/>
  <c r="N110" i="5" s="1"/>
  <c r="N115" i="5"/>
  <c r="N116" i="5" s="1"/>
  <c r="N120" i="5"/>
  <c r="E78" i="5"/>
  <c r="E110" i="5" s="1"/>
  <c r="E115" i="5"/>
  <c r="E120" i="5"/>
  <c r="T160" i="5"/>
  <c r="AG37" i="33"/>
  <c r="E153" i="5"/>
  <c r="E116" i="5"/>
  <c r="G120" i="5"/>
  <c r="G78" i="5"/>
  <c r="G110" i="5" s="1"/>
  <c r="G115" i="5"/>
  <c r="K91" i="5"/>
  <c r="W110" i="5" s="1"/>
  <c r="W120" i="5"/>
  <c r="W115" i="5"/>
  <c r="Y29" i="21"/>
  <c r="J71" i="25"/>
  <c r="J22" i="25"/>
  <c r="J75" i="25" s="1"/>
  <c r="L71" i="25"/>
  <c r="L22" i="25"/>
  <c r="L75" i="25" s="1"/>
  <c r="V71" i="25"/>
  <c r="V22" i="25"/>
  <c r="V75" i="25" s="1"/>
  <c r="C22" i="25"/>
  <c r="C71" i="25"/>
  <c r="AA18" i="25"/>
  <c r="AA71" i="25" s="1"/>
  <c r="S71" i="25"/>
  <c r="S22" i="25"/>
  <c r="S75" i="25" s="1"/>
  <c r="M71" i="25"/>
  <c r="M22" i="25"/>
  <c r="M75" i="25" s="1"/>
  <c r="I38" i="33"/>
  <c r="I32" i="33"/>
  <c r="I26" i="33"/>
  <c r="G86" i="25"/>
  <c r="G34" i="25"/>
  <c r="O86" i="25"/>
  <c r="O34" i="25"/>
  <c r="H86" i="25"/>
  <c r="H34" i="25"/>
  <c r="P86" i="25"/>
  <c r="P34" i="25"/>
  <c r="A43" i="25"/>
  <c r="W42" i="25" a="1"/>
  <c r="W42" i="25" s="1"/>
  <c r="S42" i="25" a="1"/>
  <c r="S42" i="25" s="1"/>
  <c r="O42" i="25" a="1"/>
  <c r="O42" i="25" s="1"/>
  <c r="K42" i="25" a="1"/>
  <c r="K42" i="25" s="1"/>
  <c r="G42" i="25" a="1"/>
  <c r="G42" i="25" s="1"/>
  <c r="C42" i="25" a="1"/>
  <c r="C42" i="25" s="1"/>
  <c r="Z42" i="25" a="1"/>
  <c r="Z42" i="25" s="1"/>
  <c r="V42" i="25" a="1"/>
  <c r="V42" i="25" s="1"/>
  <c r="R42" i="25" a="1"/>
  <c r="R42" i="25" s="1"/>
  <c r="N42" i="25" a="1"/>
  <c r="N42" i="25" s="1"/>
  <c r="J42" i="25" a="1"/>
  <c r="J42" i="25" s="1"/>
  <c r="F42" i="25" a="1"/>
  <c r="F42" i="25" s="1"/>
  <c r="Y42" i="25" a="1"/>
  <c r="Y42" i="25" s="1"/>
  <c r="U42" i="25" a="1"/>
  <c r="U42" i="25" s="1"/>
  <c r="Q42" i="25" a="1"/>
  <c r="Q42" i="25" s="1"/>
  <c r="M42" i="25" a="1"/>
  <c r="M42" i="25" s="1"/>
  <c r="I42" i="25" a="1"/>
  <c r="I42" i="25" s="1"/>
  <c r="E42" i="25" a="1"/>
  <c r="E42" i="25" s="1"/>
  <c r="X42" i="25" a="1"/>
  <c r="X42" i="25" s="1"/>
  <c r="T42" i="25" a="1"/>
  <c r="T42" i="25" s="1"/>
  <c r="P42" i="25" a="1"/>
  <c r="P42" i="25" s="1"/>
  <c r="L42" i="25" a="1"/>
  <c r="L42" i="25" s="1"/>
  <c r="H42" i="25" a="1"/>
  <c r="H42" i="25" s="1"/>
  <c r="D42" i="25" a="1"/>
  <c r="D42" i="25" s="1"/>
  <c r="E34" i="25"/>
  <c r="H78" i="5"/>
  <c r="H110" i="5" s="1"/>
  <c r="H115" i="5"/>
  <c r="H116" i="5" s="1"/>
  <c r="H120" i="5"/>
  <c r="L91" i="5"/>
  <c r="X110" i="5" s="1"/>
  <c r="X115" i="5"/>
  <c r="X116" i="5" s="1"/>
  <c r="X120" i="5"/>
  <c r="M38" i="33"/>
  <c r="M32" i="33"/>
  <c r="M26" i="33"/>
  <c r="H153" i="5"/>
  <c r="P153" i="5"/>
  <c r="X153" i="5"/>
  <c r="J78" i="5"/>
  <c r="J110" i="5" s="1"/>
  <c r="J115" i="5"/>
  <c r="J116" i="5" s="1"/>
  <c r="J120" i="5"/>
  <c r="N91" i="5"/>
  <c r="Z110" i="5" s="1"/>
  <c r="Z115" i="5"/>
  <c r="Z116" i="5" s="1"/>
  <c r="Z120" i="5"/>
  <c r="AC32" i="33"/>
  <c r="AG32" i="33"/>
  <c r="AD25" i="33"/>
  <c r="AH37" i="33"/>
  <c r="E38" i="33"/>
  <c r="E32" i="33"/>
  <c r="AF32" i="33" s="1"/>
  <c r="E26" i="33"/>
  <c r="G160" i="5"/>
  <c r="G91" i="5"/>
  <c r="S110" i="5" s="1"/>
  <c r="S120" i="5"/>
  <c r="S115" i="5"/>
  <c r="S116" i="5" s="1"/>
  <c r="W160" i="5"/>
  <c r="E78" i="11"/>
  <c r="AE151" i="11"/>
  <c r="AD151" i="11"/>
  <c r="W29" i="21"/>
  <c r="R71" i="25"/>
  <c r="R22" i="25"/>
  <c r="R75" i="25" s="1"/>
  <c r="T71" i="25"/>
  <c r="T22" i="25"/>
  <c r="T75" i="25" s="1"/>
  <c r="H71" i="25"/>
  <c r="H22" i="25"/>
  <c r="H75" i="25" s="1"/>
  <c r="G71" i="25"/>
  <c r="G22" i="25"/>
  <c r="G75" i="25" s="1"/>
  <c r="W71" i="25"/>
  <c r="W22" i="25"/>
  <c r="W75" i="25" s="1"/>
  <c r="Q71" i="25"/>
  <c r="Q22" i="25"/>
  <c r="Q75" i="25" s="1"/>
  <c r="I86" i="25"/>
  <c r="I34" i="25"/>
  <c r="Q86" i="25"/>
  <c r="Q34" i="25"/>
  <c r="J86" i="25"/>
  <c r="J34" i="25"/>
  <c r="R86" i="25"/>
  <c r="R34" i="25"/>
  <c r="Z86" i="25"/>
  <c r="Z34" i="25"/>
  <c r="M34" i="25"/>
  <c r="I91" i="5"/>
  <c r="U110" i="5" s="1"/>
  <c r="U115" i="5"/>
  <c r="U120" i="5"/>
  <c r="L78" i="5"/>
  <c r="L110" i="5" s="1"/>
  <c r="L115" i="5"/>
  <c r="L116" i="5" s="1"/>
  <c r="L120" i="5"/>
  <c r="W153" i="5"/>
  <c r="W116" i="5"/>
  <c r="F78" i="5"/>
  <c r="F110" i="5" s="1"/>
  <c r="F115" i="5"/>
  <c r="F116" i="5" s="1"/>
  <c r="F120" i="5"/>
  <c r="J160" i="5"/>
  <c r="N160" i="5"/>
  <c r="V153" i="5"/>
  <c r="V115" i="5"/>
  <c r="V116" i="5" s="1"/>
  <c r="V120" i="5"/>
  <c r="J91" i="5"/>
  <c r="V110" i="5" s="1"/>
  <c r="Z160" i="5"/>
  <c r="F153" i="5"/>
  <c r="Q153" i="5"/>
  <c r="Q116" i="5"/>
  <c r="M91" i="5"/>
  <c r="Y110" i="5" s="1"/>
  <c r="Y115" i="5"/>
  <c r="Y116" i="5" s="1"/>
  <c r="Y120" i="5"/>
  <c r="AC25" i="33"/>
  <c r="AF25" i="33"/>
  <c r="H160" i="5"/>
  <c r="X160" i="5"/>
  <c r="AD37" i="33"/>
  <c r="U153" i="5"/>
  <c r="U116" i="5"/>
  <c r="O120" i="5"/>
  <c r="O78" i="5"/>
  <c r="O110" i="5" s="1"/>
  <c r="O115" i="5"/>
  <c r="O116" i="5" s="1"/>
  <c r="S160" i="5"/>
  <c r="Z29" i="21"/>
  <c r="X29" i="21"/>
  <c r="AA29" i="21"/>
  <c r="AB29" i="21"/>
  <c r="D72" i="13"/>
  <c r="AD151" i="13"/>
  <c r="AC151" i="13"/>
  <c r="D71" i="25"/>
  <c r="D22" i="25"/>
  <c r="D75" i="25" s="1"/>
  <c r="G153" i="5"/>
  <c r="G116" i="5"/>
  <c r="M78" i="5"/>
  <c r="M110" i="5" s="1"/>
  <c r="M115" i="5"/>
  <c r="M116" i="5" s="1"/>
  <c r="M120" i="5"/>
  <c r="G39" i="33"/>
  <c r="G33" i="33"/>
  <c r="Z71" i="25"/>
  <c r="Z22" i="25"/>
  <c r="Z75" i="25" s="1"/>
  <c r="F71" i="25"/>
  <c r="F22" i="25"/>
  <c r="F75" i="25" s="1"/>
  <c r="P71" i="25"/>
  <c r="P22" i="25"/>
  <c r="P75" i="25" s="1"/>
  <c r="K71" i="25"/>
  <c r="K22" i="25"/>
  <c r="K75" i="25" s="1"/>
  <c r="U71" i="25"/>
  <c r="U22" i="25"/>
  <c r="U75" i="25" s="1"/>
  <c r="AA33" i="25"/>
  <c r="AA86" i="25" s="1"/>
  <c r="C34" i="25"/>
  <c r="C86" i="25"/>
  <c r="K86" i="25"/>
  <c r="K34" i="25"/>
  <c r="S86" i="25"/>
  <c r="S34" i="25"/>
  <c r="D86" i="25"/>
  <c r="D34" i="25"/>
  <c r="L86" i="25"/>
  <c r="L34" i="25"/>
  <c r="T86" i="25"/>
  <c r="T34" i="25"/>
  <c r="AA41" i="25"/>
  <c r="X34" i="25"/>
  <c r="D91" i="5"/>
  <c r="P110" i="5" s="1"/>
  <c r="P115" i="5"/>
  <c r="P116" i="5" s="1"/>
  <c r="P120" i="5"/>
  <c r="E91" i="5"/>
  <c r="Q110" i="5" s="1"/>
  <c r="Q115" i="5"/>
  <c r="Q120" i="5"/>
  <c r="AD114" i="5"/>
  <c r="F91" i="5"/>
  <c r="R110" i="5" s="1"/>
  <c r="R115" i="5"/>
  <c r="R116" i="5" s="1"/>
  <c r="R120" i="5"/>
  <c r="Q38" i="33"/>
  <c r="AC38" i="33" s="1"/>
  <c r="Q32" i="33"/>
  <c r="Q26" i="33"/>
  <c r="I78" i="5"/>
  <c r="I110" i="5" s="1"/>
  <c r="I115" i="5"/>
  <c r="I116" i="5" s="1"/>
  <c r="I120" i="5"/>
  <c r="AG25" i="33"/>
  <c r="R47" i="21"/>
  <c r="AC37" i="33"/>
  <c r="J153" i="5"/>
  <c r="U38" i="33"/>
  <c r="AH38" i="33" s="1"/>
  <c r="U32" i="33"/>
  <c r="U26" i="33"/>
  <c r="K120" i="5"/>
  <c r="K78" i="5"/>
  <c r="K110" i="5" s="1"/>
  <c r="K115" i="5"/>
  <c r="K116" i="5" s="1"/>
  <c r="O91" i="5"/>
  <c r="AA110" i="5" s="1"/>
  <c r="AA120" i="5"/>
  <c r="AA115" i="5"/>
  <c r="AA116" i="5" s="1"/>
  <c r="L87" i="15"/>
  <c r="L88" i="15"/>
  <c r="L86" i="15"/>
  <c r="W34" i="25"/>
  <c r="AL21" i="21"/>
  <c r="Q43" i="21"/>
  <c r="AC16" i="24"/>
  <c r="AC21" i="24" s="1"/>
  <c r="AA16" i="24"/>
  <c r="AA21" i="24" s="1"/>
  <c r="H35" i="25" l="1"/>
  <c r="H87" i="25"/>
  <c r="G87" i="25"/>
  <c r="G35" i="25"/>
  <c r="X87" i="25"/>
  <c r="X35" i="25"/>
  <c r="L35" i="25"/>
  <c r="L87" i="25"/>
  <c r="S87" i="25"/>
  <c r="S35" i="25"/>
  <c r="AB86" i="25"/>
  <c r="AC86" i="25"/>
  <c r="R35" i="25"/>
  <c r="R87" i="25"/>
  <c r="Q87" i="25"/>
  <c r="Q35" i="25"/>
  <c r="AF38" i="33"/>
  <c r="AD38" i="33"/>
  <c r="AA34" i="25"/>
  <c r="AA87" i="25" s="1"/>
  <c r="C87" i="25"/>
  <c r="C35" i="25"/>
  <c r="D104" i="13"/>
  <c r="Y30" i="21"/>
  <c r="H31" i="21" s="1"/>
  <c r="W30" i="21"/>
  <c r="F31" i="21" s="1"/>
  <c r="M35" i="25"/>
  <c r="M87" i="25"/>
  <c r="E39" i="33"/>
  <c r="E33" i="33"/>
  <c r="AF26" i="33"/>
  <c r="AD26" i="33"/>
  <c r="AH26" i="33"/>
  <c r="AC26" i="33"/>
  <c r="AG26" i="33"/>
  <c r="M33" i="33"/>
  <c r="M39" i="33"/>
  <c r="U39" i="33"/>
  <c r="U33" i="33"/>
  <c r="AG38" i="33"/>
  <c r="Q33" i="33"/>
  <c r="Q39" i="33"/>
  <c r="T87" i="25"/>
  <c r="T35" i="25"/>
  <c r="D87" i="25"/>
  <c r="D35" i="25"/>
  <c r="K87" i="25"/>
  <c r="K35" i="25"/>
  <c r="Z87" i="25"/>
  <c r="Z35" i="25"/>
  <c r="J87" i="25"/>
  <c r="J35" i="25"/>
  <c r="I87" i="25"/>
  <c r="I35" i="25"/>
  <c r="AD32" i="33"/>
  <c r="AH32" i="33"/>
  <c r="E87" i="25"/>
  <c r="E35" i="25"/>
  <c r="W35" i="25"/>
  <c r="W87" i="25"/>
  <c r="W31" i="21"/>
  <c r="F32" i="21" s="1"/>
  <c r="Y31" i="21"/>
  <c r="H32" i="21" s="1"/>
  <c r="E110" i="11"/>
  <c r="Z43" i="25" a="1"/>
  <c r="Z43" i="25" s="1"/>
  <c r="V43" i="25" a="1"/>
  <c r="V43" i="25" s="1"/>
  <c r="R43" i="25" a="1"/>
  <c r="R43" i="25" s="1"/>
  <c r="N43" i="25" a="1"/>
  <c r="N43" i="25" s="1"/>
  <c r="J43" i="25" a="1"/>
  <c r="J43" i="25" s="1"/>
  <c r="F43" i="25" a="1"/>
  <c r="F43" i="25" s="1"/>
  <c r="Y43" i="25" a="1"/>
  <c r="Y43" i="25" s="1"/>
  <c r="U43" i="25" a="1"/>
  <c r="U43" i="25" s="1"/>
  <c r="Q43" i="25" a="1"/>
  <c r="Q43" i="25" s="1"/>
  <c r="M43" i="25" a="1"/>
  <c r="M43" i="25" s="1"/>
  <c r="I43" i="25" a="1"/>
  <c r="I43" i="25" s="1"/>
  <c r="E43" i="25" a="1"/>
  <c r="E43" i="25" s="1"/>
  <c r="X43" i="25" a="1"/>
  <c r="X43" i="25" s="1"/>
  <c r="T43" i="25" a="1"/>
  <c r="T43" i="25" s="1"/>
  <c r="P43" i="25" a="1"/>
  <c r="P43" i="25" s="1"/>
  <c r="L43" i="25" a="1"/>
  <c r="L43" i="25" s="1"/>
  <c r="H43" i="25" a="1"/>
  <c r="H43" i="25" s="1"/>
  <c r="D43" i="25" a="1"/>
  <c r="D43" i="25" s="1"/>
  <c r="A44" i="25"/>
  <c r="W43" i="25" a="1"/>
  <c r="W43" i="25" s="1"/>
  <c r="S43" i="25" a="1"/>
  <c r="S43" i="25" s="1"/>
  <c r="O43" i="25" a="1"/>
  <c r="O43" i="25" s="1"/>
  <c r="K43" i="25" a="1"/>
  <c r="K43" i="25" s="1"/>
  <c r="G43" i="25" a="1"/>
  <c r="G43" i="25" s="1"/>
  <c r="C43" i="25" a="1"/>
  <c r="C43" i="25" s="1"/>
  <c r="AA43" i="25" s="1"/>
  <c r="AC71" i="25"/>
  <c r="N87" i="25"/>
  <c r="N35" i="25"/>
  <c r="U35" i="25"/>
  <c r="U87" i="25"/>
  <c r="P87" i="25"/>
  <c r="P35" i="25"/>
  <c r="O35" i="25"/>
  <c r="O87" i="25"/>
  <c r="I33" i="33"/>
  <c r="I39" i="33"/>
  <c r="AB71" i="25"/>
  <c r="Y35" i="25"/>
  <c r="Y87" i="25"/>
  <c r="AA42" i="25"/>
  <c r="C75" i="25"/>
  <c r="AA22" i="25"/>
  <c r="AA75" i="25" s="1"/>
  <c r="V87" i="25"/>
  <c r="V35" i="25"/>
  <c r="F87" i="25"/>
  <c r="F35" i="25"/>
  <c r="AC149" i="5"/>
  <c r="AD149" i="5"/>
  <c r="AC150" i="5"/>
  <c r="AD150" i="5"/>
  <c r="D151" i="5"/>
  <c r="AX47" i="5" l="1"/>
  <c r="L47" i="5" s="1"/>
  <c r="V88" i="25"/>
  <c r="O88" i="25"/>
  <c r="AQ47" i="5"/>
  <c r="K47" i="5" s="1"/>
  <c r="U88" i="25"/>
  <c r="AW47" i="5"/>
  <c r="R47" i="5" s="1"/>
  <c r="P88" i="25"/>
  <c r="AR47" i="5"/>
  <c r="X47" i="5" s="1"/>
  <c r="AP47" i="5"/>
  <c r="E47" i="5" s="1"/>
  <c r="N88" i="25"/>
  <c r="D120" i="5"/>
  <c r="D160" i="5"/>
  <c r="AH47" i="5"/>
  <c r="F47" i="5" s="1"/>
  <c r="F88" i="25"/>
  <c r="Y44" i="25" a="1"/>
  <c r="Y44" i="25" s="1"/>
  <c r="U44" i="25" a="1"/>
  <c r="U44" i="25" s="1"/>
  <c r="Q44" i="25" a="1"/>
  <c r="Q44" i="25" s="1"/>
  <c r="M44" i="25" a="1"/>
  <c r="M44" i="25" s="1"/>
  <c r="I44" i="25" a="1"/>
  <c r="I44" i="25" s="1"/>
  <c r="E44" i="25" a="1"/>
  <c r="E44" i="25" s="1"/>
  <c r="X44" i="25" a="1"/>
  <c r="X44" i="25" s="1"/>
  <c r="T44" i="25" a="1"/>
  <c r="T44" i="25" s="1"/>
  <c r="P44" i="25" a="1"/>
  <c r="P44" i="25" s="1"/>
  <c r="L44" i="25" a="1"/>
  <c r="L44" i="25" s="1"/>
  <c r="H44" i="25" a="1"/>
  <c r="H44" i="25" s="1"/>
  <c r="D44" i="25" a="1"/>
  <c r="D44" i="25" s="1"/>
  <c r="A45" i="25"/>
  <c r="W44" i="25" a="1"/>
  <c r="W44" i="25" s="1"/>
  <c r="S44" i="25" a="1"/>
  <c r="S44" i="25" s="1"/>
  <c r="O44" i="25" a="1"/>
  <c r="O44" i="25" s="1"/>
  <c r="K44" i="25" a="1"/>
  <c r="K44" i="25" s="1"/>
  <c r="G44" i="25" a="1"/>
  <c r="G44" i="25" s="1"/>
  <c r="C44" i="25" a="1"/>
  <c r="C44" i="25" s="1"/>
  <c r="Z44" i="25" a="1"/>
  <c r="Z44" i="25" s="1"/>
  <c r="V44" i="25" a="1"/>
  <c r="V44" i="25" s="1"/>
  <c r="R44" i="25" a="1"/>
  <c r="R44" i="25" s="1"/>
  <c r="N44" i="25" a="1"/>
  <c r="N44" i="25" s="1"/>
  <c r="J44" i="25" a="1"/>
  <c r="J44" i="25" s="1"/>
  <c r="F44" i="25" a="1"/>
  <c r="F44" i="25" s="1"/>
  <c r="W88" i="25"/>
  <c r="AY47" i="5"/>
  <c r="AA47" i="5" s="1"/>
  <c r="AH39" i="33"/>
  <c r="AD39" i="33"/>
  <c r="AC39" i="33"/>
  <c r="AG39" i="33"/>
  <c r="AF39" i="33"/>
  <c r="AE47" i="5"/>
  <c r="Q47" i="5" s="1"/>
  <c r="C88" i="25"/>
  <c r="AA35" i="25"/>
  <c r="G88" i="25"/>
  <c r="AI47" i="5"/>
  <c r="N47" i="5" s="1"/>
  <c r="Y88" i="25"/>
  <c r="BA47" i="5"/>
  <c r="D47" i="5" s="1"/>
  <c r="E88" i="25"/>
  <c r="AG47" i="5"/>
  <c r="G47" i="5" s="1"/>
  <c r="I88" i="25"/>
  <c r="AK47" i="5"/>
  <c r="P47" i="5" s="1"/>
  <c r="BB47" i="5"/>
  <c r="H47" i="5" s="1"/>
  <c r="Z88" i="25"/>
  <c r="K88" i="25"/>
  <c r="AM47" i="5"/>
  <c r="J47" i="5" s="1"/>
  <c r="AV47" i="5"/>
  <c r="I47" i="5" s="1"/>
  <c r="T88" i="25"/>
  <c r="AB87" i="25"/>
  <c r="AC87" i="25"/>
  <c r="L88" i="25"/>
  <c r="AN47" i="5"/>
  <c r="O47" i="5" s="1"/>
  <c r="M88" i="25"/>
  <c r="AO47" i="5"/>
  <c r="V47" i="5" s="1"/>
  <c r="R88" i="25"/>
  <c r="AT47" i="5"/>
  <c r="W47" i="5" s="1"/>
  <c r="S88" i="25"/>
  <c r="AU47" i="5"/>
  <c r="M47" i="5" s="1"/>
  <c r="AZ47" i="5"/>
  <c r="Y47" i="5" s="1"/>
  <c r="X88" i="25"/>
  <c r="AB75" i="25"/>
  <c r="AC75" i="25"/>
  <c r="X31" i="21"/>
  <c r="G32" i="21" s="1"/>
  <c r="AA31" i="21"/>
  <c r="K32" i="21" s="1"/>
  <c r="Z31" i="21"/>
  <c r="J32" i="21" s="1"/>
  <c r="AB31" i="21"/>
  <c r="L32" i="21" s="1"/>
  <c r="AL47" i="5"/>
  <c r="T47" i="5" s="1"/>
  <c r="J88" i="25"/>
  <c r="D88" i="25"/>
  <c r="AF47" i="5"/>
  <c r="Z47" i="5" s="1"/>
  <c r="AD33" i="33"/>
  <c r="AH33" i="33"/>
  <c r="AG33" i="33"/>
  <c r="AC33" i="33"/>
  <c r="AF33" i="33"/>
  <c r="X30" i="21"/>
  <c r="G31" i="21" s="1"/>
  <c r="AA30" i="21"/>
  <c r="K31" i="21" s="1"/>
  <c r="Z30" i="21"/>
  <c r="J31" i="21" s="1"/>
  <c r="AB30" i="21"/>
  <c r="L31" i="21" s="1"/>
  <c r="Q88" i="25"/>
  <c r="AS47" i="5"/>
  <c r="U47" i="5" s="1"/>
  <c r="AJ47" i="5"/>
  <c r="S47" i="5" s="1"/>
  <c r="H88" i="25"/>
  <c r="AC151" i="5"/>
  <c r="D153" i="5"/>
  <c r="AC153" i="5" s="1"/>
  <c r="AD151" i="5"/>
  <c r="D115" i="5"/>
  <c r="AJ116" i="5" s="1"/>
  <c r="D78" i="5"/>
  <c r="W32" i="21" s="1"/>
  <c r="D110" i="5"/>
  <c r="AD153" i="5"/>
  <c r="Y32" i="21"/>
  <c r="H33" i="21" s="1"/>
  <c r="X18" i="33" l="1"/>
  <c r="X49" i="5"/>
  <c r="X19" i="33" s="1"/>
  <c r="X59" i="5"/>
  <c r="X51" i="5"/>
  <c r="K18" i="33"/>
  <c r="K51" i="5"/>
  <c r="K53" i="5" s="1"/>
  <c r="K49" i="5"/>
  <c r="K19" i="33" s="1"/>
  <c r="K59" i="5"/>
  <c r="S18" i="33"/>
  <c r="S59" i="5"/>
  <c r="S51" i="5"/>
  <c r="S53" i="5" s="1"/>
  <c r="S49" i="5"/>
  <c r="Z18" i="33"/>
  <c r="Z59" i="5"/>
  <c r="Z51" i="5"/>
  <c r="Z49" i="5"/>
  <c r="M18" i="33"/>
  <c r="M119" i="5"/>
  <c r="M59" i="5"/>
  <c r="M51" i="5"/>
  <c r="M53" i="5" s="1"/>
  <c r="M49" i="5"/>
  <c r="V18" i="33"/>
  <c r="V59" i="5"/>
  <c r="V51" i="5"/>
  <c r="V53" i="5" s="1"/>
  <c r="V49" i="5"/>
  <c r="V19" i="33" s="1"/>
  <c r="J18" i="33"/>
  <c r="J49" i="5"/>
  <c r="J51" i="5"/>
  <c r="J53" i="5" s="1"/>
  <c r="J59" i="5"/>
  <c r="P18" i="33"/>
  <c r="P59" i="5"/>
  <c r="P51" i="5"/>
  <c r="P53" i="5" s="1"/>
  <c r="P49" i="5"/>
  <c r="AA88" i="25"/>
  <c r="AC88" i="25" s="1"/>
  <c r="BC47" i="5"/>
  <c r="AB47" i="5" s="1"/>
  <c r="AA18" i="33"/>
  <c r="AA49" i="5"/>
  <c r="AA19" i="33" s="1"/>
  <c r="AA119" i="5"/>
  <c r="AA59" i="5"/>
  <c r="AA51" i="5"/>
  <c r="AA53" i="5" s="1"/>
  <c r="U18" i="33"/>
  <c r="U59" i="5"/>
  <c r="U51" i="5"/>
  <c r="U53" i="5" s="1"/>
  <c r="U49" i="5"/>
  <c r="U19" i="33" s="1"/>
  <c r="AB88" i="25"/>
  <c r="U119" i="5"/>
  <c r="U161" i="5" s="1"/>
  <c r="U162" i="5" s="1"/>
  <c r="W18" i="33"/>
  <c r="W49" i="5"/>
  <c r="W59" i="5"/>
  <c r="W51" i="5"/>
  <c r="O18" i="33"/>
  <c r="O51" i="5"/>
  <c r="O53" i="5" s="1"/>
  <c r="O49" i="5"/>
  <c r="O59" i="5"/>
  <c r="G18" i="33"/>
  <c r="G59" i="5"/>
  <c r="G51" i="5"/>
  <c r="G49" i="5"/>
  <c r="N18" i="33"/>
  <c r="N59" i="5"/>
  <c r="N49" i="5"/>
  <c r="N51" i="5"/>
  <c r="Q18" i="33"/>
  <c r="Q51" i="5"/>
  <c r="Q49" i="5"/>
  <c r="Q59" i="5"/>
  <c r="X45" i="25" a="1"/>
  <c r="X45" i="25" s="1"/>
  <c r="T45" i="25" a="1"/>
  <c r="T45" i="25" s="1"/>
  <c r="P45" i="25" a="1"/>
  <c r="P45" i="25" s="1"/>
  <c r="L45" i="25" a="1"/>
  <c r="L45" i="25" s="1"/>
  <c r="H45" i="25" a="1"/>
  <c r="H45" i="25" s="1"/>
  <c r="D45" i="25" a="1"/>
  <c r="D45" i="25" s="1"/>
  <c r="A46" i="25"/>
  <c r="W45" i="25" a="1"/>
  <c r="W45" i="25" s="1"/>
  <c r="S45" i="25" a="1"/>
  <c r="S45" i="25" s="1"/>
  <c r="O45" i="25" a="1"/>
  <c r="O45" i="25" s="1"/>
  <c r="K45" i="25" a="1"/>
  <c r="K45" i="25" s="1"/>
  <c r="G45" i="25" a="1"/>
  <c r="G45" i="25" s="1"/>
  <c r="C45" i="25" a="1"/>
  <c r="C45" i="25" s="1"/>
  <c r="Z45" i="25" a="1"/>
  <c r="Z45" i="25" s="1"/>
  <c r="V45" i="25" a="1"/>
  <c r="V45" i="25" s="1"/>
  <c r="R45" i="25" a="1"/>
  <c r="R45" i="25" s="1"/>
  <c r="N45" i="25" a="1"/>
  <c r="N45" i="25" s="1"/>
  <c r="J45" i="25" a="1"/>
  <c r="J45" i="25" s="1"/>
  <c r="F45" i="25" a="1"/>
  <c r="F45" i="25" s="1"/>
  <c r="Y45" i="25" a="1"/>
  <c r="Y45" i="25" s="1"/>
  <c r="U45" i="25" a="1"/>
  <c r="U45" i="25" s="1"/>
  <c r="Q45" i="25" a="1"/>
  <c r="Q45" i="25" s="1"/>
  <c r="M45" i="25" a="1"/>
  <c r="M45" i="25" s="1"/>
  <c r="I45" i="25" a="1"/>
  <c r="I45" i="25" s="1"/>
  <c r="E45" i="25" a="1"/>
  <c r="E45" i="25" s="1"/>
  <c r="AJ121" i="5"/>
  <c r="AE120" i="5"/>
  <c r="AC120" i="5"/>
  <c r="J14" i="26" s="1"/>
  <c r="I14" i="26" s="1"/>
  <c r="AD120" i="5"/>
  <c r="Q41" i="21"/>
  <c r="D18" i="33"/>
  <c r="D49" i="5"/>
  <c r="D59" i="5"/>
  <c r="D51" i="5"/>
  <c r="D53" i="5" s="1"/>
  <c r="J119" i="5"/>
  <c r="J161" i="5" s="1"/>
  <c r="J162" i="5" s="1"/>
  <c r="S119" i="5"/>
  <c r="S161" i="5" s="1"/>
  <c r="S162" i="5" s="1"/>
  <c r="T18" i="33"/>
  <c r="T59" i="5"/>
  <c r="T51" i="5"/>
  <c r="T49" i="5"/>
  <c r="Y18" i="33"/>
  <c r="Y51" i="5"/>
  <c r="Y49" i="5"/>
  <c r="Y19" i="33" s="1"/>
  <c r="Y59" i="5"/>
  <c r="I18" i="33"/>
  <c r="I59" i="5"/>
  <c r="I51" i="5"/>
  <c r="I49" i="5"/>
  <c r="H18" i="33"/>
  <c r="H49" i="5"/>
  <c r="H59" i="5"/>
  <c r="H51" i="5"/>
  <c r="R18" i="33"/>
  <c r="R59" i="5"/>
  <c r="R51" i="5"/>
  <c r="R53" i="5" s="1"/>
  <c r="R49" i="5"/>
  <c r="R19" i="33" s="1"/>
  <c r="AA44" i="25"/>
  <c r="F18" i="33"/>
  <c r="F51" i="5"/>
  <c r="F49" i="5"/>
  <c r="F59" i="5"/>
  <c r="E18" i="33"/>
  <c r="E49" i="5"/>
  <c r="E19" i="33" s="1"/>
  <c r="E59" i="5"/>
  <c r="E51" i="5"/>
  <c r="L18" i="33"/>
  <c r="L49" i="5"/>
  <c r="L19" i="33" s="1"/>
  <c r="L59" i="5"/>
  <c r="L51" i="5"/>
  <c r="F33" i="21"/>
  <c r="N41" i="21" s="1"/>
  <c r="S154" i="5"/>
  <c r="U154" i="5"/>
  <c r="U121" i="5"/>
  <c r="J154" i="5"/>
  <c r="AC115" i="5"/>
  <c r="AD115" i="5"/>
  <c r="D116" i="5"/>
  <c r="AA32" i="21"/>
  <c r="K33" i="21" s="1"/>
  <c r="AB32" i="21"/>
  <c r="X32" i="21"/>
  <c r="G33" i="21" s="1"/>
  <c r="Z32" i="21"/>
  <c r="J33" i="21" s="1"/>
  <c r="AC116" i="5" l="1"/>
  <c r="AH116" i="5"/>
  <c r="AI116" i="5"/>
  <c r="AK116" i="5" s="1"/>
  <c r="AF116" i="5"/>
  <c r="AG116" i="5" s="1"/>
  <c r="S121" i="5"/>
  <c r="L53" i="5"/>
  <c r="L119" i="5"/>
  <c r="E53" i="5"/>
  <c r="E119" i="5"/>
  <c r="F62" i="5"/>
  <c r="F61" i="5"/>
  <c r="D19" i="33"/>
  <c r="Q62" i="5"/>
  <c r="Q61" i="5"/>
  <c r="N53" i="5"/>
  <c r="N119" i="5"/>
  <c r="G19" i="33"/>
  <c r="O119" i="5"/>
  <c r="O62" i="5"/>
  <c r="O61" i="5"/>
  <c r="W53" i="5"/>
  <c r="W119" i="5"/>
  <c r="U62" i="5"/>
  <c r="U61" i="5"/>
  <c r="U125" i="5" s="1"/>
  <c r="AA161" i="5"/>
  <c r="AA162" i="5" s="1"/>
  <c r="AA121" i="5"/>
  <c r="AA154" i="5"/>
  <c r="P119" i="5"/>
  <c r="J19" i="33"/>
  <c r="V119" i="5"/>
  <c r="V62" i="5"/>
  <c r="V61" i="5"/>
  <c r="V125" i="5" s="1"/>
  <c r="M62" i="5"/>
  <c r="M61" i="5"/>
  <c r="Z53" i="5"/>
  <c r="Z119" i="5"/>
  <c r="X61" i="5"/>
  <c r="X62" i="5"/>
  <c r="J121" i="5"/>
  <c r="L62" i="5"/>
  <c r="L61" i="5"/>
  <c r="L125" i="5" s="1"/>
  <c r="E62" i="5"/>
  <c r="E61" i="5"/>
  <c r="E125" i="5" s="1"/>
  <c r="F19" i="33"/>
  <c r="H53" i="5"/>
  <c r="H119" i="5"/>
  <c r="I19" i="33"/>
  <c r="Y62" i="5"/>
  <c r="Y61" i="5"/>
  <c r="T19" i="33"/>
  <c r="D131" i="5"/>
  <c r="D119" i="5"/>
  <c r="AH18" i="33"/>
  <c r="AC18" i="33"/>
  <c r="AG18" i="33"/>
  <c r="AF18" i="33"/>
  <c r="AD18" i="33"/>
  <c r="A47" i="25"/>
  <c r="W46" i="25" a="1"/>
  <c r="W46" i="25" s="1"/>
  <c r="S46" i="25" a="1"/>
  <c r="S46" i="25" s="1"/>
  <c r="O46" i="25" a="1"/>
  <c r="O46" i="25" s="1"/>
  <c r="K46" i="25" a="1"/>
  <c r="K46" i="25" s="1"/>
  <c r="G46" i="25" a="1"/>
  <c r="G46" i="25" s="1"/>
  <c r="C46" i="25" a="1"/>
  <c r="C46" i="25" s="1"/>
  <c r="Z46" i="25" a="1"/>
  <c r="Z46" i="25" s="1"/>
  <c r="V46" i="25" a="1"/>
  <c r="V46" i="25" s="1"/>
  <c r="R46" i="25" a="1"/>
  <c r="R46" i="25" s="1"/>
  <c r="N46" i="25" a="1"/>
  <c r="N46" i="25" s="1"/>
  <c r="J46" i="25" a="1"/>
  <c r="J46" i="25" s="1"/>
  <c r="F46" i="25" a="1"/>
  <c r="F46" i="25" s="1"/>
  <c r="Y46" i="25" a="1"/>
  <c r="Y46" i="25" s="1"/>
  <c r="U46" i="25" a="1"/>
  <c r="U46" i="25" s="1"/>
  <c r="Q46" i="25" a="1"/>
  <c r="Q46" i="25" s="1"/>
  <c r="M46" i="25" a="1"/>
  <c r="M46" i="25" s="1"/>
  <c r="I46" i="25" a="1"/>
  <c r="I46" i="25" s="1"/>
  <c r="E46" i="25" a="1"/>
  <c r="E46" i="25" s="1"/>
  <c r="X46" i="25" a="1"/>
  <c r="X46" i="25" s="1"/>
  <c r="T46" i="25" a="1"/>
  <c r="T46" i="25" s="1"/>
  <c r="P46" i="25" a="1"/>
  <c r="P46" i="25" s="1"/>
  <c r="L46" i="25" a="1"/>
  <c r="L46" i="25" s="1"/>
  <c r="H46" i="25" a="1"/>
  <c r="H46" i="25" s="1"/>
  <c r="D46" i="25" a="1"/>
  <c r="D46" i="25" s="1"/>
  <c r="Q19" i="33"/>
  <c r="N19" i="33"/>
  <c r="N125" i="5"/>
  <c r="G53" i="5"/>
  <c r="G125" i="5" s="1"/>
  <c r="G119" i="5"/>
  <c r="O19" i="33"/>
  <c r="O125" i="5"/>
  <c r="W62" i="5"/>
  <c r="W61" i="5"/>
  <c r="P19" i="33"/>
  <c r="M161" i="5"/>
  <c r="M162" i="5" s="1"/>
  <c r="M121" i="5"/>
  <c r="M154" i="5"/>
  <c r="Z61" i="5"/>
  <c r="Z125" i="5" s="1"/>
  <c r="Z62" i="5"/>
  <c r="S62" i="5"/>
  <c r="S61" i="5"/>
  <c r="Q53" i="5"/>
  <c r="Q125" i="5" s="1"/>
  <c r="Q119" i="5"/>
  <c r="N61" i="5"/>
  <c r="N62" i="5"/>
  <c r="G61" i="5"/>
  <c r="G62" i="5"/>
  <c r="W19" i="33"/>
  <c r="W125" i="5"/>
  <c r="J61" i="5"/>
  <c r="J125" i="5" s="1"/>
  <c r="J62" i="5"/>
  <c r="M19" i="33"/>
  <c r="M125" i="5"/>
  <c r="F53" i="5"/>
  <c r="F125" i="5" s="1"/>
  <c r="F119" i="5"/>
  <c r="H62" i="5"/>
  <c r="H61" i="5"/>
  <c r="I53" i="5"/>
  <c r="I125" i="5" s="1"/>
  <c r="I119" i="5"/>
  <c r="T53" i="5"/>
  <c r="T125" i="5" s="1"/>
  <c r="T119" i="5"/>
  <c r="R45" i="21"/>
  <c r="R43" i="21"/>
  <c r="R119" i="5"/>
  <c r="R62" i="5"/>
  <c r="R61" i="5"/>
  <c r="R125" i="5" s="1"/>
  <c r="H19" i="33"/>
  <c r="H125" i="5"/>
  <c r="I62" i="5"/>
  <c r="I61" i="5"/>
  <c r="Y53" i="5"/>
  <c r="Y119" i="5"/>
  <c r="T62" i="5"/>
  <c r="T61" i="5"/>
  <c r="D62" i="5"/>
  <c r="D61" i="5"/>
  <c r="D125" i="5" s="1"/>
  <c r="AA45" i="25"/>
  <c r="AA62" i="5"/>
  <c r="AA61" i="5"/>
  <c r="AA125" i="5" s="1"/>
  <c r="P62" i="5"/>
  <c r="P61" i="5"/>
  <c r="P125" i="5" s="1"/>
  <c r="Z19" i="33"/>
  <c r="S19" i="33"/>
  <c r="S125" i="5"/>
  <c r="K119" i="5"/>
  <c r="K62" i="5"/>
  <c r="K61" i="5"/>
  <c r="K125" i="5" s="1"/>
  <c r="X53" i="5"/>
  <c r="X119" i="5"/>
  <c r="O41" i="21"/>
  <c r="P42" i="21" s="1"/>
  <c r="P41" i="21"/>
  <c r="L33" i="21"/>
  <c r="R41" i="21" s="1"/>
  <c r="AD116" i="5"/>
  <c r="I137" i="5" l="1"/>
  <c r="I127" i="5"/>
  <c r="I156" i="5"/>
  <c r="J127" i="5"/>
  <c r="J156" i="5"/>
  <c r="J137" i="5"/>
  <c r="J132" i="5"/>
  <c r="J133" i="5" s="1"/>
  <c r="Z156" i="5"/>
  <c r="Z137" i="5"/>
  <c r="Z127" i="5"/>
  <c r="F127" i="5"/>
  <c r="F156" i="5"/>
  <c r="F137" i="5"/>
  <c r="Q156" i="5"/>
  <c r="Q137" i="5"/>
  <c r="Q127" i="5"/>
  <c r="P137" i="5"/>
  <c r="P127" i="5"/>
  <c r="P156" i="5"/>
  <c r="G156" i="5"/>
  <c r="G137" i="5"/>
  <c r="G127" i="5"/>
  <c r="D132" i="5"/>
  <c r="D133" i="5" s="1"/>
  <c r="D127" i="5"/>
  <c r="D156" i="5"/>
  <c r="D137" i="5"/>
  <c r="T137" i="5"/>
  <c r="T127" i="5"/>
  <c r="T156" i="5"/>
  <c r="K161" i="5"/>
  <c r="K162" i="5" s="1"/>
  <c r="K121" i="5"/>
  <c r="K154" i="5"/>
  <c r="K132" i="5"/>
  <c r="K133" i="5" s="1"/>
  <c r="O94" i="5"/>
  <c r="O93" i="5"/>
  <c r="O92" i="5"/>
  <c r="AA100" i="5"/>
  <c r="R156" i="5"/>
  <c r="R137" i="5"/>
  <c r="R127" i="5"/>
  <c r="I161" i="5"/>
  <c r="I162" i="5" s="1"/>
  <c r="I121" i="5"/>
  <c r="I132" i="5"/>
  <c r="I133" i="5" s="1"/>
  <c r="I154" i="5"/>
  <c r="F161" i="5"/>
  <c r="F162" i="5" s="1"/>
  <c r="F154" i="5"/>
  <c r="F121" i="5"/>
  <c r="F132" i="5"/>
  <c r="F133" i="5" s="1"/>
  <c r="J81" i="5"/>
  <c r="J80" i="5"/>
  <c r="J79" i="5"/>
  <c r="J100" i="5"/>
  <c r="G81" i="5"/>
  <c r="G79" i="5"/>
  <c r="G100" i="5"/>
  <c r="G80" i="5"/>
  <c r="Q161" i="5"/>
  <c r="Q162" i="5" s="1"/>
  <c r="Q121" i="5"/>
  <c r="Q132" i="5"/>
  <c r="Q133" i="5" s="1"/>
  <c r="Q154" i="5"/>
  <c r="N94" i="5"/>
  <c r="N93" i="5"/>
  <c r="N92" i="5"/>
  <c r="Z100" i="5"/>
  <c r="K94" i="5"/>
  <c r="K93" i="5"/>
  <c r="K92" i="5"/>
  <c r="W100" i="5"/>
  <c r="S137" i="5"/>
  <c r="S127" i="5"/>
  <c r="S156" i="5"/>
  <c r="H94" i="5"/>
  <c r="H93" i="5"/>
  <c r="H92" i="5"/>
  <c r="T100" i="5"/>
  <c r="I80" i="5"/>
  <c r="I79" i="5"/>
  <c r="I100" i="5"/>
  <c r="I81" i="5"/>
  <c r="F94" i="5"/>
  <c r="F93" i="5"/>
  <c r="F92" i="5"/>
  <c r="R100" i="5"/>
  <c r="O127" i="5"/>
  <c r="O156" i="5"/>
  <c r="O137" i="5"/>
  <c r="N156" i="5"/>
  <c r="N137" i="5"/>
  <c r="N127" i="5"/>
  <c r="K156" i="5"/>
  <c r="K137" i="5"/>
  <c r="K127" i="5"/>
  <c r="D94" i="5"/>
  <c r="D93" i="5"/>
  <c r="D92" i="5"/>
  <c r="P100" i="5"/>
  <c r="Y161" i="5"/>
  <c r="Y162" i="5" s="1"/>
  <c r="Y154" i="5"/>
  <c r="Y121" i="5"/>
  <c r="H156" i="5"/>
  <c r="H137" i="5"/>
  <c r="H127" i="5"/>
  <c r="R161" i="5"/>
  <c r="R162" i="5" s="1"/>
  <c r="R121" i="5"/>
  <c r="R154" i="5"/>
  <c r="R132" i="5"/>
  <c r="R133" i="5" s="1"/>
  <c r="T161" i="5"/>
  <c r="T162" i="5" s="1"/>
  <c r="T132" i="5"/>
  <c r="T133" i="5" s="1"/>
  <c r="T121" i="5"/>
  <c r="T154" i="5"/>
  <c r="M137" i="5"/>
  <c r="M127" i="5"/>
  <c r="M156" i="5"/>
  <c r="M132" i="5"/>
  <c r="M133" i="5" s="1"/>
  <c r="W137" i="5"/>
  <c r="W127" i="5"/>
  <c r="W156" i="5"/>
  <c r="N81" i="5"/>
  <c r="N80" i="5"/>
  <c r="N79" i="5"/>
  <c r="N100" i="5"/>
  <c r="K100" i="5"/>
  <c r="K79" i="5"/>
  <c r="K80" i="5"/>
  <c r="K81" i="5"/>
  <c r="AA132" i="5"/>
  <c r="AA133" i="5" s="1"/>
  <c r="AA156" i="5"/>
  <c r="AA137" i="5"/>
  <c r="AA127" i="5"/>
  <c r="D100" i="5"/>
  <c r="D81" i="5"/>
  <c r="D80" i="5"/>
  <c r="D79" i="5"/>
  <c r="H81" i="5"/>
  <c r="H80" i="5"/>
  <c r="H79" i="5"/>
  <c r="H100" i="5"/>
  <c r="S100" i="5"/>
  <c r="G94" i="5"/>
  <c r="G93" i="5"/>
  <c r="G92" i="5"/>
  <c r="G161" i="5"/>
  <c r="G162" i="5" s="1"/>
  <c r="G121" i="5"/>
  <c r="G154" i="5"/>
  <c r="G132" i="5"/>
  <c r="G133" i="5" s="1"/>
  <c r="AA46" i="25"/>
  <c r="AE119" i="5"/>
  <c r="AF120" i="5" s="1"/>
  <c r="D154" i="5"/>
  <c r="D121" i="5"/>
  <c r="D161" i="5"/>
  <c r="AD119" i="5"/>
  <c r="Y125" i="5"/>
  <c r="H161" i="5"/>
  <c r="H162" i="5" s="1"/>
  <c r="H154" i="5"/>
  <c r="H132" i="5"/>
  <c r="H133" i="5" s="1"/>
  <c r="H121" i="5"/>
  <c r="E127" i="5"/>
  <c r="E156" i="5"/>
  <c r="E137" i="5"/>
  <c r="S132" i="5"/>
  <c r="S133" i="5" s="1"/>
  <c r="Z161" i="5"/>
  <c r="Z162" i="5" s="1"/>
  <c r="Z132" i="5"/>
  <c r="Z133" i="5" s="1"/>
  <c r="Z154" i="5"/>
  <c r="Z121" i="5"/>
  <c r="V156" i="5"/>
  <c r="V137" i="5"/>
  <c r="V127" i="5"/>
  <c r="L161" i="5"/>
  <c r="L162" i="5" s="1"/>
  <c r="L154" i="5"/>
  <c r="L132" i="5"/>
  <c r="L133" i="5" s="1"/>
  <c r="L121" i="5"/>
  <c r="X161" i="5"/>
  <c r="X162" i="5" s="1"/>
  <c r="X154" i="5"/>
  <c r="X121" i="5"/>
  <c r="M92" i="5"/>
  <c r="Y100" i="5"/>
  <c r="M94" i="5"/>
  <c r="M93" i="5"/>
  <c r="E79" i="5"/>
  <c r="E100" i="5"/>
  <c r="E81" i="5"/>
  <c r="E80" i="5"/>
  <c r="J92" i="5"/>
  <c r="V100" i="5"/>
  <c r="J94" i="5"/>
  <c r="J93" i="5"/>
  <c r="P161" i="5"/>
  <c r="P162" i="5" s="1"/>
  <c r="P154" i="5"/>
  <c r="P121" i="5"/>
  <c r="P132" i="5"/>
  <c r="P133" i="5" s="1"/>
  <c r="U132" i="5"/>
  <c r="U133" i="5" s="1"/>
  <c r="U156" i="5"/>
  <c r="U137" i="5"/>
  <c r="U127" i="5"/>
  <c r="Q100" i="5"/>
  <c r="E94" i="5"/>
  <c r="E93" i="5"/>
  <c r="E92" i="5"/>
  <c r="F100" i="5"/>
  <c r="F81" i="5"/>
  <c r="F80" i="5"/>
  <c r="F79" i="5"/>
  <c r="Z47" i="25" a="1"/>
  <c r="Z47" i="25" s="1"/>
  <c r="V47" i="25" a="1"/>
  <c r="V47" i="25" s="1"/>
  <c r="R47" i="25" a="1"/>
  <c r="R47" i="25" s="1"/>
  <c r="N47" i="25" a="1"/>
  <c r="N47" i="25" s="1"/>
  <c r="J47" i="25" a="1"/>
  <c r="J47" i="25" s="1"/>
  <c r="F47" i="25" a="1"/>
  <c r="F47" i="25" s="1"/>
  <c r="Y47" i="25" a="1"/>
  <c r="Y47" i="25" s="1"/>
  <c r="U47" i="25" a="1"/>
  <c r="U47" i="25" s="1"/>
  <c r="Q47" i="25" a="1"/>
  <c r="Q47" i="25" s="1"/>
  <c r="M47" i="25" a="1"/>
  <c r="M47" i="25" s="1"/>
  <c r="I47" i="25" a="1"/>
  <c r="I47" i="25" s="1"/>
  <c r="E47" i="25" a="1"/>
  <c r="E47" i="25" s="1"/>
  <c r="X47" i="25" a="1"/>
  <c r="X47" i="25" s="1"/>
  <c r="T47" i="25" a="1"/>
  <c r="T47" i="25" s="1"/>
  <c r="P47" i="25" a="1"/>
  <c r="P47" i="25" s="1"/>
  <c r="L47" i="25" a="1"/>
  <c r="L47" i="25" s="1"/>
  <c r="H47" i="25" a="1"/>
  <c r="H47" i="25" s="1"/>
  <c r="D47" i="25" a="1"/>
  <c r="D47" i="25" s="1"/>
  <c r="A48" i="25"/>
  <c r="W47" i="25" a="1"/>
  <c r="W47" i="25" s="1"/>
  <c r="S47" i="25" a="1"/>
  <c r="S47" i="25" s="1"/>
  <c r="O47" i="25" a="1"/>
  <c r="O47" i="25" s="1"/>
  <c r="K47" i="25" a="1"/>
  <c r="K47" i="25" s="1"/>
  <c r="G47" i="25" a="1"/>
  <c r="G47" i="25" s="1"/>
  <c r="C47" i="25" a="1"/>
  <c r="C47" i="25" s="1"/>
  <c r="L156" i="5"/>
  <c r="L137" i="5"/>
  <c r="L127" i="5"/>
  <c r="X100" i="5"/>
  <c r="L94" i="5"/>
  <c r="L93" i="5"/>
  <c r="L92" i="5"/>
  <c r="V161" i="5"/>
  <c r="V162" i="5" s="1"/>
  <c r="V121" i="5"/>
  <c r="V154" i="5"/>
  <c r="V132" i="5"/>
  <c r="V133" i="5" s="1"/>
  <c r="I93" i="5"/>
  <c r="I92" i="5"/>
  <c r="U100" i="5"/>
  <c r="I94" i="5"/>
  <c r="O81" i="5"/>
  <c r="O100" i="5"/>
  <c r="O79" i="5"/>
  <c r="O80" i="5"/>
  <c r="N161" i="5"/>
  <c r="N162" i="5" s="1"/>
  <c r="N154" i="5"/>
  <c r="N121" i="5"/>
  <c r="N132" i="5"/>
  <c r="N133" i="5" s="1"/>
  <c r="AC119" i="5"/>
  <c r="E161" i="5"/>
  <c r="E162" i="5" s="1"/>
  <c r="E154" i="5"/>
  <c r="E121" i="5"/>
  <c r="E132" i="5"/>
  <c r="E133" i="5" s="1"/>
  <c r="L79" i="5"/>
  <c r="L100" i="5"/>
  <c r="L81" i="5"/>
  <c r="L80" i="5"/>
  <c r="X125" i="5"/>
  <c r="AC125" i="5" s="1"/>
  <c r="M81" i="5"/>
  <c r="M80" i="5"/>
  <c r="M79" i="5"/>
  <c r="M100" i="5"/>
  <c r="W161" i="5"/>
  <c r="W162" i="5" s="1"/>
  <c r="W121" i="5"/>
  <c r="W154" i="5"/>
  <c r="W132" i="5"/>
  <c r="W133" i="5" s="1"/>
  <c r="O161" i="5"/>
  <c r="O162" i="5" s="1"/>
  <c r="O121" i="5"/>
  <c r="O154" i="5"/>
  <c r="O132" i="5"/>
  <c r="O133" i="5" s="1"/>
  <c r="AG19" i="33"/>
  <c r="AF19" i="33"/>
  <c r="AD19" i="33"/>
  <c r="AC19" i="33"/>
  <c r="AH19" i="33"/>
  <c r="AC128" i="5" l="1"/>
  <c r="G36" i="26"/>
  <c r="H36" i="26" s="1"/>
  <c r="X38" i="21"/>
  <c r="G52" i="21" s="1"/>
  <c r="AF121" i="5"/>
  <c r="AG121" i="5" s="1"/>
  <c r="AI121" i="5"/>
  <c r="AK121" i="5" s="1"/>
  <c r="AE121" i="5"/>
  <c r="AB38" i="21"/>
  <c r="L52" i="21" s="1"/>
  <c r="Y38" i="21"/>
  <c r="H52" i="21" s="1"/>
  <c r="AC121" i="5"/>
  <c r="W38" i="21"/>
  <c r="F52" i="21" s="1"/>
  <c r="AA38" i="21"/>
  <c r="K52" i="21" s="1"/>
  <c r="AD121" i="5"/>
  <c r="AD125" i="5"/>
  <c r="Z38" i="21"/>
  <c r="J52" i="21" s="1"/>
  <c r="Y137" i="5"/>
  <c r="Y127" i="5"/>
  <c r="Y156" i="5"/>
  <c r="AD154" i="5"/>
  <c r="W39" i="21"/>
  <c r="AC154" i="5"/>
  <c r="X156" i="5"/>
  <c r="X137" i="5"/>
  <c r="AC137" i="5" s="1"/>
  <c r="AD40" i="21" s="1"/>
  <c r="X127" i="5"/>
  <c r="Y132" i="5"/>
  <c r="Y133" i="5" s="1"/>
  <c r="AD156" i="5"/>
  <c r="AC156" i="5"/>
  <c r="W48" i="21"/>
  <c r="AA47" i="25"/>
  <c r="Y48" i="25" a="1"/>
  <c r="Y48" i="25" s="1"/>
  <c r="U48" i="25" a="1"/>
  <c r="U48" i="25" s="1"/>
  <c r="Q48" i="25" a="1"/>
  <c r="Q48" i="25" s="1"/>
  <c r="M48" i="25" a="1"/>
  <c r="M48" i="25" s="1"/>
  <c r="I48" i="25" a="1"/>
  <c r="I48" i="25" s="1"/>
  <c r="E48" i="25" a="1"/>
  <c r="E48" i="25" s="1"/>
  <c r="X48" i="25" a="1"/>
  <c r="X48" i="25" s="1"/>
  <c r="T48" i="25" a="1"/>
  <c r="T48" i="25" s="1"/>
  <c r="P48" i="25" a="1"/>
  <c r="P48" i="25" s="1"/>
  <c r="L48" i="25" a="1"/>
  <c r="L48" i="25" s="1"/>
  <c r="H48" i="25" a="1"/>
  <c r="H48" i="25" s="1"/>
  <c r="D48" i="25" a="1"/>
  <c r="D48" i="25" s="1"/>
  <c r="A49" i="25"/>
  <c r="W48" i="25" a="1"/>
  <c r="W48" i="25" s="1"/>
  <c r="S48" i="25" a="1"/>
  <c r="S48" i="25" s="1"/>
  <c r="O48" i="25" a="1"/>
  <c r="O48" i="25" s="1"/>
  <c r="K48" i="25" a="1"/>
  <c r="K48" i="25" s="1"/>
  <c r="G48" i="25" a="1"/>
  <c r="G48" i="25" s="1"/>
  <c r="C48" i="25" a="1"/>
  <c r="C48" i="25" s="1"/>
  <c r="Z48" i="25" a="1"/>
  <c r="Z48" i="25" s="1"/>
  <c r="V48" i="25" a="1"/>
  <c r="V48" i="25" s="1"/>
  <c r="R48" i="25" a="1"/>
  <c r="R48" i="25" s="1"/>
  <c r="N48" i="25" a="1"/>
  <c r="N48" i="25" s="1"/>
  <c r="J48" i="25" a="1"/>
  <c r="J48" i="25" s="1"/>
  <c r="F48" i="25" a="1"/>
  <c r="F48" i="25" s="1"/>
  <c r="X132" i="5"/>
  <c r="X133" i="5" s="1"/>
  <c r="AD161" i="5"/>
  <c r="D162" i="5"/>
  <c r="AC161" i="5"/>
  <c r="AC99" i="5"/>
  <c r="AI127" i="5"/>
  <c r="AK127" i="5" s="1"/>
  <c r="AF129" i="5"/>
  <c r="AF127" i="5"/>
  <c r="AG127" i="5" s="1"/>
  <c r="AE127" i="5"/>
  <c r="Y47" i="21"/>
  <c r="H66" i="21" s="1"/>
  <c r="Z47" i="21"/>
  <c r="J66" i="21" s="1"/>
  <c r="X47" i="21"/>
  <c r="G66" i="21" s="1"/>
  <c r="AD127" i="5"/>
  <c r="N21" i="26" s="1"/>
  <c r="Q21" i="26" s="1"/>
  <c r="AA47" i="21"/>
  <c r="K66" i="21" s="1"/>
  <c r="AC127" i="5"/>
  <c r="N20" i="26" s="1"/>
  <c r="Q20" i="26" s="1"/>
  <c r="AB47" i="21"/>
  <c r="L66" i="21" s="1"/>
  <c r="W47" i="21"/>
  <c r="F66" i="21" s="1"/>
  <c r="AA48" i="25" l="1"/>
  <c r="N7" i="24"/>
  <c r="Q7" i="24" s="1"/>
  <c r="N16" i="26"/>
  <c r="Q16" i="26" s="1"/>
  <c r="AD162" i="5"/>
  <c r="AC162" i="5"/>
  <c r="Z49" i="25" a="1"/>
  <c r="Z49" i="25" s="1"/>
  <c r="Z53" i="25" s="1"/>
  <c r="W49" i="25" a="1"/>
  <c r="W49" i="25" s="1"/>
  <c r="W53" i="25" s="1"/>
  <c r="S49" i="25" a="1"/>
  <c r="S49" i="25" s="1"/>
  <c r="S53" i="25" s="1"/>
  <c r="O49" i="25" a="1"/>
  <c r="O49" i="25" s="1"/>
  <c r="O53" i="25" s="1"/>
  <c r="V49" i="25" a="1"/>
  <c r="V49" i="25" s="1"/>
  <c r="V53" i="25" s="1"/>
  <c r="R49" i="25" a="1"/>
  <c r="R49" i="25" s="1"/>
  <c r="R53" i="25" s="1"/>
  <c r="X49" i="25" a="1"/>
  <c r="X49" i="25" s="1"/>
  <c r="X53" i="25" s="1"/>
  <c r="T49" i="25" a="1"/>
  <c r="T49" i="25" s="1"/>
  <c r="T53" i="25" s="1"/>
  <c r="Q49" i="25" a="1"/>
  <c r="Q49" i="25" s="1"/>
  <c r="Q53" i="25" s="1"/>
  <c r="L49" i="25" a="1"/>
  <c r="L49" i="25" s="1"/>
  <c r="L53" i="25" s="1"/>
  <c r="H49" i="25" a="1"/>
  <c r="H49" i="25" s="1"/>
  <c r="H53" i="25" s="1"/>
  <c r="D49" i="25" a="1"/>
  <c r="D49" i="25" s="1"/>
  <c r="D53" i="25" s="1"/>
  <c r="P49" i="25" a="1"/>
  <c r="P49" i="25" s="1"/>
  <c r="P53" i="25" s="1"/>
  <c r="K49" i="25" a="1"/>
  <c r="K49" i="25" s="1"/>
  <c r="K53" i="25" s="1"/>
  <c r="G49" i="25" a="1"/>
  <c r="G49" i="25" s="1"/>
  <c r="G53" i="25" s="1"/>
  <c r="C49" i="25" a="1"/>
  <c r="C49" i="25" s="1"/>
  <c r="Y49" i="25" a="1"/>
  <c r="Y49" i="25" s="1"/>
  <c r="Y53" i="25" s="1"/>
  <c r="N49" i="25" a="1"/>
  <c r="N49" i="25" s="1"/>
  <c r="N53" i="25" s="1"/>
  <c r="J49" i="25" a="1"/>
  <c r="J49" i="25" s="1"/>
  <c r="J53" i="25" s="1"/>
  <c r="F49" i="25" a="1"/>
  <c r="F49" i="25" s="1"/>
  <c r="F53" i="25" s="1"/>
  <c r="U49" i="25" a="1"/>
  <c r="U49" i="25" s="1"/>
  <c r="U53" i="25" s="1"/>
  <c r="M49" i="25" a="1"/>
  <c r="M49" i="25" s="1"/>
  <c r="M53" i="25" s="1"/>
  <c r="I49" i="25" a="1"/>
  <c r="I49" i="25" s="1"/>
  <c r="I53" i="25" s="1"/>
  <c r="E49" i="25" a="1"/>
  <c r="E49" i="25" s="1"/>
  <c r="E53" i="25" s="1"/>
  <c r="J36" i="26"/>
  <c r="J40" i="26" s="1"/>
  <c r="I36" i="26"/>
  <c r="AC129" i="5"/>
  <c r="N6" i="24"/>
  <c r="Q6" i="24" s="1"/>
  <c r="N15" i="26"/>
  <c r="Q15" i="26" s="1"/>
  <c r="V16" i="26" l="1"/>
  <c r="X5" i="26"/>
  <c r="J43" i="26"/>
  <c r="J46" i="26"/>
  <c r="I40" i="26"/>
  <c r="I43" i="26" s="1"/>
  <c r="Z5" i="26"/>
  <c r="O43" i="26"/>
  <c r="AC15" i="24"/>
  <c r="AC20" i="24" s="1"/>
  <c r="AC22" i="24" s="1"/>
  <c r="AC25" i="24" s="1"/>
  <c r="AA15" i="24"/>
  <c r="AA20" i="24" s="1"/>
  <c r="AA22" i="24" s="1"/>
  <c r="AA25" i="24" s="1"/>
  <c r="C53" i="25"/>
  <c r="AA49" i="25"/>
  <c r="AA53" i="25" s="1"/>
  <c r="L43" i="26" l="1"/>
  <c r="Z29" i="26"/>
  <c r="Z34" i="26" s="1"/>
  <c r="Z10" i="26"/>
  <c r="Z28" i="26"/>
  <c r="Z33" i="26" s="1"/>
  <c r="X29" i="26"/>
  <c r="X34" i="26" s="1"/>
  <c r="X10" i="26"/>
  <c r="X28" i="26"/>
  <c r="X33" i="26" s="1"/>
  <c r="X35" i="26" s="1"/>
  <c r="Z6" i="26"/>
  <c r="Z11" i="26" s="1"/>
  <c r="Z12" i="26" s="1"/>
  <c r="M40" i="26"/>
  <c r="X6" i="26"/>
  <c r="X11" i="26" s="1"/>
  <c r="X12" i="26" s="1"/>
  <c r="N43" i="26"/>
  <c r="N40" i="26" s="1"/>
  <c r="O40" i="26" s="1"/>
  <c r="I48" i="26"/>
  <c r="I49" i="26" s="1"/>
  <c r="I46" i="26"/>
  <c r="V17" i="26"/>
  <c r="V18" i="26" s="1"/>
  <c r="X17" i="26"/>
  <c r="X18" i="26" s="1"/>
  <c r="X20" i="26" l="1"/>
  <c r="X19" i="26"/>
  <c r="V19" i="26"/>
  <c r="V20" i="26"/>
  <c r="Z35" i="26"/>
  <c r="N41" i="26"/>
</calcChain>
</file>

<file path=xl/sharedStrings.xml><?xml version="1.0" encoding="utf-8"?>
<sst xmlns="http://schemas.openxmlformats.org/spreadsheetml/2006/main" count="10605" uniqueCount="1189">
  <si>
    <t>GP</t>
  </si>
  <si>
    <t>AD</t>
  </si>
  <si>
    <t>NP</t>
  </si>
  <si>
    <t>FS</t>
  </si>
  <si>
    <t>FE</t>
  </si>
  <si>
    <t>FOM</t>
  </si>
  <si>
    <t>DE</t>
  </si>
  <si>
    <t>ADITa</t>
  </si>
  <si>
    <t>ADITCa</t>
  </si>
  <si>
    <t>MSa</t>
  </si>
  <si>
    <t>RAa</t>
  </si>
  <si>
    <t>RateBaseGP</t>
  </si>
  <si>
    <t>RateBase</t>
  </si>
  <si>
    <t>WC</t>
  </si>
  <si>
    <t>DEa</t>
  </si>
  <si>
    <t>DE Total</t>
  </si>
  <si>
    <t>AG_FOMa</t>
  </si>
  <si>
    <t>AG_Capa</t>
  </si>
  <si>
    <t>respondent_name</t>
  </si>
  <si>
    <t>TOa</t>
  </si>
  <si>
    <t>WACC</t>
  </si>
  <si>
    <t>TI</t>
  </si>
  <si>
    <t>RC</t>
  </si>
  <si>
    <t>FinancialCosts</t>
  </si>
  <si>
    <t>ITR</t>
  </si>
  <si>
    <t>Gross Plant In Service</t>
  </si>
  <si>
    <t>Accumulated Depreciation</t>
  </si>
  <si>
    <t>Net Plant</t>
  </si>
  <si>
    <t>Regulatory Assets</t>
  </si>
  <si>
    <t>M&amp;S</t>
  </si>
  <si>
    <t>Accumulated Deferred Income Taxes</t>
  </si>
  <si>
    <t>Accumulated Deferred Income Tax Credits</t>
  </si>
  <si>
    <t>Fuel Stock</t>
  </si>
  <si>
    <t>Working Capital</t>
  </si>
  <si>
    <t>Rate Base from General Plant</t>
  </si>
  <si>
    <t>Total Rate Base</t>
  </si>
  <si>
    <t>Cost of Capital</t>
  </si>
  <si>
    <t>Return on Capital</t>
  </si>
  <si>
    <t>A&amp;G attributable to Capital</t>
  </si>
  <si>
    <t>A&amp;G attributable to Fixed O&amp;M</t>
  </si>
  <si>
    <t>Depreciation Expense, Direct</t>
  </si>
  <si>
    <t>D. Expense, General Plant and Common Plant</t>
  </si>
  <si>
    <t>Depreciation Expense, Total</t>
  </si>
  <si>
    <t>Income Tax Rate, Per Unit of Capital</t>
  </si>
  <si>
    <t>Taxes, Income</t>
  </si>
  <si>
    <t>Taxes, Other</t>
  </si>
  <si>
    <t>PP</t>
  </si>
  <si>
    <t>SCLD</t>
  </si>
  <si>
    <t>OE</t>
  </si>
  <si>
    <t>Transmission</t>
  </si>
  <si>
    <t>Capacity</t>
  </si>
  <si>
    <t>Service Quantities</t>
  </si>
  <si>
    <t>Energy (GWH)</t>
  </si>
  <si>
    <t>Capital Related Costs / MWh</t>
  </si>
  <si>
    <t>Fuel Costs / MWh</t>
  </si>
  <si>
    <t>Total Costs / MWh</t>
  </si>
  <si>
    <t>Peak Demands (MW)</t>
  </si>
  <si>
    <t>Capital Related Costs / MW</t>
  </si>
  <si>
    <t>Total Costs / MW</t>
  </si>
  <si>
    <t>report_year</t>
  </si>
  <si>
    <t>respondent_id</t>
  </si>
  <si>
    <t>ST</t>
  </si>
  <si>
    <t>MS</t>
  </si>
  <si>
    <t>function</t>
  </si>
  <si>
    <t>RA</t>
  </si>
  <si>
    <t>ADIT</t>
  </si>
  <si>
    <t>ADITC</t>
  </si>
  <si>
    <t>CD</t>
  </si>
  <si>
    <t>LTD</t>
  </si>
  <si>
    <t>LTDC</t>
  </si>
  <si>
    <t>STD</t>
  </si>
  <si>
    <t>PS</t>
  </si>
  <si>
    <t>CE</t>
  </si>
  <si>
    <t>I</t>
  </si>
  <si>
    <t>TO</t>
  </si>
  <si>
    <t>DPS</t>
  </si>
  <si>
    <t>ER</t>
  </si>
  <si>
    <t>Acct920</t>
  </si>
  <si>
    <t>Acct921</t>
  </si>
  <si>
    <t>Acct922</t>
  </si>
  <si>
    <t>Acct923</t>
  </si>
  <si>
    <t>Acct924</t>
  </si>
  <si>
    <t>Acct925</t>
  </si>
  <si>
    <t>Acct926</t>
  </si>
  <si>
    <t>Acct927</t>
  </si>
  <si>
    <t>Acct928</t>
  </si>
  <si>
    <t>Acct929</t>
  </si>
  <si>
    <t>Acct930_1</t>
  </si>
  <si>
    <t>Acct930_2</t>
  </si>
  <si>
    <t>Acct931</t>
  </si>
  <si>
    <t>Acct935</t>
  </si>
  <si>
    <t>AG_FOM</t>
  </si>
  <si>
    <t>AG_Cap</t>
  </si>
  <si>
    <t>AG_Maint</t>
  </si>
  <si>
    <t>MWH</t>
  </si>
  <si>
    <t>MW_Peak</t>
  </si>
  <si>
    <t>MW_Top4</t>
  </si>
  <si>
    <t>MW_Avg</t>
  </si>
  <si>
    <t>MV_P</t>
  </si>
  <si>
    <t>MV_S</t>
  </si>
  <si>
    <t>MV_T</t>
  </si>
  <si>
    <t>TRf</t>
  </si>
  <si>
    <t>TRs</t>
  </si>
  <si>
    <t>GPallocator</t>
  </si>
  <si>
    <t>GPallocator2</t>
  </si>
  <si>
    <t>FOMallocator</t>
  </si>
  <si>
    <t>NPallocator</t>
  </si>
  <si>
    <t>NPallocator2</t>
  </si>
  <si>
    <t>GENallocator</t>
  </si>
  <si>
    <t>ADallocator</t>
  </si>
  <si>
    <t>Wd</t>
  </si>
  <si>
    <t>Wps</t>
  </si>
  <si>
    <t>Wce</t>
  </si>
  <si>
    <t>CRd</t>
  </si>
  <si>
    <t>CRps</t>
  </si>
  <si>
    <t>TX</t>
  </si>
  <si>
    <t>GEN2allocator</t>
  </si>
  <si>
    <t>Entergy Arkansas, Inc.</t>
  </si>
  <si>
    <t>Black Hills Power, Inc.</t>
  </si>
  <si>
    <t>Central Maine Power Company</t>
  </si>
  <si>
    <t>Duke Energy Ohio, Inc.</t>
  </si>
  <si>
    <t>El Paso Electric Company</t>
  </si>
  <si>
    <t>The Empire District Electric Company</t>
  </si>
  <si>
    <t>Green Mountain Power Corp</t>
  </si>
  <si>
    <t>Idaho Power Company</t>
  </si>
  <si>
    <t>Kansas Gas and Electric Company</t>
  </si>
  <si>
    <t>Lockhart Power Company</t>
  </si>
  <si>
    <t>ALLETE, Inc.</t>
  </si>
  <si>
    <t>New York State Electric &amp; Gas Corporation</t>
  </si>
  <si>
    <t>Niagara Mohawk Power Corporation</t>
  </si>
  <si>
    <t>Northern States Power Company (Wisconsin)</t>
  </si>
  <si>
    <t>Pacific Gas And Electric Company</t>
  </si>
  <si>
    <t>PacifiCorp</t>
  </si>
  <si>
    <t>Public Service Company of New Mexico</t>
  </si>
  <si>
    <t>Sierra Pacific Power Company d/b/a NV Energy</t>
  </si>
  <si>
    <t>Southwestern Public Service Company</t>
  </si>
  <si>
    <t>Avista Corporation</t>
  </si>
  <si>
    <t>Westar Energy, Inc.</t>
  </si>
  <si>
    <t>Chugach Electric Association, Inc.</t>
  </si>
  <si>
    <t>ITC Midwest LLC</t>
  </si>
  <si>
    <t>UGI Utilities, Inc.</t>
  </si>
  <si>
    <t>AR</t>
  </si>
  <si>
    <t>SD</t>
  </si>
  <si>
    <t>ME</t>
  </si>
  <si>
    <t>OH</t>
  </si>
  <si>
    <t>KS</t>
  </si>
  <si>
    <t>VT</t>
  </si>
  <si>
    <t>ID</t>
  </si>
  <si>
    <t>SC</t>
  </si>
  <si>
    <t>MN</t>
  </si>
  <si>
    <t>NY</t>
  </si>
  <si>
    <t>WI</t>
  </si>
  <si>
    <t>CA</t>
  </si>
  <si>
    <t>OR</t>
  </si>
  <si>
    <t>NM</t>
  </si>
  <si>
    <t>NV</t>
  </si>
  <si>
    <t>WA</t>
  </si>
  <si>
    <t>AK</t>
  </si>
  <si>
    <t>MI</t>
  </si>
  <si>
    <t>PA</t>
  </si>
  <si>
    <t>spplmnt_num</t>
  </si>
  <si>
    <t>row_number</t>
  </si>
  <si>
    <t>row_seq</t>
  </si>
  <si>
    <t>row_prvlg</t>
  </si>
  <si>
    <t xml:space="preserve"> </t>
  </si>
  <si>
    <t>designation_from</t>
  </si>
  <si>
    <t xml:space="preserve">TOTAL                      </t>
  </si>
  <si>
    <t>designation_to</t>
  </si>
  <si>
    <t xml:space="preserve">                           </t>
  </si>
  <si>
    <t>voltage_oper</t>
  </si>
  <si>
    <t>designed_voltage</t>
  </si>
  <si>
    <t>structure</t>
  </si>
  <si>
    <t xml:space="preserve">              </t>
  </si>
  <si>
    <t>length_dsgnt</t>
  </si>
  <si>
    <t>length_another</t>
  </si>
  <si>
    <t>num_of_circuits</t>
  </si>
  <si>
    <t>conductor_size</t>
  </si>
  <si>
    <t xml:space="preserve">                 </t>
  </si>
  <si>
    <t>cost_land</t>
  </si>
  <si>
    <t>cost_other</t>
  </si>
  <si>
    <t>cost_total</t>
  </si>
  <si>
    <t>expns_operations</t>
  </si>
  <si>
    <t>expns_maint</t>
  </si>
  <si>
    <t>expns_rents</t>
  </si>
  <si>
    <t>expns_total</t>
  </si>
  <si>
    <t>designation_from_f</t>
  </si>
  <si>
    <t>designation_to_f</t>
  </si>
  <si>
    <t>voltage_oper_f</t>
  </si>
  <si>
    <t>designed_voltage_f</t>
  </si>
  <si>
    <t>structure_f</t>
  </si>
  <si>
    <t>length_dsgnt_f</t>
  </si>
  <si>
    <t>length_another_f</t>
  </si>
  <si>
    <t>num_of_circuits_f</t>
  </si>
  <si>
    <t>conductor_size_f</t>
  </si>
  <si>
    <t>cost_land_f</t>
  </si>
  <si>
    <t>cost_other_f</t>
  </si>
  <si>
    <t>cost_total_f</t>
  </si>
  <si>
    <t>expns_operations_f</t>
  </si>
  <si>
    <t>expns_maint_f</t>
  </si>
  <si>
    <t>expns_rents_f</t>
  </si>
  <si>
    <t>expns_total_f</t>
  </si>
  <si>
    <t>report_prd</t>
  </si>
  <si>
    <t>Pole Miles</t>
  </si>
  <si>
    <t>Capital Related Costs / Pole Mile</t>
  </si>
  <si>
    <t>Total Costs / Pole Mile</t>
  </si>
  <si>
    <t>FOM_subtotal</t>
  </si>
  <si>
    <t>FOM_total</t>
  </si>
  <si>
    <t>CHECK</t>
  </si>
  <si>
    <t>PER JDE SS PULL</t>
  </si>
  <si>
    <t>revised</t>
  </si>
  <si>
    <t>BU's not included in query</t>
  </si>
  <si>
    <t>AA</t>
  </si>
  <si>
    <t xml:space="preserve">                             .</t>
  </si>
  <si>
    <t>OTH</t>
  </si>
  <si>
    <t>Financial Reporting Adjustment</t>
  </si>
  <si>
    <t>NULL</t>
  </si>
  <si>
    <t>Hydro CGAAP Adjustments</t>
  </si>
  <si>
    <t>9110</t>
  </si>
  <si>
    <t>Non-Operating &amp; Maintenance</t>
  </si>
  <si>
    <t>NOM</t>
  </si>
  <si>
    <t>ALL</t>
  </si>
  <si>
    <t>Russell, Carla</t>
  </si>
  <si>
    <t>IFRS Adjustments</t>
  </si>
  <si>
    <t>9014</t>
  </si>
  <si>
    <t>Hydro IFRS Adjustments</t>
  </si>
  <si>
    <t>9012</t>
  </si>
  <si>
    <t>Newfoundland &amp; Labrador Hydro</t>
  </si>
  <si>
    <t>Prior Year Adjustments - Hydro</t>
  </si>
  <si>
    <t>810</t>
  </si>
  <si>
    <t>Exploits Generation</t>
  </si>
  <si>
    <t>Maye, Derrick</t>
  </si>
  <si>
    <t>Exploits Long Term Asset Plan</t>
  </si>
  <si>
    <t>2129</t>
  </si>
  <si>
    <t>Exploits Work Execution</t>
  </si>
  <si>
    <t>2127</t>
  </si>
  <si>
    <t>2125</t>
  </si>
  <si>
    <t>Asset Mgmt &amp; Reliability Hydro</t>
  </si>
  <si>
    <t>Price, Brock</t>
  </si>
  <si>
    <t>2095</t>
  </si>
  <si>
    <t>A&amp;G Expense Related GTDC</t>
  </si>
  <si>
    <t>800</t>
  </si>
  <si>
    <t>ASG</t>
  </si>
  <si>
    <t>NL System Operator</t>
  </si>
  <si>
    <t>Humphries, Paul W.</t>
  </si>
  <si>
    <t>Trans. Plan &amp; Integration Supp</t>
  </si>
  <si>
    <t>2094</t>
  </si>
  <si>
    <t>Finance NL Hydro</t>
  </si>
  <si>
    <t>2093</t>
  </si>
  <si>
    <t>Thermal Generation</t>
  </si>
  <si>
    <t>120</t>
  </si>
  <si>
    <t>INT</t>
  </si>
  <si>
    <t>Thermal Production</t>
  </si>
  <si>
    <t>Adams, John</t>
  </si>
  <si>
    <t>LT Asset Planning - Thermal</t>
  </si>
  <si>
    <t>2091</t>
  </si>
  <si>
    <t>Project Execution Hydro</t>
  </si>
  <si>
    <t>Read, Gregory A.</t>
  </si>
  <si>
    <t>2090</t>
  </si>
  <si>
    <t>PCC Engr Hydro</t>
  </si>
  <si>
    <t>Leggo, Estate of Richard W.</t>
  </si>
  <si>
    <t>2088</t>
  </si>
  <si>
    <t>Civil &amp; Lines Engr Hydro</t>
  </si>
  <si>
    <t>Gardiner, Terence J.</t>
  </si>
  <si>
    <t>T &amp; D Engr OP Hydro</t>
  </si>
  <si>
    <t>208701</t>
  </si>
  <si>
    <t>T &amp; D Engr Hydro</t>
  </si>
  <si>
    <t>2087</t>
  </si>
  <si>
    <t>Mechanical Engr Hydro</t>
  </si>
  <si>
    <t>Seymour, Robert N.</t>
  </si>
  <si>
    <t>2086</t>
  </si>
  <si>
    <t>Electrical Engr Hydro</t>
  </si>
  <si>
    <t>Hicks, David W.</t>
  </si>
  <si>
    <t>2085</t>
  </si>
  <si>
    <t>Civil Engr Hydro</t>
  </si>
  <si>
    <t>2084</t>
  </si>
  <si>
    <t>A&amp;G Allocation-TRO Northern</t>
  </si>
  <si>
    <t>862</t>
  </si>
  <si>
    <t>AD6</t>
  </si>
  <si>
    <t>TRO Northern &amp; Labrador</t>
  </si>
  <si>
    <t>Smith, Dean H.</t>
  </si>
  <si>
    <t>Northern Planners</t>
  </si>
  <si>
    <t>2081</t>
  </si>
  <si>
    <t>A&amp;G Allocation-TRO Central</t>
  </si>
  <si>
    <t>861</t>
  </si>
  <si>
    <t>AD4</t>
  </si>
  <si>
    <t>TRO Western &amp; Eastern</t>
  </si>
  <si>
    <t>Moore, Darren J.</t>
  </si>
  <si>
    <t>TRO Management</t>
  </si>
  <si>
    <t>2079</t>
  </si>
  <si>
    <t>Churchill, Michael J.</t>
  </si>
  <si>
    <t>Central Planners</t>
  </si>
  <si>
    <t>2077</t>
  </si>
  <si>
    <t>Ireland, Hughie</t>
  </si>
  <si>
    <t>LT Asset Planning G &amp; T</t>
  </si>
  <si>
    <t>2074</t>
  </si>
  <si>
    <t>Zaichkowsky, Michael A.</t>
  </si>
  <si>
    <t>LT Asset Planning T &amp; D</t>
  </si>
  <si>
    <t>2073</t>
  </si>
  <si>
    <t>Smith, Paul W.</t>
  </si>
  <si>
    <t>TRO Safety, Health &amp; Environ</t>
  </si>
  <si>
    <t>2072</t>
  </si>
  <si>
    <t>Manuel, Michael E.</t>
  </si>
  <si>
    <t>Safety, Health &amp; Environment</t>
  </si>
  <si>
    <t>2069</t>
  </si>
  <si>
    <t>Info &amp; Operations Tech Hydro</t>
  </si>
  <si>
    <t>Sinclair, Helen L.</t>
  </si>
  <si>
    <t>IS Hydro</t>
  </si>
  <si>
    <t>2068</t>
  </si>
  <si>
    <t>Human Resources Hydro</t>
  </si>
  <si>
    <t>Janes, Elaina</t>
  </si>
  <si>
    <t>Hydro Retiree Costs</t>
  </si>
  <si>
    <t>2066</t>
  </si>
  <si>
    <t>Gen Counsel/Corp Sect Hydro</t>
  </si>
  <si>
    <t>Chamberlain, Wayne D.</t>
  </si>
  <si>
    <t>Hydro Gen. Counsel/Corp Sect</t>
  </si>
  <si>
    <t>2065</t>
  </si>
  <si>
    <t>Hydro Production</t>
  </si>
  <si>
    <t>Crant, Alvin W.</t>
  </si>
  <si>
    <t>Hydraulic Operations</t>
  </si>
  <si>
    <t>2064</t>
  </si>
  <si>
    <t>Pike, April</t>
  </si>
  <si>
    <t>Northern Manager</t>
  </si>
  <si>
    <t>2051</t>
  </si>
  <si>
    <t>Northern Administration</t>
  </si>
  <si>
    <t>2050</t>
  </si>
  <si>
    <t>A&amp;G Allocation-TRO Labrador</t>
  </si>
  <si>
    <t>863</t>
  </si>
  <si>
    <t>AD5</t>
  </si>
  <si>
    <t>Labrador Mgmt &amp; Admin</t>
  </si>
  <si>
    <t>2043</t>
  </si>
  <si>
    <t>Central Mgmt &amp; Admin - OP</t>
  </si>
  <si>
    <t>202901</t>
  </si>
  <si>
    <t>Central Mgmt &amp; Admin</t>
  </si>
  <si>
    <t>2029</t>
  </si>
  <si>
    <t>Direct &amp; A&amp;G Human Resources</t>
  </si>
  <si>
    <t>903</t>
  </si>
  <si>
    <t>AD3</t>
  </si>
  <si>
    <t>Roberts, Michael J.</t>
  </si>
  <si>
    <t>2022</t>
  </si>
  <si>
    <t>Generation &amp; Rural Planning</t>
  </si>
  <si>
    <t>Rural Planning</t>
  </si>
  <si>
    <t>2021</t>
  </si>
  <si>
    <t>A&amp;G Hydraulic</t>
  </si>
  <si>
    <t>811</t>
  </si>
  <si>
    <t>Hydraulic Administration</t>
  </si>
  <si>
    <t>2018</t>
  </si>
  <si>
    <t>Hydraulic Generation</t>
  </si>
  <si>
    <t>110</t>
  </si>
  <si>
    <t>Woodman, Robert G.</t>
  </si>
  <si>
    <t>Hydraulic LT Asset Planning</t>
  </si>
  <si>
    <t>2017</t>
  </si>
  <si>
    <t>Inkpen, Karl L.</t>
  </si>
  <si>
    <t>BDE Work Execution</t>
  </si>
  <si>
    <t>2016</t>
  </si>
  <si>
    <t>Rice, Wayne P.</t>
  </si>
  <si>
    <t>Maintenance Thermal</t>
  </si>
  <si>
    <t>2013</t>
  </si>
  <si>
    <t>Cabot, Evan A.</t>
  </si>
  <si>
    <t>Operations Thermal</t>
  </si>
  <si>
    <t>2012</t>
  </si>
  <si>
    <t>Supply Chain</t>
  </si>
  <si>
    <t>Whelan, Michael P.</t>
  </si>
  <si>
    <t>Hydro Place Operations OP</t>
  </si>
  <si>
    <t>200801</t>
  </si>
  <si>
    <t>Hydro Place Operations</t>
  </si>
  <si>
    <t>2008</t>
  </si>
  <si>
    <t>Safety &amp; Health Hydro</t>
  </si>
  <si>
    <t>Hollohan, John M.</t>
  </si>
  <si>
    <t>Safety &amp; Health</t>
  </si>
  <si>
    <t>2007</t>
  </si>
  <si>
    <t>Treasury Hydro</t>
  </si>
  <si>
    <t>Pelley, Scott</t>
  </si>
  <si>
    <t>Corporate Treasurer Hydro</t>
  </si>
  <si>
    <t>2004</t>
  </si>
  <si>
    <t>Hull, Robert L.</t>
  </si>
  <si>
    <t>Corporate Controller Hydro</t>
  </si>
  <si>
    <t>2003</t>
  </si>
  <si>
    <t>Internal Audit Hydro</t>
  </si>
  <si>
    <t>Borden, Jackie</t>
  </si>
  <si>
    <t>2001</t>
  </si>
  <si>
    <t>Executive Leadership Hydro</t>
  </si>
  <si>
    <t>Martin, Edmund J.</t>
  </si>
  <si>
    <t>Hydro Management</t>
  </si>
  <si>
    <t>2000</t>
  </si>
  <si>
    <t>Non-Regulated Activities</t>
  </si>
  <si>
    <t>NRA</t>
  </si>
  <si>
    <t>NR</t>
  </si>
  <si>
    <t>Non-Regulated Business Units</t>
  </si>
  <si>
    <t>Non-Regulated Costs</t>
  </si>
  <si>
    <t>1955</t>
  </si>
  <si>
    <t>Energy Marketing - Hydro</t>
  </si>
  <si>
    <t>Jones, Gregory L.</t>
  </si>
  <si>
    <t>Export Sales Operations</t>
  </si>
  <si>
    <t>1950</t>
  </si>
  <si>
    <t>Energy Conservation Labrador</t>
  </si>
  <si>
    <t>Browne, Simone</t>
  </si>
  <si>
    <t>194901</t>
  </si>
  <si>
    <t>Brophy, Barry R.</t>
  </si>
  <si>
    <t>1949</t>
  </si>
  <si>
    <t>A&amp;G Allocation-Properties</t>
  </si>
  <si>
    <t>864</t>
  </si>
  <si>
    <t>AD2</t>
  </si>
  <si>
    <t>Eng Support Services Hydro</t>
  </si>
  <si>
    <t>Properties Hydro</t>
  </si>
  <si>
    <t>1819</t>
  </si>
  <si>
    <t>Diesel Generation</t>
  </si>
  <si>
    <t>125</t>
  </si>
  <si>
    <t>LAL</t>
  </si>
  <si>
    <t>Hillier, Wade</t>
  </si>
  <si>
    <t>North Gen Lanse au loup</t>
  </si>
  <si>
    <t>1436</t>
  </si>
  <si>
    <t>Terminal Stations</t>
  </si>
  <si>
    <t>220</t>
  </si>
  <si>
    <t>Northern Terminals</t>
  </si>
  <si>
    <t>1430</t>
  </si>
  <si>
    <t>Transmission Lines</t>
  </si>
  <si>
    <t>200</t>
  </si>
  <si>
    <t>Spence, Kirby N.</t>
  </si>
  <si>
    <t>Northern Transmission</t>
  </si>
  <si>
    <t>1428</t>
  </si>
  <si>
    <t>Distribution</t>
  </si>
  <si>
    <t>300</t>
  </si>
  <si>
    <t>North Dist Isl Inter OP - Rem</t>
  </si>
  <si>
    <t>142702</t>
  </si>
  <si>
    <t>North Dist Isl Interconn</t>
  </si>
  <si>
    <t>1427</t>
  </si>
  <si>
    <t>North Dist LAL OP - Removals</t>
  </si>
  <si>
    <t>142602</t>
  </si>
  <si>
    <t>North Dist Lanse Au Loup</t>
  </si>
  <si>
    <t>1426</t>
  </si>
  <si>
    <t>LSO</t>
  </si>
  <si>
    <t>North Dist Lab Iso OP - Rem</t>
  </si>
  <si>
    <t>142502</t>
  </si>
  <si>
    <t>North Dist Labrador Isolated</t>
  </si>
  <si>
    <t>1425</t>
  </si>
  <si>
    <t>North Generation Isolated OP</t>
  </si>
  <si>
    <t>141101</t>
  </si>
  <si>
    <t>North Generation Isolated</t>
  </si>
  <si>
    <t>1411</t>
  </si>
  <si>
    <t>North Generation Intercon OP</t>
  </si>
  <si>
    <t>141001</t>
  </si>
  <si>
    <t>North Generation Interconnectd</t>
  </si>
  <si>
    <t>1410</t>
  </si>
  <si>
    <t>Ramea Wind Generation</t>
  </si>
  <si>
    <t>Hart, Nancy A.</t>
  </si>
  <si>
    <t>Ramea Wind Hydrogen Operating</t>
  </si>
  <si>
    <t>1406</t>
  </si>
  <si>
    <t>Natuashish</t>
  </si>
  <si>
    <t>Kennedy, Richard</t>
  </si>
  <si>
    <t>Natuashish Operating Projects</t>
  </si>
  <si>
    <t>140501</t>
  </si>
  <si>
    <t>1405</t>
  </si>
  <si>
    <t>Gas Tubine Generation</t>
  </si>
  <si>
    <t>130</t>
  </si>
  <si>
    <t>LIN</t>
  </si>
  <si>
    <t>Kean, Harold L.</t>
  </si>
  <si>
    <t>Lab East Interconnected Gen OP</t>
  </si>
  <si>
    <t>140301</t>
  </si>
  <si>
    <t>Lab Interconnect Generation</t>
  </si>
  <si>
    <t>1403</t>
  </si>
  <si>
    <t>Labrador Terminals Inter</t>
  </si>
  <si>
    <t>1402</t>
  </si>
  <si>
    <t>Lab Iso Gen OP - Removals</t>
  </si>
  <si>
    <t>140102</t>
  </si>
  <si>
    <t>Lab Generation Isolated OP</t>
  </si>
  <si>
    <t>140101</t>
  </si>
  <si>
    <t>Labrador Isolated Generation</t>
  </si>
  <si>
    <t>1401</t>
  </si>
  <si>
    <t>O'Brien, Anthony L.</t>
  </si>
  <si>
    <t>Lab Iso Dist OP - Removals</t>
  </si>
  <si>
    <t>139702</t>
  </si>
  <si>
    <t>Lab Isolated Distribution</t>
  </si>
  <si>
    <t>1397</t>
  </si>
  <si>
    <t>Lab Inter Dist OP - Removals</t>
  </si>
  <si>
    <t>139602</t>
  </si>
  <si>
    <t>Lab Interconnect Distribution</t>
  </si>
  <si>
    <t>139601</t>
  </si>
  <si>
    <t>1396</t>
  </si>
  <si>
    <t>Labrador Transmission</t>
  </si>
  <si>
    <t>1385</t>
  </si>
  <si>
    <t>ISO</t>
  </si>
  <si>
    <t>Hicks, David</t>
  </si>
  <si>
    <t>Central Isl Isol Distribution</t>
  </si>
  <si>
    <t>1351</t>
  </si>
  <si>
    <t>Central Dist Int OP - Removal</t>
  </si>
  <si>
    <t>135002</t>
  </si>
  <si>
    <t>Central Distribution Int. OP</t>
  </si>
  <si>
    <t>135001</t>
  </si>
  <si>
    <t>Central Isl Int Distribution</t>
  </si>
  <si>
    <t>1350</t>
  </si>
  <si>
    <t>Central Trans OP - Removal</t>
  </si>
  <si>
    <t>134902</t>
  </si>
  <si>
    <t>Central Transmission OP</t>
  </si>
  <si>
    <t>134901</t>
  </si>
  <si>
    <t>Central Isl Int Transmission</t>
  </si>
  <si>
    <t>1349</t>
  </si>
  <si>
    <t>A&amp;G Allocation-Transportation</t>
  </si>
  <si>
    <t>860</t>
  </si>
  <si>
    <t>O'Neill, Terry</t>
  </si>
  <si>
    <t>Transportation &amp; Regional Serv</t>
  </si>
  <si>
    <t>13462601</t>
  </si>
  <si>
    <t>Transportation OP</t>
  </si>
  <si>
    <t>134601</t>
  </si>
  <si>
    <t>1346</t>
  </si>
  <si>
    <t>Gas Turbines</t>
  </si>
  <si>
    <t>Marche, Alberta M.</t>
  </si>
  <si>
    <t>1340</t>
  </si>
  <si>
    <t>Central Isl Isolated Gen</t>
  </si>
  <si>
    <t>1333</t>
  </si>
  <si>
    <t>Champion, Rodney</t>
  </si>
  <si>
    <t>Central Generation Intercon OP</t>
  </si>
  <si>
    <t>133201</t>
  </si>
  <si>
    <t>Central Isl Inter Generation</t>
  </si>
  <si>
    <t>1332</t>
  </si>
  <si>
    <t>Cen Isl Inter Term OP Removal</t>
  </si>
  <si>
    <t>132502</t>
  </si>
  <si>
    <t>Central Terminal Stations OP</t>
  </si>
  <si>
    <t>132501</t>
  </si>
  <si>
    <t>Central Isl Inter Terminals</t>
  </si>
  <si>
    <t>1325</t>
  </si>
  <si>
    <t>Customer Service</t>
  </si>
  <si>
    <t>Lye, Anthony</t>
  </si>
  <si>
    <t>Meter Testing Services</t>
  </si>
  <si>
    <t>1310</t>
  </si>
  <si>
    <t>A&amp;G All Plant</t>
  </si>
  <si>
    <t>850</t>
  </si>
  <si>
    <t>PL1</t>
  </si>
  <si>
    <t>Drafting Hydro</t>
  </si>
  <si>
    <t>1308</t>
  </si>
  <si>
    <t>Meters</t>
  </si>
  <si>
    <t>360</t>
  </si>
  <si>
    <t>ASW</t>
  </si>
  <si>
    <t>Meter Shop</t>
  </si>
  <si>
    <t>1307</t>
  </si>
  <si>
    <t>Direct &amp; A&amp;G Environment</t>
  </si>
  <si>
    <t>901</t>
  </si>
  <si>
    <t>AD1</t>
  </si>
  <si>
    <t>Environmental Services Hydro</t>
  </si>
  <si>
    <t>Organ, Marion E.</t>
  </si>
  <si>
    <t>1303</t>
  </si>
  <si>
    <t>A&amp;G Thermal</t>
  </si>
  <si>
    <t>812</t>
  </si>
  <si>
    <t>Connolly, Steve E.</t>
  </si>
  <si>
    <t>Services Admin - HRD</t>
  </si>
  <si>
    <t>1298</t>
  </si>
  <si>
    <t>Assets Common - HRD</t>
  </si>
  <si>
    <t>1297</t>
  </si>
  <si>
    <t>Assets Generation - HRD OP</t>
  </si>
  <si>
    <t>129601</t>
  </si>
  <si>
    <t>Assets Generation - HRD</t>
  </si>
  <si>
    <t>1296</t>
  </si>
  <si>
    <t>Granite Canal</t>
  </si>
  <si>
    <t>129501</t>
  </si>
  <si>
    <t>1295</t>
  </si>
  <si>
    <t>Bay D'Espoir PH # 2</t>
  </si>
  <si>
    <t>1294</t>
  </si>
  <si>
    <t>BDE Powerhouse #1 OP</t>
  </si>
  <si>
    <t>129301</t>
  </si>
  <si>
    <t>Bay D'Espoir PH # 1</t>
  </si>
  <si>
    <t>1293</t>
  </si>
  <si>
    <t>Fleet &amp; Tools - Operations</t>
  </si>
  <si>
    <t>1291</t>
  </si>
  <si>
    <t>Cat Arm OP</t>
  </si>
  <si>
    <t>129001</t>
  </si>
  <si>
    <t>Cat Arm</t>
  </si>
  <si>
    <t>1290</t>
  </si>
  <si>
    <t>Snooks Arm/Venams Bight OP</t>
  </si>
  <si>
    <t>128701</t>
  </si>
  <si>
    <t>Snooks Arm/Venams Bight</t>
  </si>
  <si>
    <t>1287</t>
  </si>
  <si>
    <t>Paradise River OP</t>
  </si>
  <si>
    <t>128501</t>
  </si>
  <si>
    <t>Paradise River</t>
  </si>
  <si>
    <t>1285</t>
  </si>
  <si>
    <t>Upper Salmon OP</t>
  </si>
  <si>
    <t>128401</t>
  </si>
  <si>
    <t>Upper Salmon</t>
  </si>
  <si>
    <t>1284</t>
  </si>
  <si>
    <t>Hinds Lake OP</t>
  </si>
  <si>
    <t>128101</t>
  </si>
  <si>
    <t>Hinds Lake</t>
  </si>
  <si>
    <t>1281</t>
  </si>
  <si>
    <t>Hydraulic F&amp;T Execution</t>
  </si>
  <si>
    <t>1279</t>
  </si>
  <si>
    <t>Holyrood Gas Turbine</t>
  </si>
  <si>
    <t>1273</t>
  </si>
  <si>
    <t>HRD Maint Tools &amp; Equipment</t>
  </si>
  <si>
    <t>1268</t>
  </si>
  <si>
    <t>Lacour, Shane B.</t>
  </si>
  <si>
    <t>Network Services Mfalls OP</t>
  </si>
  <si>
    <t>124701</t>
  </si>
  <si>
    <t>Network Services - MFalls</t>
  </si>
  <si>
    <t>1247</t>
  </si>
  <si>
    <t>Network Services OP Hydro</t>
  </si>
  <si>
    <t>124201</t>
  </si>
  <si>
    <t>Network Services Hydro</t>
  </si>
  <si>
    <t>1242</t>
  </si>
  <si>
    <t>Direct Allocation Sys Ops</t>
  </si>
  <si>
    <t>900</t>
  </si>
  <si>
    <t>Butler, Robert C.</t>
  </si>
  <si>
    <t>System Operations</t>
  </si>
  <si>
    <t>1236</t>
  </si>
  <si>
    <t>Human Resources Other</t>
  </si>
  <si>
    <t>1234</t>
  </si>
  <si>
    <t>Energy Efficiency</t>
  </si>
  <si>
    <t>Energy Conservation</t>
  </si>
  <si>
    <t>1230</t>
  </si>
  <si>
    <t>Apprenticeship Program</t>
  </si>
  <si>
    <t>1225</t>
  </si>
  <si>
    <t>Regulatory Affairs</t>
  </si>
  <si>
    <t>Rates &amp; Regulation</t>
  </si>
  <si>
    <t>1210</t>
  </si>
  <si>
    <t>Customer-Related</t>
  </si>
  <si>
    <t>500</t>
  </si>
  <si>
    <t>ASC</t>
  </si>
  <si>
    <t>Customer Communication &amp; Supp</t>
  </si>
  <si>
    <t>1209</t>
  </si>
  <si>
    <t>Communications NL Hydro</t>
  </si>
  <si>
    <t>Fisher, Deanne</t>
  </si>
  <si>
    <t>Communiations NL Hydro</t>
  </si>
  <si>
    <t>1186</t>
  </si>
  <si>
    <t>Warren, Auburn</t>
  </si>
  <si>
    <t>Risk &amp; Insurance Hydro</t>
  </si>
  <si>
    <t>1183</t>
  </si>
  <si>
    <t>Annual Amount</t>
  </si>
  <si>
    <t>Year</t>
  </si>
  <si>
    <t>LT</t>
  </si>
  <si>
    <t>Function Desc</t>
  </si>
  <si>
    <t>JDE Fun</t>
  </si>
  <si>
    <t>Sys</t>
  </si>
  <si>
    <t>JDE Sys</t>
  </si>
  <si>
    <t>Department</t>
  </si>
  <si>
    <t>Resp</t>
  </si>
  <si>
    <t>Bus Unit Desc</t>
  </si>
  <si>
    <t>Bus Unit</t>
  </si>
  <si>
    <t>Prior Year Adj - Hydro</t>
  </si>
  <si>
    <t>Hardwoods &amp; Stephenville GT</t>
  </si>
  <si>
    <t>Happy Valley GT</t>
  </si>
  <si>
    <t>GT &amp; Diesel Generation Mgmt</t>
  </si>
  <si>
    <t>Stratton, C Paul</t>
  </si>
  <si>
    <t>Isl Iso Fuel &amp; Pwr Pur</t>
  </si>
  <si>
    <t>Supply Chain - Procurement</t>
  </si>
  <si>
    <t>LeDrew, Terry P R</t>
  </si>
  <si>
    <t>BTPO Team</t>
  </si>
  <si>
    <t>Thomas, Peter W.</t>
  </si>
  <si>
    <t>Ready for Integration Team</t>
  </si>
  <si>
    <t>Smith, Roger C.</t>
  </si>
  <si>
    <t>Northern Admin Projects</t>
  </si>
  <si>
    <t>Ready for Integration (NR)</t>
  </si>
  <si>
    <t>BTPO Team (NR)</t>
  </si>
  <si>
    <t>BPTO Team (NR)</t>
  </si>
  <si>
    <t>Transition to Operations</t>
  </si>
  <si>
    <t>Henderson, Robert J.</t>
  </si>
  <si>
    <t>Northern Transmission OP</t>
  </si>
  <si>
    <t>North Dist Interconn OP</t>
  </si>
  <si>
    <t>North Gen Inter OP - Removals</t>
  </si>
  <si>
    <t>Twin Assets</t>
  </si>
  <si>
    <t>A&amp;G</t>
  </si>
  <si>
    <t>Cat Arm OP Removals</t>
  </si>
  <si>
    <t>Transmission Demand</t>
  </si>
  <si>
    <t>Other</t>
  </si>
  <si>
    <t>Apprentice</t>
  </si>
  <si>
    <t>Terminals</t>
  </si>
  <si>
    <t>Cust Comm - OP Proj</t>
  </si>
  <si>
    <t>Transmssion</t>
  </si>
  <si>
    <t xml:space="preserve">SUMMARY </t>
  </si>
  <si>
    <t>Supply Chain-Material Control</t>
  </si>
  <si>
    <t>Hardwoods &amp; S'ville GT OP</t>
  </si>
  <si>
    <t>Business Systems - Hydro</t>
  </si>
  <si>
    <t>Warren, Jennifer</t>
  </si>
  <si>
    <t>Finance Non-Reg</t>
  </si>
  <si>
    <t>Finance Nalcor (Charge Out)</t>
  </si>
  <si>
    <t>Finance CF (Charge Out)</t>
  </si>
  <si>
    <t>Lutz, Carol Anne</t>
  </si>
  <si>
    <t>Energy Marketing Finance</t>
  </si>
  <si>
    <t>HR Other (NR)</t>
  </si>
  <si>
    <t>Human Resources Other (NR)</t>
  </si>
  <si>
    <t>North Gen Lanse au loup OP</t>
  </si>
  <si>
    <t>Sheppard, Alexander T.</t>
  </si>
  <si>
    <t>Lab Terminals Inter - OP</t>
  </si>
  <si>
    <t>TWIN ASSETS OP</t>
  </si>
  <si>
    <t>Lyall, Kenneth</t>
  </si>
  <si>
    <t>Labrador Trans OP - Removals</t>
  </si>
  <si>
    <t>Gas Turbines - OP</t>
  </si>
  <si>
    <t>Central Generation Isolated OP</t>
  </si>
  <si>
    <t>Central Gen Inter OP -Removal</t>
  </si>
  <si>
    <t>Hemeon, Brian C.</t>
  </si>
  <si>
    <t>EMS Hydro</t>
  </si>
  <si>
    <t>Energy Conservation OP</t>
  </si>
  <si>
    <t>Total Fixed O&amp;M</t>
  </si>
  <si>
    <t>Fixed O&amp;M, Lines, Towers, Terminals</t>
  </si>
  <si>
    <t>O&amp;M / MWh</t>
  </si>
  <si>
    <t>O&amp;M / MW</t>
  </si>
  <si>
    <t>O&amp;M / Pole Mile</t>
  </si>
  <si>
    <t>A&amp;G attributable to Total Fixed O&amp;M</t>
  </si>
  <si>
    <t>A&amp;G attributable to FOM for Lines, Towers, Terminals</t>
  </si>
  <si>
    <t>TRANSMISSION, 2014</t>
  </si>
  <si>
    <t>Distance-Weighted</t>
  </si>
  <si>
    <t>Average</t>
  </si>
  <si>
    <t>Variation</t>
  </si>
  <si>
    <t>High</t>
  </si>
  <si>
    <t>Max</t>
  </si>
  <si>
    <t>Min</t>
  </si>
  <si>
    <t>Mean</t>
  </si>
  <si>
    <t>$/Distance</t>
  </si>
  <si>
    <t>Distance</t>
  </si>
  <si>
    <t>Cost per Unit of Service (000's USD)</t>
  </si>
  <si>
    <t>Rate Base (000's USD)</t>
  </si>
  <si>
    <t>All-In Financial Costs (000's USD)</t>
  </si>
  <si>
    <t>Total of Financial Costs, Lines, Towers, Term's</t>
  </si>
  <si>
    <t>This is from data provided courtesy of Renee:</t>
  </si>
  <si>
    <t>My data shows 3,743 km of transmission lines over 60 kV. Broken down as follows:</t>
  </si>
  <si>
    <t>Hydro's Facilities</t>
  </si>
  <si>
    <t>km</t>
  </si>
  <si>
    <t>Peak Load (MW)</t>
  </si>
  <si>
    <t>230 kV 1,609 km (includes TL208)</t>
  </si>
  <si>
    <t>138 kV 1,500 km</t>
  </si>
  <si>
    <t>66 kV 634 km</t>
  </si>
  <si>
    <t>Labrador Island Link</t>
  </si>
  <si>
    <t>TL 267</t>
  </si>
  <si>
    <t>TL 3101/3102</t>
  </si>
  <si>
    <t>Total km</t>
  </si>
  <si>
    <t>kW/Mile</t>
  </si>
  <si>
    <t>Total, Miles</t>
  </si>
  <si>
    <t>NL Hydro, Peak Load/Mile</t>
  </si>
  <si>
    <t>Selection Range, US Utilities</t>
  </si>
  <si>
    <t>Low</t>
  </si>
  <si>
    <t>Nick's Measurements</t>
  </si>
  <si>
    <t>Total km w/o LIL, LTA, TL267</t>
  </si>
  <si>
    <t>NLH HYDRO, FIXED O&amp;M, REAL TERMS</t>
  </si>
  <si>
    <t>FOM, Generation</t>
  </si>
  <si>
    <t>FOM, Transmission</t>
  </si>
  <si>
    <t>TOTAL O&amp;M</t>
  </si>
  <si>
    <t>TRANSMISSION, 2016</t>
  </si>
  <si>
    <t>TRANSMISSION, 2015</t>
  </si>
  <si>
    <t>TRANSMISSION, 2013</t>
  </si>
  <si>
    <t>MW/Mile</t>
  </si>
  <si>
    <t>Total miles w/o LIL, LTA, TL267</t>
  </si>
  <si>
    <t>FRED Graph Observations</t>
  </si>
  <si>
    <t>Federal Reserve Economic Data</t>
  </si>
  <si>
    <t>Link: https://fred.stlouisfed.org</t>
  </si>
  <si>
    <t>Help: https://fred.stlouisfed.org/help-faq</t>
  </si>
  <si>
    <t>Economic Research Division</t>
  </si>
  <si>
    <t>Federal Reserve Bank of St. Louis</t>
  </si>
  <si>
    <t>EXCAUS</t>
  </si>
  <si>
    <t>Canada / U.S. Foreign Exchange Rate, Canadian Dollars to One U.S. Dollar, Monthly, Not Seasonally Adjusted</t>
  </si>
  <si>
    <t>Frequency: Monthly</t>
  </si>
  <si>
    <t>observation_date</t>
  </si>
  <si>
    <t>Median</t>
  </si>
  <si>
    <t>S.D.</t>
  </si>
  <si>
    <t>https://callmepower.ca/en/ab/utilities/epcor#numbers</t>
  </si>
  <si>
    <t>https://www.enmax.com/generation-wires/transmission-and-distribution/our-system/transmission-and-distribution-lines</t>
  </si>
  <si>
    <t>http://www.atcoelectric.com/About-Us/</t>
  </si>
  <si>
    <t>Total</t>
  </si>
  <si>
    <t>* FOM expenditures include Administrative overheads, as allocated</t>
  </si>
  <si>
    <t>Lines</t>
  </si>
  <si>
    <t>HQ</t>
  </si>
  <si>
    <t>BC Hydro*</t>
  </si>
  <si>
    <t>SASKPWR*</t>
  </si>
  <si>
    <t xml:space="preserve">EPCOR </t>
  </si>
  <si>
    <t>ENMAX</t>
  </si>
  <si>
    <t>Alta Link, Alberta</t>
  </si>
  <si>
    <t>ATCO Electric Transmission</t>
  </si>
  <si>
    <t>Factor</t>
  </si>
  <si>
    <t>FOM per Facility Mile</t>
  </si>
  <si>
    <t>Factor for km to Miles</t>
  </si>
  <si>
    <t>Comparable U.S. Electric Utilties*</t>
  </si>
  <si>
    <t>Canadian Electric Utilties*</t>
  </si>
  <si>
    <t>RR</t>
  </si>
  <si>
    <t>ATLK</t>
  </si>
  <si>
    <t>ATCO</t>
  </si>
  <si>
    <t>SASKPWR</t>
  </si>
  <si>
    <t>BC Hydro</t>
  </si>
  <si>
    <t>EPCOR</t>
  </si>
  <si>
    <t>(check)</t>
  </si>
  <si>
    <t>]</t>
  </si>
  <si>
    <t>Operation &amp; Maintenance Cost (Select Accounts): 2016</t>
  </si>
  <si>
    <t>Line</t>
  </si>
  <si>
    <t>Account</t>
  </si>
  <si>
    <t>Peer Group Average</t>
  </si>
  <si>
    <t>Operation</t>
  </si>
  <si>
    <t>(560) Operation Supervision and Engineering</t>
  </si>
  <si>
    <t>(561.1) Load Dispatch-Reliability</t>
  </si>
  <si>
    <t>(561.2) Load Dispatch-Monitor and Operate Transmission System</t>
  </si>
  <si>
    <t>(561.3) Load Dispatch-Transmission Service and Scheduling</t>
  </si>
  <si>
    <t>(561.4) Scheduling, System Control and Dispatch Services</t>
  </si>
  <si>
    <t>(561.5) Reliability, Planning and Standards Development</t>
  </si>
  <si>
    <t>(561.6) Transmission Service Studies</t>
  </si>
  <si>
    <t>(561.7) Generation Interconnection Studies</t>
  </si>
  <si>
    <t>(561.8) Reliability, Planning and Standards Development Services</t>
  </si>
  <si>
    <t>(562) Station Expenses</t>
  </si>
  <si>
    <t>(563) Overhead Lines Expenses</t>
  </si>
  <si>
    <t>(564) Underground Lines Expenses</t>
  </si>
  <si>
    <t>(565) Transmission of Electricity by Others</t>
  </si>
  <si>
    <t>(566) Miscellaneous Transmission Expenses</t>
  </si>
  <si>
    <t>(567) Rents</t>
  </si>
  <si>
    <t>TOTAL Operation</t>
  </si>
  <si>
    <t>Maintenance</t>
  </si>
  <si>
    <t>(568) Maintenance Supervision and Engineering</t>
  </si>
  <si>
    <t>(569) Maintenance of Structures</t>
  </si>
  <si>
    <t>(569.1) Maintenance of Computer Hardware</t>
  </si>
  <si>
    <t>(569.2) Maintenance of Computer Software</t>
  </si>
  <si>
    <t>(569.3) Maintenance of Communication Equipment</t>
  </si>
  <si>
    <t>(569.4) Maintenance of Miscellaneous Regional Transmission Plant</t>
  </si>
  <si>
    <t>(570) Maintenance of Station Equipment</t>
  </si>
  <si>
    <t>(571) Maintenance of Overhead Lines</t>
  </si>
  <si>
    <t>(572) Maintenance of Underground Lines</t>
  </si>
  <si>
    <t>(573) Maintenance of Miscellaneous Transmission Plant</t>
  </si>
  <si>
    <t>TOTAL Maintenance</t>
  </si>
  <si>
    <t>TOTAL Transmission Expenses</t>
  </si>
  <si>
    <t>Transmission Plant in Service: 2016</t>
  </si>
  <si>
    <t>(350) Land and Land Rights</t>
  </si>
  <si>
    <t>(352) Structures and Improvements</t>
  </si>
  <si>
    <t>(353) Station Equipment</t>
  </si>
  <si>
    <t>(354) Towers and Fixtures</t>
  </si>
  <si>
    <t>(355) Poles and Fixtures</t>
  </si>
  <si>
    <t>(356) Overhead Conductors and Devices</t>
  </si>
  <si>
    <t>(357) Underground Conduit</t>
  </si>
  <si>
    <t>(358) Underground Conductors and Devices</t>
  </si>
  <si>
    <t>(359) Roads and Trails</t>
  </si>
  <si>
    <t>(359.1) Asset Retirement Costs for Transmission Plant</t>
  </si>
  <si>
    <t>TOTAL Transmission Plant</t>
  </si>
  <si>
    <t>Depreciation Reserve</t>
  </si>
  <si>
    <t>Operation &amp; Maintenance Cost per Pole Mile (Select Accounts): 2016</t>
  </si>
  <si>
    <t>Simple Average</t>
  </si>
  <si>
    <t>Wtd Average</t>
  </si>
  <si>
    <t>FOM_subtotal1</t>
  </si>
  <si>
    <t>Fixed O&amp;M, Lines, Towers</t>
  </si>
  <si>
    <t>A&amp;G attributable to FOM for Lines, Towers</t>
  </si>
  <si>
    <t>Fixed O&amp;M for Conductors and Towers w/AG, Other Taxes</t>
  </si>
  <si>
    <t>U.S. FOM (Lines, Towers, Terminals)</t>
  </si>
  <si>
    <t>U.S. FOM (Lines, Towers)</t>
  </si>
  <si>
    <t xml:space="preserve">U.S. FOM in CAD (Lines, Towers) </t>
  </si>
  <si>
    <t>kM/Mile</t>
  </si>
  <si>
    <t>LIL</t>
  </si>
  <si>
    <t>China/Thailand</t>
  </si>
  <si>
    <t>MH Hydro</t>
  </si>
  <si>
    <t>USD</t>
  </si>
  <si>
    <t>CAD</t>
  </si>
  <si>
    <t>Lines, Towers ($/mile)</t>
  </si>
  <si>
    <t>Converter Facilities ($/MW)</t>
  </si>
  <si>
    <t>Total O&amp;M</t>
  </si>
  <si>
    <t>miles</t>
  </si>
  <si>
    <t>MW</t>
  </si>
  <si>
    <t>Total Cost Estimates</t>
  </si>
  <si>
    <t>w/recifier facility</t>
  </si>
  <si>
    <t>Based on Cost Estimates for China/Thailand</t>
  </si>
  <si>
    <t>Based on Observed Costs, MH Hydro</t>
  </si>
  <si>
    <t>Converter Facility Fixed Costs ($ M)</t>
  </si>
  <si>
    <t>$/MW of Flow Capability (MW), Converter Stations</t>
  </si>
  <si>
    <t>Cost Estimates of Converters for Labrador Island Link ($/MW)</t>
  </si>
  <si>
    <t>FACTORS FOR DETERMINING RANGE FOR O&amp;M COST ESTIMATES,</t>
  </si>
  <si>
    <t>LINES AND CONVERTER FACILITIES, LABRADOR ISLAND LINK</t>
  </si>
  <si>
    <t>AC-DC O&amp;M cost adjustment</t>
  </si>
  <si>
    <t>Standard deviation, O&amp;M costs</t>
  </si>
  <si>
    <t>Share of total costs which are fixed</t>
  </si>
  <si>
    <t>Costs of rectifiers, as share of inversion*</t>
  </si>
  <si>
    <t xml:space="preserve">      * for Manitoba Hydro's Radisson and Henday stations, with reference to Dorsey</t>
  </si>
  <si>
    <t>Factors for Lines-Related Costs</t>
  </si>
  <si>
    <t>Factors for Converter Facility Costs</t>
  </si>
  <si>
    <t xml:space="preserve">* The U.S. and Canadian samples consist of 24 and 5 utilities, respectively. </t>
  </si>
  <si>
    <t>Fixed O&amp;M, Terminals</t>
  </si>
  <si>
    <t>A&amp;G attributable to FOM for Terminals</t>
  </si>
  <si>
    <t>Taxes, Other (for Terminals)</t>
  </si>
  <si>
    <t>Taxes, Other (for Lines, Towers)</t>
  </si>
  <si>
    <t>Taxes, Other (for Lines, Towers, Terminals)</t>
  </si>
  <si>
    <t>Fixed O&amp;M for Terminals w/AG, Other Taxes</t>
  </si>
  <si>
    <t>$/MW</t>
  </si>
  <si>
    <t>Conductors and Towers</t>
  </si>
  <si>
    <t>LTA</t>
  </si>
  <si>
    <t>$/MW of Flow Capability (MW), Stations</t>
  </si>
  <si>
    <t>U.S. Sample</t>
  </si>
  <si>
    <t>km/mile</t>
  </si>
  <si>
    <t>Based on Cost Estimates for U.S. Sample</t>
  </si>
  <si>
    <t>Lines, Towers</t>
  </si>
  <si>
    <t>Stations</t>
  </si>
  <si>
    <t>Capacity (MW)</t>
  </si>
  <si>
    <t>Conductors,Towers, Terminals</t>
  </si>
  <si>
    <t>Benchmark Estimates of O&amp;M Costs, LTA Facilities</t>
  </si>
  <si>
    <t>Benchmark Estimates of O&amp;M Costs, Labrador Island Link</t>
  </si>
  <si>
    <t>Benchmark Estimates of O&amp;M Costs, HVDC Facilities</t>
  </si>
  <si>
    <t>Lines and Towers</t>
  </si>
  <si>
    <t>Converter Facilities</t>
  </si>
  <si>
    <t>Benchmark Estimates of O&amp;M Costs, Based on U.S. Sample</t>
  </si>
  <si>
    <t>Factors for Station Facility Costs</t>
  </si>
  <si>
    <t>High-Low Range Factors</t>
  </si>
  <si>
    <t>LTA O&amp;M Cost Benchmarks (CAD)</t>
  </si>
  <si>
    <t>Total FOM Cost including A&amp;G (000's)</t>
  </si>
  <si>
    <t>Common route scale economies</t>
  </si>
  <si>
    <t>LINES AND STATION EQUIPMENT, LABRADOR TRANSMISSION ASSETS</t>
  </si>
  <si>
    <t>2016-19 Inflation Factor</t>
  </si>
  <si>
    <t>Inflation Factor</t>
  </si>
  <si>
    <t xml:space="preserve">Newfoundland Labrador Hydro </t>
  </si>
  <si>
    <t xml:space="preserve">Note ¹: Different conductors may be used on the same line, for more information see the Systems Planning Data Book. </t>
  </si>
  <si>
    <t>Grosbeck</t>
  </si>
  <si>
    <t>Steel</t>
  </si>
  <si>
    <t>Churchill Fall's to Wabush</t>
  </si>
  <si>
    <t>TL 2304</t>
  </si>
  <si>
    <t>TL 2303</t>
  </si>
  <si>
    <t>PARTRIDGE</t>
  </si>
  <si>
    <t>Wood</t>
  </si>
  <si>
    <t>Star Lake to Buchans</t>
  </si>
  <si>
    <t xml:space="preserve">TL 280 </t>
  </si>
  <si>
    <t>Drake</t>
  </si>
  <si>
    <t>2003 / 2017</t>
  </si>
  <si>
    <t>Steel / Wood</t>
  </si>
  <si>
    <t>Granite Canal  to Granite Canal Tap</t>
  </si>
  <si>
    <t>TL 270</t>
  </si>
  <si>
    <t>AACSR/TW - 804 kcmil</t>
  </si>
  <si>
    <t>1970/2002/2017</t>
  </si>
  <si>
    <t>Soldiers Pond to Holyrood</t>
  </si>
  <si>
    <t>TL 268</t>
  </si>
  <si>
    <t>Steel /Wood</t>
  </si>
  <si>
    <t>Bay D'Espoir to Western Avalon</t>
  </si>
  <si>
    <t xml:space="preserve">GROSBEAK,DRAKE, FALCON </t>
  </si>
  <si>
    <t>1966/2017</t>
  </si>
  <si>
    <t>Soldiers Pond to Hardwoods</t>
  </si>
  <si>
    <t>TL 266</t>
  </si>
  <si>
    <t>AACSR/TW - 804 kcmil, DRAKE</t>
  </si>
  <si>
    <t>1970/2001/2017</t>
  </si>
  <si>
    <t>TL 265</t>
  </si>
  <si>
    <t>Buchans to Duck Pond Mine Site</t>
  </si>
  <si>
    <t>TL 264</t>
  </si>
  <si>
    <t>DRAKE</t>
  </si>
  <si>
    <t>Wood/ Steel</t>
  </si>
  <si>
    <t>Granite Canal Tap to Upper Salmon</t>
  </si>
  <si>
    <t>TL 263</t>
  </si>
  <si>
    <t>Daniels Harbour to Peters Barren</t>
  </si>
  <si>
    <t>TL 262</t>
  </si>
  <si>
    <t>19 Strand AASC - 559.5 kcmil</t>
  </si>
  <si>
    <t>St. Anthony to St. Anthony Airport</t>
  </si>
  <si>
    <t>TL 261</t>
  </si>
  <si>
    <t>DARIEN, ERGET</t>
  </si>
  <si>
    <t>Seal Cove to Bottom Waters</t>
  </si>
  <si>
    <t>TL 260</t>
  </si>
  <si>
    <t>DARIEN</t>
  </si>
  <si>
    <t>Berry Hill to Peters Barren</t>
  </si>
  <si>
    <t>TL 259</t>
  </si>
  <si>
    <t>HAWK</t>
  </si>
  <si>
    <t>Paradise River to Monkstown TS</t>
  </si>
  <si>
    <t>Line 1, (TL 258)</t>
  </si>
  <si>
    <t>Roddickton to St. Anthony Airport</t>
  </si>
  <si>
    <t>TL 257</t>
  </si>
  <si>
    <t>477EE - AASC - 549 kcmil</t>
  </si>
  <si>
    <t>Bear Cove to St. Anthony Airport</t>
  </si>
  <si>
    <t>TL 256</t>
  </si>
  <si>
    <t>Grandy Brook to Hope Brook</t>
  </si>
  <si>
    <t>Line 5 Grandy Brook (Old TL 255)</t>
  </si>
  <si>
    <t>Boyds Cove to Farewell Point</t>
  </si>
  <si>
    <t>TL 254</t>
  </si>
  <si>
    <t>Jacksons Arm to Coney Arm</t>
  </si>
  <si>
    <t>TL 253</t>
  </si>
  <si>
    <t>Hampton Tap to Jacksons Arm</t>
  </si>
  <si>
    <t>TL 252</t>
  </si>
  <si>
    <t>Howley to Hampton</t>
  </si>
  <si>
    <t>TL 251</t>
  </si>
  <si>
    <t>Bottom Brook to Grandy Brook</t>
  </si>
  <si>
    <t>TL 250</t>
  </si>
  <si>
    <t>61 Strand AAAC - 1376.6 Kcmil</t>
  </si>
  <si>
    <t>Deer Lake to Massey Drive</t>
  </si>
  <si>
    <t>TL 248</t>
  </si>
  <si>
    <t>Cat Arm to Deer Lake</t>
  </si>
  <si>
    <t>TL 247</t>
  </si>
  <si>
    <t>Wood and Steel</t>
  </si>
  <si>
    <t>Howley to Deer Lake</t>
  </si>
  <si>
    <t>TL 245</t>
  </si>
  <si>
    <t>BUTTE</t>
  </si>
  <si>
    <t>Plum Point to Bear Cove</t>
  </si>
  <si>
    <t>TL 244</t>
  </si>
  <si>
    <t>Hinds Lake to Howley</t>
  </si>
  <si>
    <t>TL 243</t>
  </si>
  <si>
    <t>1970/2002</t>
  </si>
  <si>
    <t>TL 242</t>
  </si>
  <si>
    <t>19 Strand AASC - 549 kcmil, DARIEN</t>
  </si>
  <si>
    <t>Plum Point to Peters Barren</t>
  </si>
  <si>
    <t>TL 241</t>
  </si>
  <si>
    <r>
      <t>Conductor Type</t>
    </r>
    <r>
      <rPr>
        <b/>
        <sz val="11"/>
        <color theme="0"/>
        <rFont val="Calibri"/>
        <family val="2"/>
      </rPr>
      <t>¹</t>
    </r>
  </si>
  <si>
    <t>Year Built</t>
  </si>
  <si>
    <t>Construction Type</t>
  </si>
  <si>
    <t>Length (km)</t>
  </si>
  <si>
    <t>Voltage (kV)</t>
  </si>
  <si>
    <t>Location</t>
  </si>
  <si>
    <t>Line Number</t>
  </si>
  <si>
    <t>Muskrat Fall's to Goose Bay</t>
  </si>
  <si>
    <t>TL-1302</t>
  </si>
  <si>
    <t>Churchill Fall's to Muskrat Fall's</t>
  </si>
  <si>
    <t>TL-1301</t>
  </si>
  <si>
    <t>Deer Lake to Berry Hill</t>
  </si>
  <si>
    <t>TL 239</t>
  </si>
  <si>
    <t>Come by Chance to Western Avalon</t>
  </si>
  <si>
    <t>TL 237</t>
  </si>
  <si>
    <t>Hardwoods to Oxen Pond</t>
  </si>
  <si>
    <t>TL 236</t>
  </si>
  <si>
    <t>GROSBEAK</t>
  </si>
  <si>
    <t>1966/2000</t>
  </si>
  <si>
    <t>Steel and Wood</t>
  </si>
  <si>
    <t>Stony Brook to G.F. Freq. Conv.</t>
  </si>
  <si>
    <t>TL 235</t>
  </si>
  <si>
    <t>GRACKLE</t>
  </si>
  <si>
    <t>Upper Salmon to Bay D'Espoir</t>
  </si>
  <si>
    <t>TL 234</t>
  </si>
  <si>
    <t>Buchans to Bottom Brook TS 2</t>
  </si>
  <si>
    <t>TL 233</t>
  </si>
  <si>
    <t>Stony Brook to Buchans</t>
  </si>
  <si>
    <t>TL 232</t>
  </si>
  <si>
    <t>Bay D'Espoir to Stony Brook</t>
  </si>
  <si>
    <t>TL 231</t>
  </si>
  <si>
    <t>19 Strand AASC - 266.8 kcmil</t>
  </si>
  <si>
    <t>Wiltondale to Glenburnie</t>
  </si>
  <si>
    <t>TL 229</t>
  </si>
  <si>
    <t>GROSBEAK, ERGET, STEEL 91, AACSR - 562.5 kcmil</t>
  </si>
  <si>
    <t>1967/1999</t>
  </si>
  <si>
    <t>Massey Drive to Buchans</t>
  </si>
  <si>
    <t>TL 228</t>
  </si>
  <si>
    <t>Berry Hill to Daniels Harbour</t>
  </si>
  <si>
    <t>TL 227</t>
  </si>
  <si>
    <t>TL 226</t>
  </si>
  <si>
    <t>1970/1994</t>
  </si>
  <si>
    <t>Deer Lake Powerhouse to Station</t>
  </si>
  <si>
    <t>TL 225</t>
  </si>
  <si>
    <t>OWL</t>
  </si>
  <si>
    <t>Howley to Indian River</t>
  </si>
  <si>
    <t>TL 224</t>
  </si>
  <si>
    <t>PARTRIDGE, OWL</t>
  </si>
  <si>
    <t>Springdale to Indian River</t>
  </si>
  <si>
    <t>TL 223</t>
  </si>
  <si>
    <t>Stony Brook to Springdale</t>
  </si>
  <si>
    <t>TL 222</t>
  </si>
  <si>
    <t>Hawke's Bay to Peters Barren</t>
  </si>
  <si>
    <t>TL 221</t>
  </si>
  <si>
    <t>PARTRIDGE, GROSBEAK</t>
  </si>
  <si>
    <t>1970/1999</t>
  </si>
  <si>
    <t>Bay D'Espoir to Barachoix</t>
  </si>
  <si>
    <t>TL 220</t>
  </si>
  <si>
    <t>Sunnyside to Salt Pond</t>
  </si>
  <si>
    <t>TL 219</t>
  </si>
  <si>
    <t>PLOVER, DRAKE</t>
  </si>
  <si>
    <t>1983/1994/2015</t>
  </si>
  <si>
    <t>Holyrood to Oxen Pond</t>
  </si>
  <si>
    <t>TL 218</t>
  </si>
  <si>
    <t>1970/2001</t>
  </si>
  <si>
    <t>Western Avalon to Soldiers Pond</t>
  </si>
  <si>
    <t>TL 217</t>
  </si>
  <si>
    <r>
      <t xml:space="preserve">ACSR 6/13 - 153.6 kcmil, </t>
    </r>
    <r>
      <rPr>
        <sz val="12"/>
        <rFont val="Calibri"/>
        <family val="2"/>
        <scheme val="minor"/>
      </rPr>
      <t>PENGUIN / 4/0 ACSR 6/1</t>
    </r>
  </si>
  <si>
    <t>Doyles to Port Aux Basques</t>
  </si>
  <si>
    <t>TL 215</t>
  </si>
  <si>
    <t>Steel and Aluminum</t>
  </si>
  <si>
    <t>Bottom Brook to Doyles</t>
  </si>
  <si>
    <t>TL 214</t>
  </si>
  <si>
    <t>Wood, Steel and Aluminum</t>
  </si>
  <si>
    <t>Sunnyside to Linton Lake</t>
  </si>
  <si>
    <t>TL 212</t>
  </si>
  <si>
    <t>Massey Drive to Bottom Brook TS 2</t>
  </si>
  <si>
    <t>TL 211</t>
  </si>
  <si>
    <t>IBIS</t>
  </si>
  <si>
    <t>Stony Brook to Gander</t>
  </si>
  <si>
    <t>TL 210</t>
  </si>
  <si>
    <t xml:space="preserve">Bottom Brook TS 2 to Stephenville </t>
  </si>
  <si>
    <t>TL 209</t>
  </si>
  <si>
    <t>DRAKE, AACSR/TW - 804 kcmil</t>
  </si>
  <si>
    <t>1968/2011</t>
  </si>
  <si>
    <t>Western Avalon to INCO</t>
  </si>
  <si>
    <t>TL 208</t>
  </si>
  <si>
    <t>Sunnyside to Come by Chance</t>
  </si>
  <si>
    <t>TL 207</t>
  </si>
  <si>
    <t>Bay D'Espoir to Sunnyside</t>
  </si>
  <si>
    <t>TL 206</t>
  </si>
  <si>
    <t>TL 205</t>
  </si>
  <si>
    <t>TL 204</t>
  </si>
  <si>
    <t>Combined</t>
  </si>
  <si>
    <t>GROSBEAK, AACSR/EHS - 562.5 kcmil, DRAKE</t>
  </si>
  <si>
    <t>Sunnyside to Western Avalon</t>
  </si>
  <si>
    <t>TL 203</t>
  </si>
  <si>
    <t>TL 202</t>
  </si>
  <si>
    <t>GROSBEAK, GRACKLE, DRAKE</t>
  </si>
  <si>
    <t>1966/2016</t>
  </si>
  <si>
    <t>TL 201</t>
  </si>
  <si>
    <t>Net km</t>
  </si>
  <si>
    <t>TL-267</t>
  </si>
  <si>
    <t>kV</t>
  </si>
  <si>
    <t>Current Year</t>
  </si>
  <si>
    <t>Transmission Line Summary - All Lines</t>
  </si>
  <si>
    <t>138 kV</t>
  </si>
  <si>
    <t>66 kV</t>
  </si>
  <si>
    <t>LTA (TL 3101/3102)</t>
  </si>
  <si>
    <t>Total, km</t>
  </si>
  <si>
    <t>* includes the 230kV circuits between Churchill Falls and Labrador West</t>
  </si>
  <si>
    <t>Terminal O&amp;M share within Total O&amp;M for Lines, Terminals</t>
  </si>
  <si>
    <t>Stations Share of Total O&amp;M</t>
  </si>
  <si>
    <t>Share of Lines with Dual Circuits</t>
  </si>
  <si>
    <t>Scale Economies</t>
  </si>
  <si>
    <t>Scenario</t>
  </si>
  <si>
    <t>Line Miles for Dual Circuit Faiclities</t>
  </si>
  <si>
    <t>Total Miles</t>
  </si>
  <si>
    <t>Line Miles, for Single Circuit Facilities</t>
  </si>
  <si>
    <t>1388</t>
  </si>
  <si>
    <t>138801</t>
  </si>
  <si>
    <t>120901</t>
  </si>
  <si>
    <t>121001</t>
  </si>
  <si>
    <t>Rates &amp; Regulation OP</t>
  </si>
  <si>
    <t>1226</t>
  </si>
  <si>
    <t>Admin &amp; Office Services</t>
  </si>
  <si>
    <t>1254</t>
  </si>
  <si>
    <t>Engineering Services Hydro</t>
  </si>
  <si>
    <t>1309</t>
  </si>
  <si>
    <t>Poole, Annette M.</t>
  </si>
  <si>
    <t>133301</t>
  </si>
  <si>
    <t>134001</t>
  </si>
  <si>
    <t>138501</t>
  </si>
  <si>
    <t>Lab Transmission</t>
  </si>
  <si>
    <t>138502</t>
  </si>
  <si>
    <t>140201</t>
  </si>
  <si>
    <t>1415</t>
  </si>
  <si>
    <t>142801</t>
  </si>
  <si>
    <t>1836</t>
  </si>
  <si>
    <t>Granite Canal Warehouse</t>
  </si>
  <si>
    <t>Pelley, Madonna</t>
  </si>
  <si>
    <t>1952</t>
  </si>
  <si>
    <t>IOC Sales Operations</t>
  </si>
  <si>
    <t>Finlay, Carmel Ann</t>
  </si>
  <si>
    <t>IOCC Sales</t>
  </si>
  <si>
    <t>1980</t>
  </si>
  <si>
    <t>1981</t>
  </si>
  <si>
    <t>2092</t>
  </si>
  <si>
    <t>2098</t>
  </si>
  <si>
    <t>2099</t>
  </si>
  <si>
    <t>2100</t>
  </si>
  <si>
    <t>2101</t>
  </si>
  <si>
    <t>2130</t>
  </si>
  <si>
    <t>Resource &amp; Production Planning</t>
  </si>
  <si>
    <t>2136</t>
  </si>
  <si>
    <t>2166</t>
  </si>
  <si>
    <t>2180</t>
  </si>
  <si>
    <t>2184</t>
  </si>
  <si>
    <t>218401</t>
  </si>
  <si>
    <t>Happy Valley GT - Oper Project</t>
  </si>
  <si>
    <t>2188</t>
  </si>
  <si>
    <t>218801</t>
  </si>
  <si>
    <t>2195</t>
  </si>
  <si>
    <t>2198</t>
  </si>
  <si>
    <t>9000</t>
  </si>
  <si>
    <t>Income Statement - Hydro</t>
  </si>
  <si>
    <t>Directs</t>
  </si>
  <si>
    <t>A&amp;G, Other</t>
  </si>
  <si>
    <t>Lines,Terminals/Mile</t>
  </si>
  <si>
    <t>Lines/Mile</t>
  </si>
  <si>
    <t>Terminals/kW</t>
  </si>
  <si>
    <t>Facility Distances</t>
  </si>
  <si>
    <t>O&amp;M Costs/Mile</t>
  </si>
  <si>
    <t>O&amp;M Costs/MW</t>
  </si>
  <si>
    <t xml:space="preserve">* The U.S. sample consists of 24 utilities. </t>
  </si>
  <si>
    <t>Nominal, As Reported in FERC Form 1</t>
  </si>
  <si>
    <t>U.S. FOM LINES, 2016</t>
  </si>
  <si>
    <t>U.S. FOM TERMINALS, 2016</t>
  </si>
  <si>
    <t>Terminals/MW</t>
  </si>
  <si>
    <t>Check:</t>
  </si>
  <si>
    <t>TRANSMISSION O&amp;M COST per FACILITY MILE (CAD)</t>
  </si>
  <si>
    <r>
      <t xml:space="preserve">2016 </t>
    </r>
    <r>
      <rPr>
        <b/>
        <i/>
        <sz val="10"/>
        <color theme="1"/>
        <rFont val="Calibri"/>
        <family val="2"/>
        <scheme val="minor"/>
      </rPr>
      <t xml:space="preserve">TRANSMISSION LINES </t>
    </r>
    <r>
      <rPr>
        <b/>
        <sz val="10"/>
        <color theme="1"/>
        <rFont val="Calibri"/>
        <family val="2"/>
        <scheme val="minor"/>
      </rPr>
      <t>O&amp;M COST per FACILITY MILE (CAD)</t>
    </r>
  </si>
  <si>
    <t>230 kV*</t>
  </si>
  <si>
    <t>Single Circuit Share of Total Circuits</t>
  </si>
  <si>
    <t>Single Circuit Share of Lines-Related O&amp;M Costs</t>
  </si>
  <si>
    <t>Single Circuit Line Miles</t>
  </si>
  <si>
    <t>Lines,Terminals O&amp;M/Mile</t>
  </si>
  <si>
    <t>Lines O&amp;M/Mile</t>
  </si>
  <si>
    <t>LINES AND TOWERS</t>
  </si>
  <si>
    <t>U.S. FOM USD 2016</t>
  </si>
  <si>
    <t xml:space="preserve">U.S. FOM 2019 CAD </t>
  </si>
  <si>
    <t>X</t>
  </si>
  <si>
    <t>STATIONS</t>
  </si>
  <si>
    <t>U.S. FOM in 2019 CAD</t>
  </si>
  <si>
    <t>Fixed Costs</t>
  </si>
  <si>
    <t>Demand Costs ($/MW)</t>
  </si>
  <si>
    <t>Lines, Towers ($/Mile)</t>
  </si>
  <si>
    <t>U.S. FOM, 2016 USD</t>
  </si>
  <si>
    <t>Cost Estimates of Stations for Labrador Transmission Assets ($/MW-year)</t>
  </si>
  <si>
    <t>Station Facilities ($/MW-year)</t>
  </si>
  <si>
    <t>Peak Demand-Weighted</t>
  </si>
  <si>
    <t>Substation Fixed Costs ($ 000)</t>
  </si>
  <si>
    <r>
      <t xml:space="preserve">2016 </t>
    </r>
    <r>
      <rPr>
        <b/>
        <i/>
        <sz val="10"/>
        <color theme="1"/>
        <rFont val="Calibri"/>
        <family val="2"/>
        <scheme val="minor"/>
      </rPr>
      <t xml:space="preserve">TRANSMISSION TERMINALS </t>
    </r>
    <r>
      <rPr>
        <b/>
        <sz val="10"/>
        <color theme="1"/>
        <rFont val="Calibri"/>
        <family val="2"/>
        <scheme val="minor"/>
      </rPr>
      <t>O&amp;M COST per MW (CAD)</t>
    </r>
  </si>
  <si>
    <t>Capital-Related</t>
  </si>
  <si>
    <t>Fixed O&amp;M-Related</t>
  </si>
  <si>
    <t>A&amp;G Cost Shares</t>
  </si>
  <si>
    <t>Per FO&amp;M</t>
  </si>
  <si>
    <t>Per FO&amp;M and Capital</t>
  </si>
  <si>
    <t>Sample Statistics</t>
  </si>
  <si>
    <t>Standard Deviation</t>
  </si>
  <si>
    <t>Direct Operations and Maintenance Expenses (000 USD)</t>
  </si>
  <si>
    <t>Administrative and General Expenses (000 USD)</t>
  </si>
  <si>
    <t>A&amp;G Cost Per Pole Mile (USD)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</si>
</sst>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#,##0.0"/>
    <numFmt numFmtId="167" formatCode="yyyy\-mm\-dd"/>
    <numFmt numFmtId="168" formatCode="&quot;$&quot;#,##0"/>
    <numFmt numFmtId="169" formatCode="0.0"/>
    <numFmt numFmtId="170" formatCode="0.000"/>
    <numFmt numFmtId="171" formatCode="&quot;$&quot;#,##0.00"/>
    <numFmt numFmtId="172" formatCode="&quot;$&quot;#,##0.0000"/>
    <numFmt numFmtId="173" formatCode="0.0%"/>
    <numFmt numFmtId="174" formatCode="_(* #,##0.0_);_(* \(#,##0.0\);_(* &quot;-&quot;?_);_(@_)"/>
    <numFmt numFmtId="175" formatCode="#;#;"/>
    <numFmt numFmtId="176" formatCode="_(* #,##0.000_);_(* \(#,##0.000\);_(* &quot;-&quot;??_);_(@_)"/>
    <numFmt numFmtId="177" formatCode="&quot;$&quot;#,##0.000"/>
  </numFmts>
  <fonts count="5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i/>
      <u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</font>
    <font>
      <sz val="9"/>
      <name val="Arial Narrow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44" fontId="6" fillId="0" borderId="0" applyFont="0" applyFill="0" applyBorder="0" applyAlignment="0" applyProtection="0"/>
    <xf numFmtId="0" fontId="23" fillId="0" borderId="0"/>
    <xf numFmtId="0" fontId="4" fillId="0" borderId="0"/>
    <xf numFmtId="0" fontId="6" fillId="0" borderId="0"/>
  </cellStyleXfs>
  <cellXfs count="516">
    <xf numFmtId="0" fontId="0" fillId="0" borderId="0" xfId="0"/>
    <xf numFmtId="0" fontId="0" fillId="0" borderId="0" xfId="0"/>
    <xf numFmtId="0" fontId="25" fillId="0" borderId="13" xfId="44" applyFont="1" applyBorder="1"/>
    <xf numFmtId="164" fontId="25" fillId="0" borderId="0" xfId="42" applyNumberFormat="1" applyFont="1" applyBorder="1"/>
    <xf numFmtId="0" fontId="25" fillId="0" borderId="0" xfId="44" applyFont="1" applyFill="1" applyBorder="1" applyAlignment="1">
      <alignment horizontal="right"/>
    </xf>
    <xf numFmtId="164" fontId="0" fillId="0" borderId="0" xfId="0" applyNumberFormat="1"/>
    <xf numFmtId="0" fontId="23" fillId="0" borderId="0" xfId="44"/>
    <xf numFmtId="43" fontId="0" fillId="0" borderId="0" xfId="45" applyFont="1"/>
    <xf numFmtId="43" fontId="23" fillId="0" borderId="0" xfId="45" applyFont="1"/>
    <xf numFmtId="39" fontId="6" fillId="0" borderId="0" xfId="46" applyNumberFormat="1"/>
    <xf numFmtId="43" fontId="6" fillId="0" borderId="0" xfId="45" applyFont="1"/>
    <xf numFmtId="0" fontId="6" fillId="0" borderId="0" xfId="46" applyAlignment="1">
      <alignment horizontal="left"/>
    </xf>
    <xf numFmtId="43" fontId="27" fillId="0" borderId="0" xfId="45" applyFont="1" applyAlignment="1">
      <alignment horizontal="right"/>
    </xf>
    <xf numFmtId="43" fontId="27" fillId="0" borderId="0" xfId="45" applyFont="1" applyAlignment="1">
      <alignment horizontal="left"/>
    </xf>
    <xf numFmtId="43" fontId="28" fillId="0" borderId="0" xfId="45" applyFont="1" applyAlignment="1">
      <alignment horizontal="center"/>
    </xf>
    <xf numFmtId="0" fontId="23" fillId="0" borderId="0" xfId="44" applyFont="1"/>
    <xf numFmtId="39" fontId="6" fillId="0" borderId="0" xfId="47" applyNumberFormat="1"/>
    <xf numFmtId="164" fontId="29" fillId="0" borderId="11" xfId="44" applyNumberFormat="1" applyFont="1" applyBorder="1"/>
    <xf numFmtId="0" fontId="23" fillId="0" borderId="0" xfId="44" applyAlignment="1">
      <alignment horizontal="center"/>
    </xf>
    <xf numFmtId="164" fontId="29" fillId="0" borderId="0" xfId="45" applyNumberFormat="1" applyFont="1"/>
    <xf numFmtId="2" fontId="23" fillId="0" borderId="0" xfId="44" applyNumberFormat="1"/>
    <xf numFmtId="164" fontId="29" fillId="0" borderId="0" xfId="44" applyNumberFormat="1" applyFont="1"/>
    <xf numFmtId="10" fontId="27" fillId="0" borderId="0" xfId="44" applyNumberFormat="1" applyFont="1" applyAlignment="1">
      <alignment horizontal="right"/>
    </xf>
    <xf numFmtId="164" fontId="23" fillId="0" borderId="0" xfId="44" applyNumberFormat="1"/>
    <xf numFmtId="49" fontId="27" fillId="0" borderId="0" xfId="44" applyNumberFormat="1" applyFont="1" applyAlignment="1">
      <alignment horizontal="left"/>
    </xf>
    <xf numFmtId="164" fontId="23" fillId="0" borderId="0" xfId="45" applyNumberFormat="1" applyFont="1"/>
    <xf numFmtId="0" fontId="29" fillId="0" borderId="0" xfId="44" applyFont="1"/>
    <xf numFmtId="43" fontId="23" fillId="0" borderId="0" xfId="44" applyNumberFormat="1"/>
    <xf numFmtId="3" fontId="23" fillId="0" borderId="0" xfId="44" applyNumberFormat="1"/>
    <xf numFmtId="0" fontId="25" fillId="0" borderId="0" xfId="44" applyFont="1" applyFill="1" applyBorder="1"/>
    <xf numFmtId="43" fontId="25" fillId="0" borderId="0" xfId="44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Fill="1" applyBorder="1"/>
    <xf numFmtId="43" fontId="0" fillId="0" borderId="0" xfId="0" applyNumberFormat="1"/>
    <xf numFmtId="0" fontId="0" fillId="0" borderId="0" xfId="0" applyBorder="1"/>
    <xf numFmtId="0" fontId="25" fillId="33" borderId="13" xfId="44" applyFont="1" applyFill="1" applyBorder="1"/>
    <xf numFmtId="43" fontId="25" fillId="33" borderId="0" xfId="42" applyNumberFormat="1" applyFont="1" applyFill="1" applyBorder="1"/>
    <xf numFmtId="43" fontId="25" fillId="33" borderId="14" xfId="42" applyNumberFormat="1" applyFont="1" applyFill="1" applyBorder="1"/>
    <xf numFmtId="0" fontId="30" fillId="0" borderId="0" xfId="0" applyFont="1"/>
    <xf numFmtId="0" fontId="0" fillId="34" borderId="0" xfId="0" applyFill="1"/>
    <xf numFmtId="0" fontId="24" fillId="34" borderId="10" xfId="44" applyFont="1" applyFill="1" applyBorder="1" applyAlignment="1">
      <alignment horizontal="left" vertical="center"/>
    </xf>
    <xf numFmtId="0" fontId="25" fillId="34" borderId="11" xfId="44" applyFont="1" applyFill="1" applyBorder="1" applyAlignment="1">
      <alignment horizontal="right" wrapText="1"/>
    </xf>
    <xf numFmtId="0" fontId="25" fillId="34" borderId="12" xfId="44" applyFont="1" applyFill="1" applyBorder="1" applyAlignment="1">
      <alignment horizontal="right" wrapText="1"/>
    </xf>
    <xf numFmtId="0" fontId="24" fillId="34" borderId="13" xfId="44" applyFont="1" applyFill="1" applyBorder="1"/>
    <xf numFmtId="0" fontId="25" fillId="34" borderId="0" xfId="44" applyFont="1" applyFill="1" applyBorder="1" applyAlignment="1">
      <alignment horizontal="center" wrapText="1"/>
    </xf>
    <xf numFmtId="0" fontId="25" fillId="34" borderId="14" xfId="44" applyFont="1" applyFill="1" applyBorder="1" applyAlignment="1">
      <alignment horizontal="center" wrapText="1"/>
    </xf>
    <xf numFmtId="0" fontId="25" fillId="34" borderId="10" xfId="44" applyFont="1" applyFill="1" applyBorder="1"/>
    <xf numFmtId="164" fontId="25" fillId="34" borderId="11" xfId="42" applyNumberFormat="1" applyFont="1" applyFill="1" applyBorder="1"/>
    <xf numFmtId="164" fontId="25" fillId="34" borderId="12" xfId="42" applyNumberFormat="1" applyFont="1" applyFill="1" applyBorder="1"/>
    <xf numFmtId="0" fontId="25" fillId="34" borderId="13" xfId="44" applyFont="1" applyFill="1" applyBorder="1"/>
    <xf numFmtId="164" fontId="25" fillId="34" borderId="0" xfId="42" applyNumberFormat="1" applyFont="1" applyFill="1" applyBorder="1"/>
    <xf numFmtId="164" fontId="25" fillId="34" borderId="14" xfId="42" applyNumberFormat="1" applyFont="1" applyFill="1" applyBorder="1"/>
    <xf numFmtId="0" fontId="26" fillId="34" borderId="13" xfId="44" applyFont="1" applyFill="1" applyBorder="1"/>
    <xf numFmtId="0" fontId="24" fillId="34" borderId="15" xfId="44" applyFont="1" applyFill="1" applyBorder="1"/>
    <xf numFmtId="10" fontId="25" fillId="34" borderId="16" xfId="43" applyNumberFormat="1" applyFont="1" applyFill="1" applyBorder="1"/>
    <xf numFmtId="10" fontId="25" fillId="34" borderId="17" xfId="43" applyNumberFormat="1" applyFont="1" applyFill="1" applyBorder="1"/>
    <xf numFmtId="0" fontId="0" fillId="34" borderId="13" xfId="0" applyFill="1" applyBorder="1"/>
    <xf numFmtId="0" fontId="0" fillId="34" borderId="0" xfId="0" applyFill="1" applyBorder="1"/>
    <xf numFmtId="0" fontId="0" fillId="34" borderId="14" xfId="0" applyFill="1" applyBorder="1"/>
    <xf numFmtId="164" fontId="25" fillId="34" borderId="0" xfId="0" applyNumberFormat="1" applyFont="1" applyFill="1" applyBorder="1"/>
    <xf numFmtId="164" fontId="25" fillId="34" borderId="14" xfId="0" applyNumberFormat="1" applyFont="1" applyFill="1" applyBorder="1"/>
    <xf numFmtId="10" fontId="25" fillId="34" borderId="0" xfId="43" applyNumberFormat="1" applyFont="1" applyFill="1" applyBorder="1"/>
    <xf numFmtId="10" fontId="25" fillId="34" borderId="14" xfId="43" applyNumberFormat="1" applyFont="1" applyFill="1" applyBorder="1"/>
    <xf numFmtId="164" fontId="25" fillId="34" borderId="16" xfId="42" applyNumberFormat="1" applyFont="1" applyFill="1" applyBorder="1"/>
    <xf numFmtId="164" fontId="25" fillId="34" borderId="17" xfId="42" applyNumberFormat="1" applyFont="1" applyFill="1" applyBorder="1"/>
    <xf numFmtId="0" fontId="25" fillId="34" borderId="0" xfId="44" applyFont="1" applyFill="1" applyBorder="1" applyAlignment="1">
      <alignment horizontal="right"/>
    </xf>
    <xf numFmtId="0" fontId="25" fillId="34" borderId="14" xfId="44" applyFont="1" applyFill="1" applyBorder="1" applyAlignment="1">
      <alignment horizontal="right"/>
    </xf>
    <xf numFmtId="164" fontId="25" fillId="34" borderId="11" xfId="44" applyNumberFormat="1" applyFont="1" applyFill="1" applyBorder="1" applyAlignment="1">
      <alignment horizontal="right"/>
    </xf>
    <xf numFmtId="164" fontId="25" fillId="34" borderId="12" xfId="44" applyNumberFormat="1" applyFont="1" applyFill="1" applyBorder="1" applyAlignment="1">
      <alignment horizontal="right"/>
    </xf>
    <xf numFmtId="0" fontId="25" fillId="34" borderId="15" xfId="44" applyFont="1" applyFill="1" applyBorder="1"/>
    <xf numFmtId="164" fontId="25" fillId="34" borderId="16" xfId="44" applyNumberFormat="1" applyFont="1" applyFill="1" applyBorder="1" applyAlignment="1">
      <alignment horizontal="right"/>
    </xf>
    <xf numFmtId="164" fontId="25" fillId="34" borderId="17" xfId="44" applyNumberFormat="1" applyFont="1" applyFill="1" applyBorder="1" applyAlignment="1">
      <alignment horizontal="right"/>
    </xf>
    <xf numFmtId="0" fontId="25" fillId="34" borderId="0" xfId="44" applyFont="1" applyFill="1" applyBorder="1"/>
    <xf numFmtId="164" fontId="25" fillId="34" borderId="0" xfId="44" applyNumberFormat="1" applyFont="1" applyFill="1" applyBorder="1" applyAlignment="1">
      <alignment horizontal="right"/>
    </xf>
    <xf numFmtId="0" fontId="24" fillId="34" borderId="18" xfId="44" applyFont="1" applyFill="1" applyBorder="1" applyAlignment="1">
      <alignment horizontal="left" vertical="center"/>
    </xf>
    <xf numFmtId="0" fontId="25" fillId="34" borderId="19" xfId="44" applyFont="1" applyFill="1" applyBorder="1" applyAlignment="1">
      <alignment horizontal="right" wrapText="1"/>
    </xf>
    <xf numFmtId="0" fontId="25" fillId="34" borderId="20" xfId="44" applyFont="1" applyFill="1" applyBorder="1" applyAlignment="1">
      <alignment horizontal="right" wrapText="1"/>
    </xf>
    <xf numFmtId="0" fontId="26" fillId="34" borderId="15" xfId="44" applyFont="1" applyFill="1" applyBorder="1" applyAlignment="1">
      <alignment horizontal="left"/>
    </xf>
    <xf numFmtId="164" fontId="0" fillId="34" borderId="0" xfId="0" applyNumberFormat="1" applyFill="1" applyBorder="1"/>
    <xf numFmtId="164" fontId="25" fillId="33" borderId="0" xfId="42" applyNumberFormat="1" applyFont="1" applyFill="1" applyBorder="1"/>
    <xf numFmtId="164" fontId="25" fillId="33" borderId="14" xfId="42" applyNumberFormat="1" applyFont="1" applyFill="1" applyBorder="1"/>
    <xf numFmtId="0" fontId="0" fillId="34" borderId="19" xfId="0" applyFill="1" applyBorder="1" applyAlignment="1">
      <alignment wrapText="1"/>
    </xf>
    <xf numFmtId="0" fontId="0" fillId="34" borderId="20" xfId="0" applyFill="1" applyBorder="1" applyAlignment="1">
      <alignment wrapText="1"/>
    </xf>
    <xf numFmtId="43" fontId="25" fillId="34" borderId="11" xfId="44" applyNumberFormat="1" applyFont="1" applyFill="1" applyBorder="1" applyAlignment="1">
      <alignment horizontal="right"/>
    </xf>
    <xf numFmtId="43" fontId="25" fillId="34" borderId="12" xfId="44" applyNumberFormat="1" applyFont="1" applyFill="1" applyBorder="1" applyAlignment="1">
      <alignment horizontal="right"/>
    </xf>
    <xf numFmtId="43" fontId="25" fillId="34" borderId="0" xfId="42" applyNumberFormat="1" applyFont="1" applyFill="1" applyBorder="1"/>
    <xf numFmtId="43" fontId="25" fillId="34" borderId="14" xfId="42" applyNumberFormat="1" applyFont="1" applyFill="1" applyBorder="1"/>
    <xf numFmtId="43" fontId="0" fillId="34" borderId="0" xfId="42" applyFont="1" applyFill="1" applyBorder="1"/>
    <xf numFmtId="43" fontId="0" fillId="34" borderId="14" xfId="42" applyFont="1" applyFill="1" applyBorder="1"/>
    <xf numFmtId="43" fontId="25" fillId="34" borderId="16" xfId="44" applyNumberFormat="1" applyFont="1" applyFill="1" applyBorder="1" applyAlignment="1">
      <alignment horizontal="right"/>
    </xf>
    <xf numFmtId="43" fontId="25" fillId="34" borderId="17" xfId="44" applyNumberFormat="1" applyFont="1" applyFill="1" applyBorder="1" applyAlignment="1">
      <alignment horizontal="right"/>
    </xf>
    <xf numFmtId="43" fontId="25" fillId="34" borderId="0" xfId="44" applyNumberFormat="1" applyFont="1" applyFill="1" applyBorder="1" applyAlignment="1">
      <alignment horizontal="right"/>
    </xf>
    <xf numFmtId="0" fontId="0" fillId="34" borderId="11" xfId="0" applyFill="1" applyBorder="1" applyAlignment="1">
      <alignment wrapText="1"/>
    </xf>
    <xf numFmtId="0" fontId="0" fillId="34" borderId="12" xfId="0" applyFill="1" applyBorder="1" applyAlignment="1">
      <alignment wrapText="1"/>
    </xf>
    <xf numFmtId="0" fontId="5" fillId="0" borderId="0" xfId="48"/>
    <xf numFmtId="0" fontId="31" fillId="0" borderId="0" xfId="48" applyFont="1"/>
    <xf numFmtId="0" fontId="5" fillId="34" borderId="0" xfId="48" applyFill="1"/>
    <xf numFmtId="0" fontId="5" fillId="34" borderId="16" xfId="48" applyFill="1" applyBorder="1"/>
    <xf numFmtId="0" fontId="32" fillId="34" borderId="0" xfId="48" applyFont="1" applyFill="1" applyBorder="1" applyAlignment="1">
      <alignment horizontal="center"/>
    </xf>
    <xf numFmtId="0" fontId="32" fillId="34" borderId="19" xfId="48" applyFont="1" applyFill="1" applyBorder="1" applyAlignment="1">
      <alignment horizontal="center"/>
    </xf>
    <xf numFmtId="0" fontId="33" fillId="34" borderId="11" xfId="48" applyFont="1" applyFill="1" applyBorder="1"/>
    <xf numFmtId="0" fontId="32" fillId="34" borderId="17" xfId="48" applyFont="1" applyFill="1" applyBorder="1" applyAlignment="1">
      <alignment horizontal="center"/>
    </xf>
    <xf numFmtId="0" fontId="5" fillId="0" borderId="0" xfId="48" applyFont="1"/>
    <xf numFmtId="0" fontId="33" fillId="34" borderId="13" xfId="48" applyFont="1" applyFill="1" applyBorder="1"/>
    <xf numFmtId="0" fontId="33" fillId="34" borderId="0" xfId="48" applyFont="1" applyFill="1" applyBorder="1"/>
    <xf numFmtId="3" fontId="33" fillId="34" borderId="0" xfId="48" applyNumberFormat="1" applyFont="1" applyFill="1" applyBorder="1" applyAlignment="1">
      <alignment horizontal="center"/>
    </xf>
    <xf numFmtId="3" fontId="33" fillId="34" borderId="14" xfId="42" applyNumberFormat="1" applyFont="1" applyFill="1" applyBorder="1" applyAlignment="1">
      <alignment horizontal="center"/>
    </xf>
    <xf numFmtId="0" fontId="33" fillId="34" borderId="14" xfId="48" applyFont="1" applyFill="1" applyBorder="1"/>
    <xf numFmtId="0" fontId="32" fillId="34" borderId="0" xfId="48" applyFont="1" applyFill="1" applyBorder="1" applyAlignment="1">
      <alignment horizontal="right"/>
    </xf>
    <xf numFmtId="3" fontId="33" fillId="34" borderId="16" xfId="48" applyNumberFormat="1" applyFont="1" applyFill="1" applyBorder="1" applyAlignment="1">
      <alignment horizontal="center"/>
    </xf>
    <xf numFmtId="165" fontId="33" fillId="34" borderId="14" xfId="48" applyNumberFormat="1" applyFont="1" applyFill="1" applyBorder="1" applyAlignment="1">
      <alignment horizontal="center"/>
    </xf>
    <xf numFmtId="0" fontId="5" fillId="34" borderId="13" xfId="48" applyFill="1" applyBorder="1"/>
    <xf numFmtId="2" fontId="33" fillId="34" borderId="0" xfId="48" applyNumberFormat="1" applyFont="1" applyFill="1" applyBorder="1" applyAlignment="1">
      <alignment horizontal="center"/>
    </xf>
    <xf numFmtId="0" fontId="33" fillId="34" borderId="15" xfId="48" applyFont="1" applyFill="1" applyBorder="1"/>
    <xf numFmtId="0" fontId="33" fillId="34" borderId="16" xfId="48" applyFont="1" applyFill="1" applyBorder="1"/>
    <xf numFmtId="0" fontId="32" fillId="34" borderId="16" xfId="48" applyFont="1" applyFill="1" applyBorder="1" applyAlignment="1">
      <alignment horizontal="right"/>
    </xf>
    <xf numFmtId="0" fontId="5" fillId="0" borderId="16" xfId="48" applyBorder="1"/>
    <xf numFmtId="2" fontId="33" fillId="34" borderId="16" xfId="48" applyNumberFormat="1" applyFont="1" applyFill="1" applyBorder="1" applyAlignment="1">
      <alignment horizontal="center"/>
    </xf>
    <xf numFmtId="0" fontId="33" fillId="34" borderId="17" xfId="48" applyFont="1" applyFill="1" applyBorder="1"/>
    <xf numFmtId="0" fontId="5" fillId="0" borderId="0" xfId="48" applyAlignment="1">
      <alignment horizontal="center"/>
    </xf>
    <xf numFmtId="0" fontId="34" fillId="34" borderId="0" xfId="48" applyFont="1" applyFill="1" applyAlignment="1">
      <alignment horizontal="right"/>
    </xf>
    <xf numFmtId="166" fontId="0" fillId="0" borderId="0" xfId="0" applyNumberFormat="1"/>
    <xf numFmtId="1" fontId="0" fillId="0" borderId="16" xfId="0" applyNumberFormat="1" applyBorder="1" applyAlignment="1">
      <alignment horizontal="center"/>
    </xf>
    <xf numFmtId="0" fontId="0" fillId="0" borderId="0" xfId="0" applyAlignment="1">
      <alignment horizontal="left"/>
    </xf>
    <xf numFmtId="44" fontId="0" fillId="0" borderId="0" xfId="49" applyFont="1"/>
    <xf numFmtId="0" fontId="23" fillId="0" borderId="0" xfId="50"/>
    <xf numFmtId="167" fontId="23" fillId="0" borderId="0" xfId="50" applyNumberFormat="1" applyFont="1" applyFill="1" applyBorder="1" applyAlignment="1" applyProtection="1"/>
    <xf numFmtId="165" fontId="23" fillId="0" borderId="0" xfId="50" applyNumberFormat="1" applyFont="1" applyFill="1" applyBorder="1" applyAlignment="1" applyProtection="1"/>
    <xf numFmtId="165" fontId="23" fillId="0" borderId="0" xfId="5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/>
    <xf numFmtId="0" fontId="4" fillId="0" borderId="0" xfId="51"/>
    <xf numFmtId="0" fontId="6" fillId="0" borderId="0" xfId="52" applyBorder="1"/>
    <xf numFmtId="168" fontId="4" fillId="0" borderId="0" xfId="51" applyNumberFormat="1" applyAlignment="1">
      <alignment horizontal="center"/>
    </xf>
    <xf numFmtId="169" fontId="4" fillId="0" borderId="0" xfId="51" applyNumberFormat="1"/>
    <xf numFmtId="0" fontId="35" fillId="0" borderId="16" xfId="51" applyFont="1" applyBorder="1"/>
    <xf numFmtId="2" fontId="0" fillId="0" borderId="0" xfId="0" applyNumberFormat="1" applyAlignment="1">
      <alignment horizontal="center"/>
    </xf>
    <xf numFmtId="0" fontId="33" fillId="34" borderId="13" xfId="0" applyFont="1" applyFill="1" applyBorder="1"/>
    <xf numFmtId="0" fontId="33" fillId="0" borderId="0" xfId="0" applyFont="1" applyBorder="1"/>
    <xf numFmtId="0" fontId="33" fillId="34" borderId="0" xfId="0" applyFont="1" applyFill="1" applyBorder="1"/>
    <xf numFmtId="0" fontId="33" fillId="34" borderId="14" xfId="0" applyFont="1" applyFill="1" applyBorder="1"/>
    <xf numFmtId="4" fontId="33" fillId="34" borderId="0" xfId="0" applyNumberFormat="1" applyFont="1" applyFill="1" applyBorder="1" applyAlignment="1">
      <alignment horizontal="center"/>
    </xf>
    <xf numFmtId="4" fontId="33" fillId="34" borderId="14" xfId="0" applyNumberFormat="1" applyFont="1" applyFill="1" applyBorder="1" applyAlignment="1">
      <alignment horizontal="center"/>
    </xf>
    <xf numFmtId="0" fontId="33" fillId="0" borderId="0" xfId="0" applyFont="1"/>
    <xf numFmtId="0" fontId="33" fillId="34" borderId="0" xfId="0" applyFont="1" applyFill="1"/>
    <xf numFmtId="0" fontId="33" fillId="34" borderId="16" xfId="0" applyFont="1" applyFill="1" applyBorder="1"/>
    <xf numFmtId="0" fontId="3" fillId="0" borderId="0" xfId="51" applyFont="1"/>
    <xf numFmtId="0" fontId="32" fillId="34" borderId="16" xfId="48" applyFont="1" applyFill="1" applyBorder="1" applyAlignment="1">
      <alignment horizontal="center"/>
    </xf>
    <xf numFmtId="0" fontId="2" fillId="0" borderId="0" xfId="51" applyFont="1"/>
    <xf numFmtId="0" fontId="2" fillId="0" borderId="0" xfId="51" applyFont="1" applyAlignment="1">
      <alignment horizontal="center"/>
    </xf>
    <xf numFmtId="0" fontId="2" fillId="0" borderId="16" xfId="51" applyFont="1" applyBorder="1" applyAlignment="1">
      <alignment horizontal="center"/>
    </xf>
    <xf numFmtId="3" fontId="4" fillId="0" borderId="0" xfId="42" applyNumberFormat="1" applyFont="1" applyAlignment="1">
      <alignment horizontal="center"/>
    </xf>
    <xf numFmtId="3" fontId="4" fillId="0" borderId="0" xfId="51" applyNumberFormat="1" applyAlignment="1">
      <alignment horizontal="center"/>
    </xf>
    <xf numFmtId="170" fontId="4" fillId="0" borderId="0" xfId="51" applyNumberFormat="1"/>
    <xf numFmtId="170" fontId="4" fillId="0" borderId="0" xfId="51" applyNumberFormat="1" applyAlignment="1">
      <alignment horizontal="center"/>
    </xf>
    <xf numFmtId="170" fontId="0" fillId="0" borderId="0" xfId="0" applyNumberFormat="1" applyAlignment="1">
      <alignment horizontal="center"/>
    </xf>
    <xf numFmtId="170" fontId="0" fillId="0" borderId="0" xfId="0" applyNumberFormat="1"/>
    <xf numFmtId="37" fontId="0" fillId="0" borderId="0" xfId="42" applyNumberFormat="1" applyFont="1" applyAlignment="1">
      <alignment horizontal="center"/>
    </xf>
    <xf numFmtId="165" fontId="33" fillId="34" borderId="0" xfId="48" applyNumberFormat="1" applyFont="1" applyFill="1" applyBorder="1" applyAlignment="1">
      <alignment horizontal="center"/>
    </xf>
    <xf numFmtId="168" fontId="0" fillId="0" borderId="0" xfId="0" applyNumberFormat="1"/>
    <xf numFmtId="0" fontId="24" fillId="34" borderId="18" xfId="44" applyFont="1" applyFill="1" applyBorder="1" applyAlignment="1">
      <alignment horizontal="center"/>
    </xf>
    <xf numFmtId="0" fontId="24" fillId="34" borderId="19" xfId="44" applyFont="1" applyFill="1" applyBorder="1" applyAlignment="1">
      <alignment horizontal="center"/>
    </xf>
    <xf numFmtId="0" fontId="24" fillId="34" borderId="20" xfId="44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6" xfId="0" applyBorder="1" applyAlignment="1">
      <alignment horizontal="right" wrapText="1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right" wrapText="1"/>
    </xf>
    <xf numFmtId="0" fontId="21" fillId="0" borderId="16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0" xfId="0" applyBorder="1" applyAlignment="1">
      <alignment horizontal="left"/>
    </xf>
    <xf numFmtId="0" fontId="0" fillId="35" borderId="0" xfId="0" applyFill="1" applyBorder="1" applyAlignment="1">
      <alignment horizontal="right"/>
    </xf>
    <xf numFmtId="0" fontId="0" fillId="35" borderId="14" xfId="0" applyFill="1" applyBorder="1" applyAlignment="1">
      <alignment horizontal="right"/>
    </xf>
    <xf numFmtId="164" fontId="0" fillId="0" borderId="0" xfId="42" applyNumberFormat="1" applyFont="1" applyBorder="1"/>
    <xf numFmtId="164" fontId="0" fillId="0" borderId="14" xfId="42" applyNumberFormat="1" applyFont="1" applyBorder="1"/>
    <xf numFmtId="164" fontId="0" fillId="0" borderId="0" xfId="42" applyNumberFormat="1" applyFont="1"/>
    <xf numFmtId="0" fontId="0" fillId="0" borderId="25" xfId="0" applyBorder="1"/>
    <xf numFmtId="164" fontId="0" fillId="0" borderId="25" xfId="42" applyNumberFormat="1" applyFont="1" applyBorder="1"/>
    <xf numFmtId="164" fontId="0" fillId="0" borderId="26" xfId="42" applyNumberFormat="1" applyFont="1" applyBorder="1"/>
    <xf numFmtId="164" fontId="0" fillId="0" borderId="16" xfId="42" applyNumberFormat="1" applyFont="1" applyBorder="1"/>
    <xf numFmtId="164" fontId="0" fillId="0" borderId="17" xfId="42" applyNumberFormat="1" applyFont="1" applyBorder="1"/>
    <xf numFmtId="164" fontId="0" fillId="35" borderId="0" xfId="42" applyNumberFormat="1" applyFont="1" applyFill="1" applyBorder="1"/>
    <xf numFmtId="164" fontId="0" fillId="35" borderId="14" xfId="42" applyNumberFormat="1" applyFont="1" applyFill="1" applyBorder="1"/>
    <xf numFmtId="164" fontId="0" fillId="35" borderId="0" xfId="42" applyNumberFormat="1" applyFont="1" applyFill="1"/>
    <xf numFmtId="0" fontId="0" fillId="0" borderId="27" xfId="0" applyBorder="1" applyAlignment="1">
      <alignment horizontal="left"/>
    </xf>
    <xf numFmtId="164" fontId="0" fillId="0" borderId="27" xfId="42" applyNumberFormat="1" applyFont="1" applyBorder="1"/>
    <xf numFmtId="164" fontId="0" fillId="0" borderId="28" xfId="42" applyNumberFormat="1" applyFont="1" applyBorder="1"/>
    <xf numFmtId="164" fontId="0" fillId="0" borderId="12" xfId="42" applyNumberFormat="1" applyFont="1" applyBorder="1"/>
    <xf numFmtId="164" fontId="0" fillId="0" borderId="0" xfId="42" applyNumberFormat="1" applyFont="1" applyFill="1" applyBorder="1"/>
    <xf numFmtId="164" fontId="0" fillId="33" borderId="0" xfId="42" applyNumberFormat="1" applyFont="1" applyFill="1"/>
    <xf numFmtId="164" fontId="0" fillId="33" borderId="0" xfId="0" applyNumberFormat="1" applyFill="1"/>
    <xf numFmtId="0" fontId="0" fillId="0" borderId="13" xfId="0" applyBorder="1"/>
    <xf numFmtId="0" fontId="0" fillId="0" borderId="0" xfId="0" applyFont="1"/>
    <xf numFmtId="0" fontId="0" fillId="0" borderId="0" xfId="0" applyFont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0" fillId="0" borderId="0" xfId="0" applyFont="1" applyBorder="1"/>
    <xf numFmtId="168" fontId="37" fillId="0" borderId="0" xfId="51" applyNumberFormat="1" applyFont="1" applyAlignment="1">
      <alignment horizontal="center"/>
    </xf>
    <xf numFmtId="0" fontId="21" fillId="0" borderId="16" xfId="0" applyFont="1" applyBorder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29" xfId="0" applyBorder="1" applyAlignment="1">
      <alignment horizontal="center"/>
    </xf>
    <xf numFmtId="0" fontId="0" fillId="34" borderId="16" xfId="0" applyFill="1" applyBorder="1" applyAlignment="1">
      <alignment horizontal="center"/>
    </xf>
    <xf numFmtId="0" fontId="0" fillId="34" borderId="0" xfId="0" applyFill="1" applyBorder="1" applyAlignment="1">
      <alignment horizontal="center"/>
    </xf>
    <xf numFmtId="0" fontId="0" fillId="34" borderId="0" xfId="0" applyFill="1" applyAlignment="1">
      <alignment horizontal="center"/>
    </xf>
    <xf numFmtId="0" fontId="0" fillId="34" borderId="0" xfId="0" applyFill="1" applyAlignment="1">
      <alignment horizontal="right"/>
    </xf>
    <xf numFmtId="168" fontId="0" fillId="34" borderId="0" xfId="0" applyNumberFormat="1" applyFill="1" applyAlignment="1">
      <alignment horizontal="center"/>
    </xf>
    <xf numFmtId="2" fontId="33" fillId="34" borderId="0" xfId="0" applyNumberFormat="1" applyFont="1" applyFill="1" applyBorder="1" applyAlignment="1">
      <alignment horizontal="center"/>
    </xf>
    <xf numFmtId="0" fontId="33" fillId="34" borderId="16" xfId="0" applyFont="1" applyFill="1" applyBorder="1" applyAlignment="1">
      <alignment horizontal="center"/>
    </xf>
    <xf numFmtId="0" fontId="33" fillId="34" borderId="17" xfId="0" applyFont="1" applyFill="1" applyBorder="1" applyAlignment="1">
      <alignment horizontal="center"/>
    </xf>
    <xf numFmtId="0" fontId="33" fillId="34" borderId="0" xfId="0" applyFont="1" applyFill="1" applyBorder="1" applyAlignment="1">
      <alignment horizontal="center"/>
    </xf>
    <xf numFmtId="0" fontId="33" fillId="34" borderId="0" xfId="0" applyFont="1" applyFill="1" applyBorder="1" applyAlignment="1">
      <alignment horizontal="right"/>
    </xf>
    <xf numFmtId="168" fontId="33" fillId="34" borderId="0" xfId="0" applyNumberFormat="1" applyFont="1" applyFill="1" applyBorder="1" applyAlignment="1">
      <alignment horizontal="center"/>
    </xf>
    <xf numFmtId="168" fontId="33" fillId="34" borderId="14" xfId="0" applyNumberFormat="1" applyFont="1" applyFill="1" applyBorder="1" applyAlignment="1">
      <alignment horizontal="center"/>
    </xf>
    <xf numFmtId="0" fontId="33" fillId="34" borderId="15" xfId="0" applyFont="1" applyFill="1" applyBorder="1"/>
    <xf numFmtId="168" fontId="33" fillId="34" borderId="16" xfId="0" applyNumberFormat="1" applyFont="1" applyFill="1" applyBorder="1" applyAlignment="1">
      <alignment horizontal="center"/>
    </xf>
    <xf numFmtId="0" fontId="33" fillId="34" borderId="14" xfId="0" applyFont="1" applyFill="1" applyBorder="1" applyAlignment="1">
      <alignment horizontal="center"/>
    </xf>
    <xf numFmtId="0" fontId="33" fillId="34" borderId="0" xfId="0" applyFont="1" applyFill="1" applyBorder="1" applyAlignment="1">
      <alignment horizontal="left"/>
    </xf>
    <xf numFmtId="0" fontId="33" fillId="34" borderId="0" xfId="0" quotePrefix="1" applyFont="1" applyFill="1"/>
    <xf numFmtId="0" fontId="33" fillId="34" borderId="0" xfId="0" applyFont="1" applyFill="1" applyBorder="1" applyAlignment="1"/>
    <xf numFmtId="0" fontId="33" fillId="34" borderId="14" xfId="0" applyFont="1" applyFill="1" applyBorder="1" applyAlignment="1">
      <alignment wrapText="1"/>
    </xf>
    <xf numFmtId="0" fontId="33" fillId="34" borderId="11" xfId="0" applyFont="1" applyFill="1" applyBorder="1"/>
    <xf numFmtId="0" fontId="33" fillId="34" borderId="0" xfId="0" applyFont="1" applyFill="1" applyBorder="1" applyAlignment="1">
      <alignment horizontal="center" wrapText="1"/>
    </xf>
    <xf numFmtId="0" fontId="33" fillId="34" borderId="16" xfId="0" applyFont="1" applyFill="1" applyBorder="1" applyAlignment="1">
      <alignment horizontal="center" wrapText="1"/>
    </xf>
    <xf numFmtId="0" fontId="40" fillId="34" borderId="19" xfId="0" applyFont="1" applyFill="1" applyBorder="1" applyAlignment="1">
      <alignment horizontal="center"/>
    </xf>
    <xf numFmtId="0" fontId="40" fillId="34" borderId="20" xfId="0" applyFont="1" applyFill="1" applyBorder="1" applyAlignment="1">
      <alignment horizontal="center"/>
    </xf>
    <xf numFmtId="0" fontId="40" fillId="34" borderId="0" xfId="0" applyFont="1" applyFill="1" applyBorder="1" applyAlignment="1">
      <alignment horizontal="center"/>
    </xf>
    <xf numFmtId="0" fontId="40" fillId="34" borderId="14" xfId="0" applyFont="1" applyFill="1" applyBorder="1" applyAlignment="1">
      <alignment horizontal="center"/>
    </xf>
    <xf numFmtId="0" fontId="33" fillId="34" borderId="16" xfId="0" applyFont="1" applyFill="1" applyBorder="1" applyAlignment="1">
      <alignment horizontal="center"/>
    </xf>
    <xf numFmtId="0" fontId="33" fillId="34" borderId="17" xfId="0" applyFont="1" applyFill="1" applyBorder="1" applyAlignment="1">
      <alignment horizontal="center"/>
    </xf>
    <xf numFmtId="0" fontId="33" fillId="34" borderId="15" xfId="0" applyFont="1" applyFill="1" applyBorder="1" applyAlignment="1">
      <alignment horizontal="center"/>
    </xf>
    <xf numFmtId="0" fontId="33" fillId="34" borderId="13" xfId="0" applyFont="1" applyFill="1" applyBorder="1" applyAlignment="1">
      <alignment horizontal="center"/>
    </xf>
    <xf numFmtId="164" fontId="0" fillId="36" borderId="0" xfId="0" applyNumberFormat="1" applyFill="1"/>
    <xf numFmtId="0" fontId="21" fillId="0" borderId="16" xfId="0" applyFont="1" applyBorder="1"/>
    <xf numFmtId="3" fontId="0" fillId="0" borderId="0" xfId="0" applyNumberFormat="1" applyAlignment="1">
      <alignment horizontal="center"/>
    </xf>
    <xf numFmtId="0" fontId="0" fillId="0" borderId="0" xfId="0" applyFill="1"/>
    <xf numFmtId="165" fontId="33" fillId="0" borderId="0" xfId="48" applyNumberFormat="1" applyFont="1" applyFill="1" applyBorder="1" applyAlignment="1">
      <alignment horizontal="center"/>
    </xf>
    <xf numFmtId="0" fontId="32" fillId="0" borderId="16" xfId="48" applyFont="1" applyFill="1" applyBorder="1" applyAlignment="1">
      <alignment horizontal="center"/>
    </xf>
    <xf numFmtId="168" fontId="33" fillId="34" borderId="17" xfId="0" applyNumberFormat="1" applyFont="1" applyFill="1" applyBorder="1" applyAlignment="1">
      <alignment horizontal="center"/>
    </xf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0" fontId="33" fillId="0" borderId="0" xfId="0" applyFont="1" applyFill="1"/>
    <xf numFmtId="168" fontId="3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71" fontId="0" fillId="0" borderId="0" xfId="0" applyNumberFormat="1" applyAlignment="1">
      <alignment horizontal="center"/>
    </xf>
    <xf numFmtId="164" fontId="0" fillId="0" borderId="13" xfId="42" applyNumberFormat="1" applyFont="1" applyBorder="1"/>
    <xf numFmtId="171" fontId="0" fillId="0" borderId="0" xfId="0" applyNumberFormat="1" applyFill="1" applyBorder="1"/>
    <xf numFmtId="2" fontId="33" fillId="34" borderId="14" xfId="0" applyNumberFormat="1" applyFont="1" applyFill="1" applyBorder="1" applyAlignment="1">
      <alignment horizontal="center"/>
    </xf>
    <xf numFmtId="173" fontId="0" fillId="0" borderId="0" xfId="43" applyNumberFormat="1" applyFont="1" applyAlignment="1">
      <alignment horizontal="center"/>
    </xf>
    <xf numFmtId="3" fontId="33" fillId="34" borderId="14" xfId="48" applyNumberFormat="1" applyFont="1" applyFill="1" applyBorder="1" applyAlignment="1">
      <alignment horizontal="center"/>
    </xf>
    <xf numFmtId="165" fontId="25" fillId="0" borderId="0" xfId="50" applyNumberFormat="1" applyFont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0" fillId="37" borderId="37" xfId="0" applyFill="1" applyBorder="1" applyAlignment="1">
      <alignment horizontal="center" vertical="center"/>
    </xf>
    <xf numFmtId="0" fontId="6" fillId="38" borderId="10" xfId="0" applyFont="1" applyFill="1" applyBorder="1" applyAlignment="1">
      <alignment horizontal="center" vertical="center" wrapText="1"/>
    </xf>
    <xf numFmtId="0" fontId="0" fillId="38" borderId="37" xfId="0" applyFont="1" applyFill="1" applyBorder="1" applyAlignment="1">
      <alignment horizontal="center" vertical="center"/>
    </xf>
    <xf numFmtId="0" fontId="6" fillId="38" borderId="11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39" borderId="10" xfId="0" applyFont="1" applyFill="1" applyBorder="1" applyAlignment="1">
      <alignment horizontal="center" vertical="center" wrapText="1"/>
    </xf>
    <xf numFmtId="0" fontId="0" fillId="39" borderId="10" xfId="0" applyFont="1" applyFill="1" applyBorder="1" applyAlignment="1">
      <alignment horizontal="center" vertical="center"/>
    </xf>
    <xf numFmtId="0" fontId="0" fillId="39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40" borderId="0" xfId="0" applyFill="1"/>
    <xf numFmtId="0" fontId="41" fillId="38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34" borderId="0" xfId="0" applyFill="1" applyBorder="1" applyAlignment="1">
      <alignment horizontal="center" vertical="center" wrapText="1"/>
    </xf>
    <xf numFmtId="0" fontId="0" fillId="41" borderId="10" xfId="0" applyFont="1" applyFill="1" applyBorder="1" applyAlignment="1">
      <alignment horizontal="center" vertical="center" wrapText="1"/>
    </xf>
    <xf numFmtId="0" fontId="0" fillId="41" borderId="11" xfId="0" applyFont="1" applyFill="1" applyBorder="1" applyAlignment="1">
      <alignment horizontal="center" vertical="center" wrapText="1"/>
    </xf>
    <xf numFmtId="0" fontId="0" fillId="42" borderId="10" xfId="0" applyFont="1" applyFill="1" applyBorder="1" applyAlignment="1">
      <alignment horizontal="center" vertical="center" wrapText="1"/>
    </xf>
    <xf numFmtId="0" fontId="0" fillId="42" borderId="11" xfId="0" applyFont="1" applyFill="1" applyBorder="1" applyAlignment="1">
      <alignment horizontal="center" vertical="center" wrapText="1"/>
    </xf>
    <xf numFmtId="0" fontId="0" fillId="38" borderId="10" xfId="0" applyFont="1" applyFill="1" applyBorder="1" applyAlignment="1">
      <alignment horizontal="center" vertical="center" wrapText="1"/>
    </xf>
    <xf numFmtId="0" fontId="0" fillId="38" borderId="11" xfId="0" applyFont="1" applyFill="1" applyBorder="1" applyAlignment="1">
      <alignment horizontal="center" vertical="center" wrapText="1"/>
    </xf>
    <xf numFmtId="0" fontId="18" fillId="43" borderId="38" xfId="0" applyFont="1" applyFill="1" applyBorder="1" applyAlignment="1">
      <alignment horizontal="center" vertical="center" wrapText="1"/>
    </xf>
    <xf numFmtId="0" fontId="18" fillId="43" borderId="39" xfId="0" applyFont="1" applyFill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34" borderId="40" xfId="0" applyFont="1" applyFill="1" applyBorder="1" applyAlignment="1">
      <alignment horizontal="center" vertical="center" wrapText="1"/>
    </xf>
    <xf numFmtId="0" fontId="6" fillId="39" borderId="10" xfId="0" applyFont="1" applyFill="1" applyBorder="1" applyAlignment="1">
      <alignment horizontal="center" vertical="center" wrapText="1"/>
    </xf>
    <xf numFmtId="0" fontId="6" fillId="39" borderId="11" xfId="0" applyFont="1" applyFill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38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38" borderId="10" xfId="0" applyFont="1" applyFill="1" applyBorder="1" applyAlignment="1">
      <alignment horizontal="center" vertical="center" wrapText="1"/>
    </xf>
    <xf numFmtId="164" fontId="21" fillId="0" borderId="11" xfId="42" applyNumberFormat="1" applyFont="1" applyBorder="1"/>
    <xf numFmtId="164" fontId="0" fillId="0" borderId="11" xfId="42" applyNumberFormat="1" applyFont="1" applyBorder="1"/>
    <xf numFmtId="164" fontId="0" fillId="0" borderId="0" xfId="42" applyNumberFormat="1" applyFont="1" applyAlignment="1"/>
    <xf numFmtId="164" fontId="44" fillId="0" borderId="0" xfId="42" applyNumberFormat="1" applyFont="1" applyAlignment="1">
      <alignment horizontal="center"/>
    </xf>
    <xf numFmtId="0" fontId="44" fillId="0" borderId="0" xfId="0" applyFont="1" applyAlignment="1">
      <alignment horizontal="center"/>
    </xf>
    <xf numFmtId="0" fontId="0" fillId="38" borderId="38" xfId="0" applyFont="1" applyFill="1" applyBorder="1" applyAlignment="1">
      <alignment horizontal="center" vertical="center" wrapText="1"/>
    </xf>
    <xf numFmtId="0" fontId="0" fillId="38" borderId="39" xfId="0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Border="1" applyAlignment="1">
      <alignment horizontal="center"/>
    </xf>
    <xf numFmtId="0" fontId="18" fillId="43" borderId="13" xfId="0" applyFont="1" applyFill="1" applyBorder="1" applyAlignment="1">
      <alignment horizontal="center" vertical="center" wrapText="1"/>
    </xf>
    <xf numFmtId="0" fontId="18" fillId="43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3" xfId="0" applyBorder="1" applyAlignment="1">
      <alignment wrapText="1"/>
    </xf>
    <xf numFmtId="0" fontId="0" fillId="0" borderId="35" xfId="0" applyBorder="1" applyAlignment="1">
      <alignment wrapText="1"/>
    </xf>
    <xf numFmtId="0" fontId="33" fillId="34" borderId="16" xfId="0" applyFont="1" applyFill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5" fillId="34" borderId="0" xfId="48" applyFill="1" applyBorder="1"/>
    <xf numFmtId="0" fontId="40" fillId="34" borderId="11" xfId="48" applyFont="1" applyFill="1" applyBorder="1" applyAlignment="1">
      <alignment horizontal="center"/>
    </xf>
    <xf numFmtId="0" fontId="40" fillId="34" borderId="19" xfId="48" applyFont="1" applyFill="1" applyBorder="1" applyAlignment="1">
      <alignment horizontal="center"/>
    </xf>
    <xf numFmtId="0" fontId="40" fillId="34" borderId="20" xfId="48" applyFont="1" applyFill="1" applyBorder="1" applyAlignment="1">
      <alignment horizontal="center"/>
    </xf>
    <xf numFmtId="0" fontId="40" fillId="34" borderId="16" xfId="48" applyFont="1" applyFill="1" applyBorder="1" applyAlignment="1">
      <alignment horizontal="right"/>
    </xf>
    <xf numFmtId="0" fontId="40" fillId="34" borderId="14" xfId="48" applyFont="1" applyFill="1" applyBorder="1" applyAlignment="1">
      <alignment horizontal="center"/>
    </xf>
    <xf numFmtId="0" fontId="40" fillId="34" borderId="0" xfId="48" applyFont="1" applyFill="1" applyBorder="1" applyAlignment="1">
      <alignment horizontal="right"/>
    </xf>
    <xf numFmtId="0" fontId="0" fillId="34" borderId="13" xfId="0" applyFont="1" applyFill="1" applyBorder="1"/>
    <xf numFmtId="0" fontId="0" fillId="34" borderId="0" xfId="0" applyFont="1" applyFill="1" applyBorder="1"/>
    <xf numFmtId="0" fontId="1" fillId="34" borderId="16" xfId="48" applyFont="1" applyFill="1" applyBorder="1"/>
    <xf numFmtId="0" fontId="0" fillId="34" borderId="14" xfId="0" applyFont="1" applyFill="1" applyBorder="1"/>
    <xf numFmtId="0" fontId="1" fillId="34" borderId="14" xfId="48" applyFont="1" applyFill="1" applyBorder="1"/>
    <xf numFmtId="0" fontId="1" fillId="34" borderId="0" xfId="48" applyFont="1" applyFill="1" applyBorder="1"/>
    <xf numFmtId="0" fontId="45" fillId="34" borderId="0" xfId="48" applyFont="1" applyFill="1" applyBorder="1" applyAlignment="1">
      <alignment horizontal="right"/>
    </xf>
    <xf numFmtId="0" fontId="1" fillId="34" borderId="13" xfId="48" applyFont="1" applyFill="1" applyBorder="1"/>
    <xf numFmtId="0" fontId="1" fillId="34" borderId="0" xfId="48" quotePrefix="1" applyFont="1" applyFill="1" applyBorder="1"/>
    <xf numFmtId="0" fontId="32" fillId="0" borderId="0" xfId="48" applyFont="1" applyFill="1" applyBorder="1" applyAlignment="1">
      <alignment horizontal="center"/>
    </xf>
    <xf numFmtId="0" fontId="33" fillId="0" borderId="0" xfId="48" applyFont="1" applyFill="1" applyBorder="1"/>
    <xf numFmtId="3" fontId="33" fillId="0" borderId="0" xfId="48" applyNumberFormat="1" applyFont="1" applyFill="1" applyBorder="1" applyAlignment="1">
      <alignment horizontal="center"/>
    </xf>
    <xf numFmtId="0" fontId="32" fillId="0" borderId="0" xfId="48" applyFont="1" applyFill="1" applyBorder="1" applyAlignment="1">
      <alignment horizontal="right"/>
    </xf>
    <xf numFmtId="2" fontId="33" fillId="0" borderId="0" xfId="48" applyNumberFormat="1" applyFont="1" applyFill="1" applyBorder="1" applyAlignment="1">
      <alignment horizontal="center"/>
    </xf>
    <xf numFmtId="3" fontId="33" fillId="0" borderId="0" xfId="42" applyNumberFormat="1" applyFont="1" applyFill="1" applyBorder="1" applyAlignment="1">
      <alignment horizontal="center"/>
    </xf>
    <xf numFmtId="0" fontId="5" fillId="0" borderId="0" xfId="48" applyFill="1" applyBorder="1"/>
    <xf numFmtId="0" fontId="34" fillId="0" borderId="0" xfId="48" applyFont="1" applyFill="1" applyBorder="1" applyAlignment="1">
      <alignment horizontal="right"/>
    </xf>
    <xf numFmtId="2" fontId="33" fillId="34" borderId="0" xfId="0" applyNumberFormat="1" applyFont="1" applyFill="1" applyBorder="1" applyAlignment="1">
      <alignment horizontal="center"/>
    </xf>
    <xf numFmtId="10" fontId="0" fillId="0" borderId="0" xfId="43" applyNumberFormat="1" applyFont="1" applyAlignment="1">
      <alignment horizontal="center"/>
    </xf>
    <xf numFmtId="10" fontId="0" fillId="0" borderId="0" xfId="0" applyNumberFormat="1"/>
    <xf numFmtId="174" fontId="0" fillId="0" borderId="0" xfId="0" applyNumberFormat="1"/>
    <xf numFmtId="0" fontId="39" fillId="0" borderId="0" xfId="0" applyFont="1" applyAlignment="1">
      <alignment horizontal="right"/>
    </xf>
    <xf numFmtId="9" fontId="0" fillId="0" borderId="0" xfId="43" applyNumberFormat="1" applyFont="1" applyAlignment="1">
      <alignment horizontal="center"/>
    </xf>
    <xf numFmtId="10" fontId="27" fillId="44" borderId="0" xfId="44" applyNumberFormat="1" applyFont="1" applyFill="1" applyAlignment="1">
      <alignment horizontal="right"/>
    </xf>
    <xf numFmtId="9" fontId="23" fillId="44" borderId="0" xfId="44" applyNumberFormat="1" applyFill="1"/>
    <xf numFmtId="43" fontId="46" fillId="0" borderId="0" xfId="0" applyNumberFormat="1" applyFont="1" applyFill="1"/>
    <xf numFmtId="164" fontId="0" fillId="0" borderId="0" xfId="45" applyNumberFormat="1" applyFont="1"/>
    <xf numFmtId="10" fontId="23" fillId="44" borderId="0" xfId="44" applyNumberFormat="1" applyFill="1"/>
    <xf numFmtId="10" fontId="23" fillId="0" borderId="0" xfId="44" applyNumberFormat="1"/>
    <xf numFmtId="0" fontId="28" fillId="0" borderId="0" xfId="44" applyFont="1" applyAlignment="1">
      <alignment horizontal="center"/>
    </xf>
    <xf numFmtId="0" fontId="27" fillId="0" borderId="0" xfId="44" applyFont="1" applyAlignment="1">
      <alignment horizontal="left"/>
    </xf>
    <xf numFmtId="175" fontId="27" fillId="0" borderId="0" xfId="44" applyNumberFormat="1" applyFont="1" applyAlignment="1">
      <alignment horizontal="right"/>
    </xf>
    <xf numFmtId="43" fontId="47" fillId="0" borderId="0" xfId="45" applyFont="1" applyAlignment="1">
      <alignment horizontal="center"/>
    </xf>
    <xf numFmtId="0" fontId="38" fillId="0" borderId="0" xfId="44" applyFont="1"/>
    <xf numFmtId="0" fontId="48" fillId="0" borderId="0" xfId="44" applyFont="1"/>
    <xf numFmtId="0" fontId="6" fillId="0" borderId="0" xfId="0" applyFont="1"/>
    <xf numFmtId="43" fontId="49" fillId="0" borderId="0" xfId="45" applyFont="1" applyAlignment="1">
      <alignment horizontal="left"/>
    </xf>
    <xf numFmtId="43" fontId="49" fillId="0" borderId="0" xfId="45" applyFont="1" applyAlignment="1">
      <alignment horizontal="right"/>
    </xf>
    <xf numFmtId="0" fontId="48" fillId="0" borderId="0" xfId="44" applyFont="1" applyAlignment="1">
      <alignment horizontal="center"/>
    </xf>
    <xf numFmtId="49" fontId="49" fillId="0" borderId="0" xfId="44" applyNumberFormat="1" applyFont="1" applyAlignment="1">
      <alignment horizontal="left"/>
    </xf>
    <xf numFmtId="10" fontId="49" fillId="44" borderId="0" xfId="44" applyNumberFormat="1" applyFont="1" applyFill="1" applyAlignment="1">
      <alignment horizontal="right"/>
    </xf>
    <xf numFmtId="164" fontId="48" fillId="0" borderId="0" xfId="45" applyNumberFormat="1" applyFont="1"/>
    <xf numFmtId="9" fontId="48" fillId="44" borderId="0" xfId="44" applyNumberFormat="1" applyFont="1" applyFill="1"/>
    <xf numFmtId="164" fontId="48" fillId="0" borderId="0" xfId="44" applyNumberFormat="1" applyFont="1"/>
    <xf numFmtId="10" fontId="49" fillId="0" borderId="0" xfId="44" applyNumberFormat="1" applyFont="1" applyAlignment="1">
      <alignment horizontal="right"/>
    </xf>
    <xf numFmtId="164" fontId="38" fillId="0" borderId="0" xfId="44" applyNumberFormat="1" applyFont="1"/>
    <xf numFmtId="43" fontId="50" fillId="0" borderId="0" xfId="0" applyNumberFormat="1" applyFont="1" applyFill="1"/>
    <xf numFmtId="164" fontId="6" fillId="0" borderId="0" xfId="45" applyNumberFormat="1" applyFont="1"/>
    <xf numFmtId="168" fontId="48" fillId="0" borderId="0" xfId="44" applyNumberFormat="1" applyFont="1"/>
    <xf numFmtId="10" fontId="48" fillId="44" borderId="0" xfId="44" applyNumberFormat="1" applyFont="1" applyFill="1"/>
    <xf numFmtId="164" fontId="38" fillId="0" borderId="11" xfId="44" applyNumberFormat="1" applyFont="1" applyBorder="1"/>
    <xf numFmtId="2" fontId="48" fillId="0" borderId="0" xfId="44" applyNumberFormat="1" applyFont="1"/>
    <xf numFmtId="164" fontId="38" fillId="0" borderId="0" xfId="45" applyNumberFormat="1" applyFont="1"/>
    <xf numFmtId="10" fontId="48" fillId="0" borderId="0" xfId="44" applyNumberFormat="1" applyFont="1"/>
    <xf numFmtId="43" fontId="48" fillId="0" borderId="0" xfId="45" applyFont="1"/>
    <xf numFmtId="0" fontId="6" fillId="0" borderId="0" xfId="46" applyFont="1" applyAlignment="1">
      <alignment horizontal="left"/>
    </xf>
    <xf numFmtId="164" fontId="48" fillId="0" borderId="0" xfId="42" applyNumberFormat="1" applyFont="1"/>
    <xf numFmtId="43" fontId="48" fillId="0" borderId="0" xfId="44" applyNumberFormat="1" applyFont="1"/>
    <xf numFmtId="39" fontId="6" fillId="0" borderId="0" xfId="46" applyNumberFormat="1" applyFont="1"/>
    <xf numFmtId="168" fontId="48" fillId="0" borderId="0" xfId="44" applyNumberFormat="1" applyFont="1" applyAlignment="1">
      <alignment horizontal="center"/>
    </xf>
    <xf numFmtId="0" fontId="48" fillId="0" borderId="16" xfId="44" applyFont="1" applyBorder="1" applyAlignment="1">
      <alignment horizontal="center"/>
    </xf>
    <xf numFmtId="168" fontId="48" fillId="0" borderId="16" xfId="44" applyNumberFormat="1" applyFont="1" applyBorder="1" applyAlignment="1">
      <alignment horizontal="center"/>
    </xf>
    <xf numFmtId="1" fontId="6" fillId="0" borderId="16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166" fontId="6" fillId="0" borderId="0" xfId="0" applyNumberFormat="1" applyFont="1"/>
    <xf numFmtId="39" fontId="6" fillId="0" borderId="0" xfId="47" applyNumberFormat="1" applyFont="1"/>
    <xf numFmtId="3" fontId="48" fillId="0" borderId="0" xfId="44" applyNumberFormat="1" applyFont="1"/>
    <xf numFmtId="1" fontId="0" fillId="0" borderId="0" xfId="0" applyNumberFormat="1"/>
    <xf numFmtId="3" fontId="0" fillId="0" borderId="0" xfId="0" applyNumberFormat="1"/>
    <xf numFmtId="0" fontId="39" fillId="0" borderId="0" xfId="0" applyFont="1" applyAlignment="1">
      <alignment horizontal="left"/>
    </xf>
    <xf numFmtId="0" fontId="25" fillId="0" borderId="0" xfId="44" applyFont="1" applyBorder="1"/>
    <xf numFmtId="3" fontId="21" fillId="0" borderId="16" xfId="0" applyNumberFormat="1" applyFont="1" applyBorder="1" applyAlignment="1">
      <alignment horizontal="center"/>
    </xf>
    <xf numFmtId="0" fontId="0" fillId="34" borderId="16" xfId="0" applyFill="1" applyBorder="1"/>
    <xf numFmtId="0" fontId="0" fillId="34" borderId="17" xfId="0" applyFill="1" applyBorder="1"/>
    <xf numFmtId="168" fontId="33" fillId="34" borderId="16" xfId="0" applyNumberFormat="1" applyFont="1" applyFill="1" applyBorder="1" applyAlignment="1">
      <alignment horizontal="center"/>
    </xf>
    <xf numFmtId="168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168" fontId="33" fillId="34" borderId="0" xfId="0" applyNumberFormat="1" applyFont="1" applyFill="1"/>
    <xf numFmtId="168" fontId="33" fillId="34" borderId="0" xfId="0" applyNumberFormat="1" applyFont="1" applyFill="1" applyBorder="1" applyAlignment="1">
      <alignment horizontal="center"/>
    </xf>
    <xf numFmtId="168" fontId="33" fillId="34" borderId="16" xfId="0" applyNumberFormat="1" applyFont="1" applyFill="1" applyBorder="1"/>
    <xf numFmtId="168" fontId="33" fillId="0" borderId="0" xfId="0" applyNumberFormat="1" applyFont="1"/>
    <xf numFmtId="168" fontId="33" fillId="34" borderId="16" xfId="0" applyNumberFormat="1" applyFont="1" applyFill="1" applyBorder="1" applyAlignment="1">
      <alignment horizontal="center"/>
    </xf>
    <xf numFmtId="168" fontId="33" fillId="34" borderId="0" xfId="0" applyNumberFormat="1" applyFont="1" applyFill="1" applyBorder="1" applyAlignment="1">
      <alignment horizontal="center"/>
    </xf>
    <xf numFmtId="168" fontId="0" fillId="34" borderId="0" xfId="0" applyNumberFormat="1" applyFill="1"/>
    <xf numFmtId="171" fontId="0" fillId="0" borderId="0" xfId="0" applyNumberFormat="1"/>
    <xf numFmtId="37" fontId="33" fillId="0" borderId="0" xfId="42" applyNumberFormat="1" applyFont="1" applyAlignment="1">
      <alignment horizontal="center"/>
    </xf>
    <xf numFmtId="0" fontId="33" fillId="0" borderId="29" xfId="0" applyFont="1" applyBorder="1" applyAlignment="1">
      <alignment horizontal="center"/>
    </xf>
    <xf numFmtId="0" fontId="33" fillId="0" borderId="0" xfId="0" applyFont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3" fontId="33" fillId="0" borderId="0" xfId="0" applyNumberFormat="1" applyFont="1" applyAlignment="1">
      <alignment horizontal="center"/>
    </xf>
    <xf numFmtId="168" fontId="33" fillId="0" borderId="0" xfId="0" applyNumberFormat="1" applyFont="1" applyFill="1"/>
    <xf numFmtId="0" fontId="33" fillId="0" borderId="0" xfId="0" applyFont="1" applyAlignment="1">
      <alignment wrapText="1"/>
    </xf>
    <xf numFmtId="0" fontId="33" fillId="0" borderId="13" xfId="0" applyFont="1" applyBorder="1"/>
    <xf numFmtId="0" fontId="33" fillId="34" borderId="16" xfId="0" applyFont="1" applyFill="1" applyBorder="1" applyAlignment="1">
      <alignment horizontal="center"/>
    </xf>
    <xf numFmtId="0" fontId="33" fillId="34" borderId="0" xfId="0" applyFont="1" applyFill="1" applyAlignment="1">
      <alignment horizontal="center"/>
    </xf>
    <xf numFmtId="168" fontId="33" fillId="34" borderId="0" xfId="0" applyNumberFormat="1" applyFont="1" applyFill="1" applyAlignment="1">
      <alignment horizontal="center"/>
    </xf>
    <xf numFmtId="0" fontId="33" fillId="34" borderId="0" xfId="0" applyFont="1" applyFill="1" applyAlignment="1">
      <alignment horizontal="right"/>
    </xf>
    <xf numFmtId="0" fontId="33" fillId="0" borderId="0" xfId="0" applyFont="1" applyFill="1" applyAlignment="1">
      <alignment horizontal="right"/>
    </xf>
    <xf numFmtId="168" fontId="33" fillId="0" borderId="0" xfId="0" applyNumberFormat="1" applyFont="1" applyFill="1" applyAlignment="1">
      <alignment horizontal="center"/>
    </xf>
    <xf numFmtId="171" fontId="33" fillId="0" borderId="0" xfId="0" applyNumberFormat="1" applyFont="1" applyFill="1" applyAlignment="1">
      <alignment horizontal="center"/>
    </xf>
    <xf numFmtId="164" fontId="33" fillId="0" borderId="0" xfId="42" applyNumberFormat="1" applyFont="1"/>
    <xf numFmtId="172" fontId="33" fillId="0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0" fontId="36" fillId="0" borderId="0" xfId="0" applyFont="1" applyAlignment="1">
      <alignment horizontal="center"/>
    </xf>
    <xf numFmtId="0" fontId="33" fillId="34" borderId="16" xfId="0" applyFont="1" applyFill="1" applyBorder="1" applyAlignment="1">
      <alignment horizontal="right"/>
    </xf>
    <xf numFmtId="172" fontId="33" fillId="0" borderId="0" xfId="0" applyNumberFormat="1" applyFont="1"/>
    <xf numFmtId="165" fontId="0" fillId="0" borderId="0" xfId="0" applyNumberFormat="1" applyFont="1" applyFill="1" applyBorder="1" applyAlignment="1">
      <alignment horizontal="center"/>
    </xf>
    <xf numFmtId="176" fontId="0" fillId="0" borderId="0" xfId="0" applyNumberFormat="1"/>
    <xf numFmtId="164" fontId="36" fillId="0" borderId="0" xfId="0" applyNumberFormat="1" applyFont="1"/>
    <xf numFmtId="171" fontId="33" fillId="0" borderId="0" xfId="0" applyNumberFormat="1" applyFont="1"/>
    <xf numFmtId="170" fontId="0" fillId="0" borderId="0" xfId="0" applyNumberFormat="1" applyFont="1" applyFill="1" applyBorder="1" applyAlignment="1">
      <alignment horizontal="center"/>
    </xf>
    <xf numFmtId="177" fontId="33" fillId="0" borderId="0" xfId="42" applyNumberFormat="1" applyFont="1" applyAlignment="1">
      <alignment horizontal="center"/>
    </xf>
    <xf numFmtId="177" fontId="33" fillId="34" borderId="0" xfId="0" applyNumberFormat="1" applyFont="1" applyFill="1" applyBorder="1" applyAlignment="1">
      <alignment horizontal="center"/>
    </xf>
    <xf numFmtId="177" fontId="33" fillId="34" borderId="0" xfId="0" applyNumberFormat="1" applyFont="1" applyFill="1" applyAlignment="1">
      <alignment horizontal="center"/>
    </xf>
    <xf numFmtId="168" fontId="0" fillId="0" borderId="0" xfId="42" applyNumberFormat="1" applyFont="1" applyAlignment="1">
      <alignment horizontal="center"/>
    </xf>
    <xf numFmtId="0" fontId="51" fillId="0" borderId="16" xfId="0" applyFont="1" applyBorder="1" applyAlignment="1">
      <alignment horizontal="center"/>
    </xf>
    <xf numFmtId="0" fontId="51" fillId="0" borderId="0" xfId="0" applyFont="1" applyAlignment="1">
      <alignment horizontal="center"/>
    </xf>
    <xf numFmtId="168" fontId="0" fillId="0" borderId="0" xfId="42" applyNumberFormat="1" applyFont="1" applyAlignment="1">
      <alignment horizontal="right"/>
    </xf>
    <xf numFmtId="168" fontId="0" fillId="0" borderId="0" xfId="0" applyNumberFormat="1" applyAlignment="1">
      <alignment horizontal="right"/>
    </xf>
    <xf numFmtId="0" fontId="51" fillId="0" borderId="0" xfId="0" applyFont="1" applyBorder="1" applyAlignment="1">
      <alignment horizontal="center"/>
    </xf>
    <xf numFmtId="0" fontId="51" fillId="0" borderId="0" xfId="0" applyFont="1" applyBorder="1" applyAlignment="1">
      <alignment horizontal="right"/>
    </xf>
    <xf numFmtId="0" fontId="52" fillId="0" borderId="0" xfId="0" applyFont="1" applyBorder="1" applyAlignment="1">
      <alignment horizontal="center"/>
    </xf>
    <xf numFmtId="0" fontId="51" fillId="0" borderId="0" xfId="0" applyFont="1" applyAlignment="1">
      <alignment horizontal="right"/>
    </xf>
    <xf numFmtId="164" fontId="0" fillId="0" borderId="0" xfId="42" applyNumberFormat="1" applyFont="1" applyAlignment="1">
      <alignment horizontal="right"/>
    </xf>
    <xf numFmtId="176" fontId="0" fillId="0" borderId="0" xfId="42" applyNumberFormat="1" applyFont="1" applyAlignment="1">
      <alignment horizontal="right"/>
    </xf>
    <xf numFmtId="3" fontId="33" fillId="34" borderId="0" xfId="0" applyNumberFormat="1" applyFont="1" applyFill="1" applyBorder="1" applyAlignment="1">
      <alignment horizontal="center"/>
    </xf>
    <xf numFmtId="168" fontId="33" fillId="34" borderId="19" xfId="0" applyNumberFormat="1" applyFont="1" applyFill="1" applyBorder="1" applyAlignment="1">
      <alignment horizontal="center"/>
    </xf>
    <xf numFmtId="0" fontId="36" fillId="34" borderId="21" xfId="0" applyFont="1" applyFill="1" applyBorder="1" applyAlignment="1">
      <alignment horizontal="center"/>
    </xf>
    <xf numFmtId="0" fontId="36" fillId="34" borderId="22" xfId="0" applyFont="1" applyFill="1" applyBorder="1" applyAlignment="1">
      <alignment horizontal="center"/>
    </xf>
    <xf numFmtId="0" fontId="36" fillId="34" borderId="23" xfId="0" applyFont="1" applyFill="1" applyBorder="1" applyAlignment="1">
      <alignment horizontal="center"/>
    </xf>
    <xf numFmtId="0" fontId="33" fillId="34" borderId="30" xfId="0" applyFont="1" applyFill="1" applyBorder="1" applyAlignment="1">
      <alignment horizontal="center"/>
    </xf>
    <xf numFmtId="0" fontId="33" fillId="34" borderId="29" xfId="0" applyFont="1" applyFill="1" applyBorder="1" applyAlignment="1">
      <alignment horizontal="center"/>
    </xf>
    <xf numFmtId="0" fontId="33" fillId="34" borderId="31" xfId="0" applyFont="1" applyFill="1" applyBorder="1" applyAlignment="1">
      <alignment horizontal="center"/>
    </xf>
    <xf numFmtId="0" fontId="40" fillId="34" borderId="24" xfId="0" applyFont="1" applyFill="1" applyBorder="1" applyAlignment="1">
      <alignment horizontal="center"/>
    </xf>
    <xf numFmtId="0" fontId="33" fillId="34" borderId="11" xfId="0" applyFont="1" applyFill="1" applyBorder="1" applyAlignment="1">
      <alignment horizontal="center" wrapText="1"/>
    </xf>
    <xf numFmtId="0" fontId="33" fillId="34" borderId="16" xfId="0" applyFont="1" applyFill="1" applyBorder="1" applyAlignment="1">
      <alignment horizontal="center" wrapText="1"/>
    </xf>
    <xf numFmtId="0" fontId="40" fillId="34" borderId="16" xfId="0" applyFont="1" applyFill="1" applyBorder="1" applyAlignment="1">
      <alignment horizontal="center"/>
    </xf>
    <xf numFmtId="0" fontId="40" fillId="34" borderId="17" xfId="0" applyFont="1" applyFill="1" applyBorder="1" applyAlignment="1">
      <alignment horizontal="center"/>
    </xf>
    <xf numFmtId="168" fontId="33" fillId="34" borderId="16" xfId="0" applyNumberFormat="1" applyFont="1" applyFill="1" applyBorder="1" applyAlignment="1">
      <alignment horizontal="center"/>
    </xf>
    <xf numFmtId="0" fontId="33" fillId="34" borderId="42" xfId="0" applyFont="1" applyFill="1" applyBorder="1" applyAlignment="1">
      <alignment horizontal="center" wrapText="1"/>
    </xf>
    <xf numFmtId="2" fontId="33" fillId="34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0" fontId="0" fillId="0" borderId="11" xfId="0" applyNumberFormat="1" applyBorder="1" applyAlignment="1">
      <alignment horizontal="center"/>
    </xf>
    <xf numFmtId="168" fontId="33" fillId="34" borderId="0" xfId="0" applyNumberFormat="1" applyFont="1" applyFill="1" applyBorder="1" applyAlignment="1">
      <alignment horizontal="center"/>
    </xf>
    <xf numFmtId="0" fontId="40" fillId="34" borderId="18" xfId="48" applyFont="1" applyFill="1" applyBorder="1" applyAlignment="1">
      <alignment horizontal="center"/>
    </xf>
    <xf numFmtId="0" fontId="40" fillId="34" borderId="19" xfId="48" applyFont="1" applyFill="1" applyBorder="1" applyAlignment="1">
      <alignment horizontal="center"/>
    </xf>
    <xf numFmtId="0" fontId="40" fillId="34" borderId="15" xfId="48" applyFont="1" applyFill="1" applyBorder="1" applyAlignment="1">
      <alignment horizontal="center"/>
    </xf>
    <xf numFmtId="0" fontId="40" fillId="34" borderId="16" xfId="48" applyFont="1" applyFill="1" applyBorder="1" applyAlignment="1">
      <alignment horizontal="center"/>
    </xf>
    <xf numFmtId="0" fontId="32" fillId="0" borderId="0" xfId="48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2" fillId="0" borderId="0" xfId="48" applyFont="1" applyFill="1" applyBorder="1" applyAlignment="1">
      <alignment horizontal="center" wrapText="1"/>
    </xf>
    <xf numFmtId="0" fontId="33" fillId="34" borderId="0" xfId="0" applyFont="1" applyFill="1" applyBorder="1" applyAlignment="1">
      <alignment horizontal="center" wrapText="1"/>
    </xf>
    <xf numFmtId="168" fontId="33" fillId="34" borderId="11" xfId="0" applyNumberFormat="1" applyFont="1" applyFill="1" applyBorder="1" applyAlignment="1">
      <alignment horizontal="center"/>
    </xf>
    <xf numFmtId="0" fontId="0" fillId="34" borderId="32" xfId="0" applyFill="1" applyBorder="1" applyAlignment="1">
      <alignment horizontal="center"/>
    </xf>
    <xf numFmtId="0" fontId="0" fillId="34" borderId="16" xfId="0" applyFill="1" applyBorder="1" applyAlignment="1">
      <alignment horizontal="center"/>
    </xf>
    <xf numFmtId="0" fontId="33" fillId="34" borderId="21" xfId="0" applyFont="1" applyFill="1" applyBorder="1" applyAlignment="1">
      <alignment horizontal="center"/>
    </xf>
    <xf numFmtId="0" fontId="33" fillId="34" borderId="22" xfId="0" applyFont="1" applyFill="1" applyBorder="1" applyAlignment="1">
      <alignment horizontal="center"/>
    </xf>
    <xf numFmtId="0" fontId="33" fillId="34" borderId="23" xfId="0" applyFont="1" applyFill="1" applyBorder="1" applyAlignment="1">
      <alignment horizontal="center"/>
    </xf>
    <xf numFmtId="171" fontId="0" fillId="0" borderId="0" xfId="0" applyNumberFormat="1" applyFill="1" applyBorder="1" applyAlignment="1">
      <alignment horizontal="center"/>
    </xf>
    <xf numFmtId="168" fontId="0" fillId="0" borderId="0" xfId="42" applyNumberFormat="1" applyFont="1" applyAlignment="1">
      <alignment horizontal="center"/>
    </xf>
    <xf numFmtId="0" fontId="38" fillId="34" borderId="10" xfId="0" applyFont="1" applyFill="1" applyBorder="1" applyAlignment="1">
      <alignment horizontal="center"/>
    </xf>
    <xf numFmtId="0" fontId="38" fillId="34" borderId="11" xfId="0" applyFont="1" applyFill="1" applyBorder="1" applyAlignment="1">
      <alignment horizontal="center"/>
    </xf>
    <xf numFmtId="0" fontId="38" fillId="34" borderId="12" xfId="0" applyFont="1" applyFill="1" applyBorder="1" applyAlignment="1">
      <alignment horizontal="center"/>
    </xf>
    <xf numFmtId="0" fontId="0" fillId="34" borderId="29" xfId="0" applyFill="1" applyBorder="1" applyAlignment="1">
      <alignment horizontal="center"/>
    </xf>
    <xf numFmtId="0" fontId="38" fillId="34" borderId="30" xfId="0" applyFont="1" applyFill="1" applyBorder="1" applyAlignment="1">
      <alignment horizontal="center"/>
    </xf>
    <xf numFmtId="0" fontId="38" fillId="34" borderId="29" xfId="0" applyFont="1" applyFill="1" applyBorder="1" applyAlignment="1">
      <alignment horizontal="center"/>
    </xf>
    <xf numFmtId="0" fontId="38" fillId="34" borderId="31" xfId="0" applyFont="1" applyFill="1" applyBorder="1" applyAlignment="1">
      <alignment horizontal="center"/>
    </xf>
    <xf numFmtId="0" fontId="39" fillId="34" borderId="16" xfId="0" applyFont="1" applyFill="1" applyBorder="1" applyAlignment="1">
      <alignment horizontal="center"/>
    </xf>
    <xf numFmtId="0" fontId="36" fillId="34" borderId="0" xfId="0" applyFont="1" applyFill="1" applyBorder="1" applyAlignment="1">
      <alignment horizontal="center"/>
    </xf>
    <xf numFmtId="0" fontId="33" fillId="34" borderId="24" xfId="0" applyFont="1" applyFill="1" applyBorder="1" applyAlignment="1">
      <alignment horizontal="center"/>
    </xf>
    <xf numFmtId="0" fontId="33" fillId="0" borderId="43" xfId="0" applyFont="1" applyBorder="1" applyAlignment="1">
      <alignment horizontal="center" wrapText="1"/>
    </xf>
    <xf numFmtId="0" fontId="33" fillId="34" borderId="32" xfId="0" applyFont="1" applyFill="1" applyBorder="1" applyAlignment="1">
      <alignment horizontal="center"/>
    </xf>
    <xf numFmtId="0" fontId="33" fillId="34" borderId="16" xfId="0" applyFont="1" applyFill="1" applyBorder="1" applyAlignment="1">
      <alignment horizontal="center"/>
    </xf>
    <xf numFmtId="171" fontId="33" fillId="0" borderId="0" xfId="0" applyNumberFormat="1" applyFont="1" applyFill="1" applyBorder="1" applyAlignment="1">
      <alignment horizontal="center"/>
    </xf>
    <xf numFmtId="0" fontId="33" fillId="0" borderId="16" xfId="0" applyFont="1" applyBorder="1" applyAlignment="1">
      <alignment horizontal="center" wrapText="1"/>
    </xf>
    <xf numFmtId="168" fontId="33" fillId="0" borderId="0" xfId="42" applyNumberFormat="1" applyFont="1" applyAlignment="1">
      <alignment horizontal="center"/>
    </xf>
    <xf numFmtId="0" fontId="33" fillId="0" borderId="32" xfId="0" applyFont="1" applyBorder="1" applyAlignment="1">
      <alignment horizontal="center"/>
    </xf>
    <xf numFmtId="173" fontId="33" fillId="0" borderId="11" xfId="43" applyNumberFormat="1" applyFont="1" applyBorder="1" applyAlignment="1">
      <alignment horizontal="center"/>
    </xf>
    <xf numFmtId="0" fontId="36" fillId="0" borderId="16" xfId="0" applyFont="1" applyBorder="1" applyAlignment="1">
      <alignment horizontal="center"/>
    </xf>
    <xf numFmtId="0" fontId="51" fillId="0" borderId="16" xfId="0" applyFont="1" applyBorder="1" applyAlignment="1">
      <alignment horizontal="center"/>
    </xf>
    <xf numFmtId="0" fontId="51" fillId="0" borderId="16" xfId="0" applyFont="1" applyBorder="1" applyAlignment="1">
      <alignment horizontal="right"/>
    </xf>
    <xf numFmtId="0" fontId="51" fillId="0" borderId="42" xfId="0" applyFont="1" applyBorder="1" applyAlignment="1">
      <alignment horizontal="center" wrapText="1"/>
    </xf>
    <xf numFmtId="0" fontId="51" fillId="0" borderId="16" xfId="0" applyFont="1" applyBorder="1" applyAlignment="1">
      <alignment horizontal="center" wrapText="1"/>
    </xf>
    <xf numFmtId="0" fontId="21" fillId="0" borderId="29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9" fontId="0" fillId="0" borderId="11" xfId="43" applyFont="1" applyBorder="1" applyAlignment="1">
      <alignment horizontal="center"/>
    </xf>
    <xf numFmtId="0" fontId="24" fillId="34" borderId="18" xfId="44" applyFont="1" applyFill="1" applyBorder="1" applyAlignment="1">
      <alignment horizontal="center"/>
    </xf>
    <xf numFmtId="0" fontId="24" fillId="34" borderId="19" xfId="44" applyFont="1" applyFill="1" applyBorder="1" applyAlignment="1">
      <alignment horizontal="center"/>
    </xf>
    <xf numFmtId="0" fontId="24" fillId="34" borderId="20" xfId="44" applyFont="1" applyFill="1" applyBorder="1" applyAlignment="1">
      <alignment horizontal="center"/>
    </xf>
    <xf numFmtId="0" fontId="4" fillId="0" borderId="0" xfId="51" applyAlignment="1">
      <alignment horizontal="center" wrapText="1"/>
    </xf>
    <xf numFmtId="0" fontId="4" fillId="0" borderId="16" xfId="51" applyBorder="1" applyAlignment="1">
      <alignment horizontal="center"/>
    </xf>
    <xf numFmtId="165" fontId="4" fillId="0" borderId="11" xfId="51" applyNumberFormat="1" applyBorder="1" applyAlignment="1">
      <alignment horizontal="center"/>
    </xf>
    <xf numFmtId="0" fontId="21" fillId="0" borderId="0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5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32" fillId="34" borderId="18" xfId="48" applyFont="1" applyFill="1" applyBorder="1" applyAlignment="1">
      <alignment horizontal="center"/>
    </xf>
    <xf numFmtId="0" fontId="32" fillId="34" borderId="19" xfId="48" applyFont="1" applyFill="1" applyBorder="1" applyAlignment="1">
      <alignment horizontal="center"/>
    </xf>
    <xf numFmtId="0" fontId="32" fillId="34" borderId="16" xfId="48" applyFont="1" applyFill="1" applyBorder="1" applyAlignment="1">
      <alignment horizontal="center"/>
    </xf>
    <xf numFmtId="0" fontId="5" fillId="0" borderId="16" xfId="48" applyBorder="1" applyAlignment="1">
      <alignment horizontal="center"/>
    </xf>
    <xf numFmtId="0" fontId="21" fillId="0" borderId="0" xfId="0" applyFont="1" applyAlignment="1">
      <alignment horizontal="center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omma 2" xfId="45" xr:uid="{00000000-0005-0000-0000-00001C000000}"/>
    <cellStyle name="Currency" xfId="49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00000000-0005-0000-0000-000028000000}"/>
    <cellStyle name="Normal 2 2" xfId="52" xr:uid="{00000000-0005-0000-0000-000029000000}"/>
    <cellStyle name="Normal 3" xfId="48" xr:uid="{00000000-0005-0000-0000-00002A000000}"/>
    <cellStyle name="Normal 4" xfId="50" xr:uid="{00000000-0005-0000-0000-00002B000000}"/>
    <cellStyle name="Normal 5" xfId="51" xr:uid="{00000000-0005-0000-0000-00002C000000}"/>
    <cellStyle name="Normal_2014" xfId="46" xr:uid="{00000000-0005-0000-0000-00002D000000}"/>
    <cellStyle name="Normal_2015" xfId="47" xr:uid="{00000000-0005-0000-0000-00002E000000}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raleex/AppData/Local/Temp/notes90C43B/output%20T&amp;D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jcamfield/Desktop/NLH/Transmission%20Cost%20Benchmark/output%20T&amp;D%20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jcamfield/Desktop/NLH/Transmission%20Cost%20Benchmark/output%20T&amp;D%20v2%20(March%202%20work%20with%20selected%20accounts%20for%20transmission%20expense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D_USD"/>
      <sheetName val="O&amp;M Cost Benchmark Example 1"/>
      <sheetName val="Data Draw (Sheet 1)"/>
      <sheetName val="Summary Table Final v2 "/>
      <sheetName val="STF v2"/>
      <sheetName val="NL Hydro Load Density"/>
      <sheetName val="Transmission Accounts"/>
      <sheetName val="Table"/>
      <sheetName val="Summary Table v2"/>
      <sheetName val="Summary Table v1"/>
      <sheetName val="OM Cost"/>
      <sheetName val="Plant in Service"/>
      <sheetName val="Depreciation"/>
      <sheetName val="Pole Miles"/>
      <sheetName val="Salaries and Wages"/>
      <sheetName val="Transmission Peaks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D_USD"/>
      <sheetName val="O&amp;M Cost Benchmark Example 1"/>
      <sheetName val="Data Draw (Sheet 1)"/>
      <sheetName val="Summary Table Final v2 "/>
      <sheetName val="STF v2"/>
      <sheetName val="NL Hydro Load Density"/>
      <sheetName val="Transmission Accounts"/>
      <sheetName val="Table"/>
      <sheetName val="Summary Table v2"/>
      <sheetName val="Summary Table v1"/>
      <sheetName val="OM Cost"/>
      <sheetName val="Plant in Service"/>
      <sheetName val="Depreciation"/>
      <sheetName val="Pole Miles"/>
      <sheetName val="Salaries and Wages"/>
      <sheetName val="Transmission Peaks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&amp;M Cost Benchmark Example 1"/>
      <sheetName val="Sheet1"/>
      <sheetName val="Transmission"/>
      <sheetName val="Distribution"/>
      <sheetName val="Sheet2"/>
      <sheetName val="Table"/>
      <sheetName val="Summary Table"/>
      <sheetName val="Summary Table (2)"/>
      <sheetName val="Summary Table (3)"/>
      <sheetName val="Summary Table (4)"/>
      <sheetName val="OM Cost"/>
      <sheetName val="Plant in Service"/>
      <sheetName val="Depreciation"/>
      <sheetName val="Pole Miles"/>
      <sheetName val="Transmission Peaks"/>
      <sheetName val="Salaries and W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8</v>
          </cell>
          <cell r="D2">
            <v>1998</v>
          </cell>
          <cell r="G2">
            <v>83</v>
          </cell>
          <cell r="I2">
            <v>1242795</v>
          </cell>
        </row>
        <row r="3">
          <cell r="A3">
            <v>8</v>
          </cell>
          <cell r="D3">
            <v>1998</v>
          </cell>
          <cell r="G3">
            <v>84</v>
          </cell>
          <cell r="I3">
            <v>1713915</v>
          </cell>
        </row>
        <row r="4">
          <cell r="A4">
            <v>8</v>
          </cell>
          <cell r="D4">
            <v>1998</v>
          </cell>
          <cell r="G4">
            <v>85</v>
          </cell>
          <cell r="I4">
            <v>158814</v>
          </cell>
        </row>
        <row r="5">
          <cell r="A5">
            <v>8</v>
          </cell>
          <cell r="D5">
            <v>1998</v>
          </cell>
          <cell r="G5">
            <v>86</v>
          </cell>
          <cell r="I5">
            <v>27374</v>
          </cell>
        </row>
        <row r="6">
          <cell r="A6">
            <v>8</v>
          </cell>
          <cell r="D6">
            <v>1998</v>
          </cell>
          <cell r="G6"/>
          <cell r="I6">
            <v>0</v>
          </cell>
        </row>
        <row r="7">
          <cell r="A7">
            <v>8</v>
          </cell>
          <cell r="D7">
            <v>1998</v>
          </cell>
          <cell r="G7">
            <v>88</v>
          </cell>
          <cell r="I7">
            <v>802421</v>
          </cell>
        </row>
        <row r="8">
          <cell r="A8">
            <v>8</v>
          </cell>
          <cell r="D8">
            <v>1998</v>
          </cell>
          <cell r="G8">
            <v>89</v>
          </cell>
          <cell r="I8">
            <v>732000</v>
          </cell>
        </row>
        <row r="9">
          <cell r="A9">
            <v>8</v>
          </cell>
          <cell r="D9">
            <v>1998</v>
          </cell>
          <cell r="G9">
            <v>90</v>
          </cell>
          <cell r="I9">
            <v>53666</v>
          </cell>
        </row>
        <row r="10">
          <cell r="A10">
            <v>8</v>
          </cell>
          <cell r="D10">
            <v>1998</v>
          </cell>
          <cell r="G10">
            <v>91</v>
          </cell>
          <cell r="I10">
            <v>4730985</v>
          </cell>
        </row>
        <row r="11">
          <cell r="A11">
            <v>8</v>
          </cell>
          <cell r="D11">
            <v>1998</v>
          </cell>
          <cell r="G11"/>
          <cell r="I11">
            <v>0</v>
          </cell>
        </row>
        <row r="12">
          <cell r="A12">
            <v>8</v>
          </cell>
          <cell r="D12">
            <v>1998</v>
          </cell>
          <cell r="G12">
            <v>93</v>
          </cell>
          <cell r="I12">
            <v>3821710</v>
          </cell>
        </row>
        <row r="13">
          <cell r="A13">
            <v>8</v>
          </cell>
          <cell r="D13">
            <v>1998</v>
          </cell>
          <cell r="G13">
            <v>94</v>
          </cell>
          <cell r="I13">
            <v>10080</v>
          </cell>
        </row>
        <row r="14">
          <cell r="A14">
            <v>8</v>
          </cell>
          <cell r="D14">
            <v>1998</v>
          </cell>
          <cell r="G14">
            <v>95</v>
          </cell>
          <cell r="I14">
            <v>2601250</v>
          </cell>
        </row>
        <row r="15">
          <cell r="A15">
            <v>8</v>
          </cell>
          <cell r="D15">
            <v>1998</v>
          </cell>
          <cell r="G15">
            <v>96</v>
          </cell>
          <cell r="I15">
            <v>1767106</v>
          </cell>
        </row>
        <row r="16">
          <cell r="A16">
            <v>8</v>
          </cell>
          <cell r="D16">
            <v>1998</v>
          </cell>
          <cell r="G16">
            <v>97</v>
          </cell>
          <cell r="I16">
            <v>0</v>
          </cell>
        </row>
        <row r="17">
          <cell r="A17">
            <v>8</v>
          </cell>
          <cell r="D17">
            <v>1998</v>
          </cell>
          <cell r="G17">
            <v>98</v>
          </cell>
          <cell r="I17">
            <v>250153</v>
          </cell>
        </row>
        <row r="18">
          <cell r="A18">
            <v>8</v>
          </cell>
          <cell r="D18">
            <v>1998</v>
          </cell>
          <cell r="G18">
            <v>99</v>
          </cell>
          <cell r="I18">
            <v>8450299</v>
          </cell>
        </row>
        <row r="19">
          <cell r="A19">
            <v>8</v>
          </cell>
          <cell r="D19">
            <v>1998</v>
          </cell>
          <cell r="G19">
            <v>100</v>
          </cell>
          <cell r="I19">
            <v>13181284</v>
          </cell>
        </row>
        <row r="20">
          <cell r="A20">
            <v>8</v>
          </cell>
          <cell r="D20">
            <v>1998</v>
          </cell>
          <cell r="G20"/>
          <cell r="I20">
            <v>0</v>
          </cell>
        </row>
        <row r="21">
          <cell r="A21">
            <v>8</v>
          </cell>
          <cell r="D21">
            <v>1998</v>
          </cell>
          <cell r="G21"/>
          <cell r="I21">
            <v>0</v>
          </cell>
        </row>
        <row r="22">
          <cell r="A22">
            <v>8</v>
          </cell>
          <cell r="D22">
            <v>1998</v>
          </cell>
          <cell r="G22">
            <v>103</v>
          </cell>
          <cell r="I22">
            <v>5022737</v>
          </cell>
        </row>
        <row r="23">
          <cell r="A23">
            <v>8</v>
          </cell>
          <cell r="D23">
            <v>1998</v>
          </cell>
          <cell r="G23"/>
          <cell r="I23">
            <v>0</v>
          </cell>
        </row>
        <row r="24">
          <cell r="A24">
            <v>8</v>
          </cell>
          <cell r="D24">
            <v>1998</v>
          </cell>
          <cell r="G24">
            <v>105</v>
          </cell>
          <cell r="I24">
            <v>5120</v>
          </cell>
        </row>
        <row r="25">
          <cell r="A25">
            <v>8</v>
          </cell>
          <cell r="D25">
            <v>1998</v>
          </cell>
          <cell r="G25">
            <v>106</v>
          </cell>
          <cell r="I25">
            <v>84684</v>
          </cell>
        </row>
        <row r="26">
          <cell r="A26">
            <v>8</v>
          </cell>
          <cell r="D26">
            <v>1998</v>
          </cell>
          <cell r="G26">
            <v>107</v>
          </cell>
          <cell r="I26">
            <v>429344</v>
          </cell>
        </row>
        <row r="27">
          <cell r="A27">
            <v>8</v>
          </cell>
          <cell r="D27">
            <v>1998</v>
          </cell>
          <cell r="G27">
            <v>108</v>
          </cell>
          <cell r="I27">
            <v>962872</v>
          </cell>
        </row>
        <row r="28">
          <cell r="A28">
            <v>8</v>
          </cell>
          <cell r="D28">
            <v>1998</v>
          </cell>
          <cell r="G28">
            <v>109</v>
          </cell>
          <cell r="I28">
            <v>270294</v>
          </cell>
        </row>
        <row r="29">
          <cell r="A29">
            <v>8</v>
          </cell>
          <cell r="D29">
            <v>1998</v>
          </cell>
          <cell r="G29">
            <v>110</v>
          </cell>
          <cell r="I29">
            <v>3688066</v>
          </cell>
        </row>
        <row r="30">
          <cell r="A30">
            <v>8</v>
          </cell>
          <cell r="D30">
            <v>1998</v>
          </cell>
          <cell r="G30">
            <v>111</v>
          </cell>
          <cell r="I30">
            <v>201339</v>
          </cell>
        </row>
        <row r="31">
          <cell r="A31">
            <v>8</v>
          </cell>
          <cell r="D31">
            <v>1998</v>
          </cell>
          <cell r="G31">
            <v>112</v>
          </cell>
          <cell r="I31">
            <v>2352326</v>
          </cell>
        </row>
        <row r="32">
          <cell r="A32">
            <v>8</v>
          </cell>
          <cell r="D32">
            <v>1999</v>
          </cell>
          <cell r="G32">
            <v>83</v>
          </cell>
          <cell r="I32">
            <v>882323</v>
          </cell>
        </row>
        <row r="33">
          <cell r="A33">
            <v>8</v>
          </cell>
          <cell r="D33">
            <v>1999</v>
          </cell>
          <cell r="G33">
            <v>84</v>
          </cell>
          <cell r="I33">
            <v>2385721</v>
          </cell>
        </row>
        <row r="34">
          <cell r="A34">
            <v>8</v>
          </cell>
          <cell r="D34">
            <v>1999</v>
          </cell>
          <cell r="G34">
            <v>85</v>
          </cell>
          <cell r="I34">
            <v>148501</v>
          </cell>
        </row>
        <row r="35">
          <cell r="A35">
            <v>8</v>
          </cell>
          <cell r="D35">
            <v>1999</v>
          </cell>
          <cell r="G35">
            <v>86</v>
          </cell>
          <cell r="I35">
            <v>35063</v>
          </cell>
        </row>
        <row r="36">
          <cell r="A36">
            <v>8</v>
          </cell>
          <cell r="D36">
            <v>1999</v>
          </cell>
          <cell r="G36">
            <v>87</v>
          </cell>
          <cell r="I36">
            <v>0</v>
          </cell>
        </row>
        <row r="37">
          <cell r="A37">
            <v>8</v>
          </cell>
          <cell r="D37">
            <v>1999</v>
          </cell>
          <cell r="G37">
            <v>88</v>
          </cell>
          <cell r="I37">
            <v>398782</v>
          </cell>
        </row>
        <row r="38">
          <cell r="A38">
            <v>8</v>
          </cell>
          <cell r="D38">
            <v>1999</v>
          </cell>
          <cell r="G38">
            <v>89</v>
          </cell>
          <cell r="I38">
            <v>929247</v>
          </cell>
        </row>
        <row r="39">
          <cell r="A39">
            <v>8</v>
          </cell>
          <cell r="D39">
            <v>1999</v>
          </cell>
          <cell r="G39">
            <v>90</v>
          </cell>
          <cell r="I39">
            <v>27228</v>
          </cell>
        </row>
        <row r="40">
          <cell r="A40">
            <v>8</v>
          </cell>
          <cell r="D40">
            <v>1999</v>
          </cell>
          <cell r="G40">
            <v>91</v>
          </cell>
          <cell r="I40">
            <v>4806865</v>
          </cell>
        </row>
        <row r="41">
          <cell r="A41">
            <v>8</v>
          </cell>
          <cell r="D41">
            <v>1999</v>
          </cell>
          <cell r="G41"/>
          <cell r="I41">
            <v>0</v>
          </cell>
        </row>
        <row r="42">
          <cell r="A42">
            <v>8</v>
          </cell>
          <cell r="D42">
            <v>1999</v>
          </cell>
          <cell r="G42">
            <v>93</v>
          </cell>
          <cell r="I42">
            <v>3891487</v>
          </cell>
        </row>
        <row r="43">
          <cell r="A43">
            <v>8</v>
          </cell>
          <cell r="D43">
            <v>1999</v>
          </cell>
          <cell r="G43">
            <v>94</v>
          </cell>
          <cell r="I43">
            <v>13921</v>
          </cell>
        </row>
        <row r="44">
          <cell r="A44">
            <v>8</v>
          </cell>
          <cell r="D44">
            <v>1999</v>
          </cell>
          <cell r="G44">
            <v>95</v>
          </cell>
          <cell r="I44">
            <v>2531525</v>
          </cell>
        </row>
        <row r="45">
          <cell r="A45">
            <v>8</v>
          </cell>
          <cell r="D45">
            <v>1999</v>
          </cell>
          <cell r="G45">
            <v>96</v>
          </cell>
          <cell r="I45">
            <v>1733816</v>
          </cell>
        </row>
        <row r="46">
          <cell r="A46">
            <v>8</v>
          </cell>
          <cell r="D46">
            <v>1999</v>
          </cell>
          <cell r="G46">
            <v>97</v>
          </cell>
          <cell r="I46">
            <v>0</v>
          </cell>
        </row>
        <row r="47">
          <cell r="A47">
            <v>8</v>
          </cell>
          <cell r="D47">
            <v>1999</v>
          </cell>
          <cell r="G47">
            <v>98</v>
          </cell>
          <cell r="I47">
            <v>173690</v>
          </cell>
        </row>
        <row r="48">
          <cell r="A48">
            <v>8</v>
          </cell>
          <cell r="D48">
            <v>1999</v>
          </cell>
          <cell r="G48">
            <v>99</v>
          </cell>
          <cell r="I48">
            <v>8344439</v>
          </cell>
        </row>
        <row r="49">
          <cell r="A49">
            <v>8</v>
          </cell>
          <cell r="D49">
            <v>1999</v>
          </cell>
          <cell r="G49">
            <v>100</v>
          </cell>
          <cell r="I49">
            <v>13151304</v>
          </cell>
        </row>
        <row r="50">
          <cell r="A50">
            <v>8</v>
          </cell>
          <cell r="D50">
            <v>1999</v>
          </cell>
          <cell r="G50"/>
          <cell r="I50">
            <v>0</v>
          </cell>
        </row>
        <row r="51">
          <cell r="A51">
            <v>8</v>
          </cell>
          <cell r="D51">
            <v>1999</v>
          </cell>
          <cell r="G51"/>
          <cell r="I51">
            <v>0</v>
          </cell>
        </row>
        <row r="52">
          <cell r="A52">
            <v>8</v>
          </cell>
          <cell r="D52">
            <v>1999</v>
          </cell>
          <cell r="G52">
            <v>103</v>
          </cell>
          <cell r="I52">
            <v>5299667</v>
          </cell>
        </row>
        <row r="53">
          <cell r="A53">
            <v>8</v>
          </cell>
          <cell r="D53">
            <v>1999</v>
          </cell>
          <cell r="G53"/>
          <cell r="I53">
            <v>0</v>
          </cell>
        </row>
        <row r="54">
          <cell r="A54">
            <v>8</v>
          </cell>
          <cell r="D54">
            <v>1999</v>
          </cell>
          <cell r="G54">
            <v>105</v>
          </cell>
          <cell r="I54">
            <v>53355</v>
          </cell>
        </row>
        <row r="55">
          <cell r="A55">
            <v>8</v>
          </cell>
          <cell r="D55">
            <v>1999</v>
          </cell>
          <cell r="G55">
            <v>106</v>
          </cell>
          <cell r="I55">
            <v>96648</v>
          </cell>
        </row>
        <row r="56">
          <cell r="A56">
            <v>8</v>
          </cell>
          <cell r="D56">
            <v>1999</v>
          </cell>
          <cell r="G56">
            <v>107</v>
          </cell>
          <cell r="I56">
            <v>283912</v>
          </cell>
        </row>
        <row r="57">
          <cell r="A57">
            <v>8</v>
          </cell>
          <cell r="D57">
            <v>1999</v>
          </cell>
          <cell r="G57">
            <v>108</v>
          </cell>
          <cell r="I57">
            <v>1213130</v>
          </cell>
        </row>
        <row r="58">
          <cell r="A58">
            <v>8</v>
          </cell>
          <cell r="D58">
            <v>1999</v>
          </cell>
          <cell r="G58">
            <v>109</v>
          </cell>
          <cell r="I58">
            <v>304863</v>
          </cell>
        </row>
        <row r="59">
          <cell r="A59">
            <v>8</v>
          </cell>
          <cell r="D59">
            <v>1999</v>
          </cell>
          <cell r="G59">
            <v>110</v>
          </cell>
          <cell r="I59">
            <v>3671866</v>
          </cell>
        </row>
        <row r="60">
          <cell r="A60">
            <v>8</v>
          </cell>
          <cell r="D60">
            <v>1999</v>
          </cell>
          <cell r="G60">
            <v>111</v>
          </cell>
          <cell r="I60">
            <v>36842</v>
          </cell>
        </row>
        <row r="61">
          <cell r="A61">
            <v>8</v>
          </cell>
          <cell r="D61">
            <v>1999</v>
          </cell>
          <cell r="G61">
            <v>112</v>
          </cell>
          <cell r="I61">
            <v>1817805</v>
          </cell>
        </row>
        <row r="62">
          <cell r="A62">
            <v>8</v>
          </cell>
          <cell r="D62">
            <v>2000</v>
          </cell>
          <cell r="G62">
            <v>83</v>
          </cell>
          <cell r="I62">
            <v>611945</v>
          </cell>
        </row>
        <row r="63">
          <cell r="A63">
            <v>8</v>
          </cell>
          <cell r="D63">
            <v>2000</v>
          </cell>
          <cell r="G63">
            <v>84</v>
          </cell>
          <cell r="I63">
            <v>3332521</v>
          </cell>
        </row>
        <row r="64">
          <cell r="A64">
            <v>8</v>
          </cell>
          <cell r="D64">
            <v>2000</v>
          </cell>
          <cell r="G64">
            <v>85</v>
          </cell>
          <cell r="I64">
            <v>206451</v>
          </cell>
        </row>
        <row r="65">
          <cell r="A65">
            <v>8</v>
          </cell>
          <cell r="D65">
            <v>2000</v>
          </cell>
          <cell r="G65">
            <v>86</v>
          </cell>
          <cell r="I65">
            <v>28991</v>
          </cell>
        </row>
        <row r="66">
          <cell r="A66">
            <v>8</v>
          </cell>
          <cell r="D66">
            <v>2000</v>
          </cell>
          <cell r="G66">
            <v>87</v>
          </cell>
          <cell r="I66">
            <v>0</v>
          </cell>
        </row>
        <row r="67">
          <cell r="A67">
            <v>8</v>
          </cell>
          <cell r="D67">
            <v>2000</v>
          </cell>
          <cell r="G67">
            <v>88</v>
          </cell>
          <cell r="I67">
            <v>681412</v>
          </cell>
        </row>
        <row r="68">
          <cell r="A68">
            <v>8</v>
          </cell>
          <cell r="D68">
            <v>2000</v>
          </cell>
          <cell r="G68">
            <v>89</v>
          </cell>
          <cell r="I68">
            <v>1081805</v>
          </cell>
        </row>
        <row r="69">
          <cell r="A69">
            <v>8</v>
          </cell>
          <cell r="D69">
            <v>2000</v>
          </cell>
          <cell r="G69">
            <v>90</v>
          </cell>
          <cell r="I69">
            <v>91107</v>
          </cell>
        </row>
        <row r="70">
          <cell r="A70">
            <v>8</v>
          </cell>
          <cell r="D70">
            <v>2000</v>
          </cell>
          <cell r="G70">
            <v>91</v>
          </cell>
          <cell r="I70">
            <v>6034232</v>
          </cell>
        </row>
        <row r="71">
          <cell r="A71">
            <v>8</v>
          </cell>
          <cell r="D71">
            <v>2000</v>
          </cell>
          <cell r="G71"/>
          <cell r="I71">
            <v>0</v>
          </cell>
        </row>
        <row r="72">
          <cell r="A72">
            <v>8</v>
          </cell>
          <cell r="D72">
            <v>2000</v>
          </cell>
          <cell r="G72">
            <v>93</v>
          </cell>
          <cell r="I72">
            <v>4316122</v>
          </cell>
        </row>
        <row r="73">
          <cell r="A73">
            <v>8</v>
          </cell>
          <cell r="D73">
            <v>2000</v>
          </cell>
          <cell r="G73">
            <v>94</v>
          </cell>
          <cell r="I73">
            <v>11261</v>
          </cell>
        </row>
        <row r="74">
          <cell r="A74">
            <v>8</v>
          </cell>
          <cell r="D74">
            <v>2000</v>
          </cell>
          <cell r="G74">
            <v>95</v>
          </cell>
          <cell r="I74">
            <v>3323021</v>
          </cell>
        </row>
        <row r="75">
          <cell r="A75">
            <v>8</v>
          </cell>
          <cell r="D75">
            <v>2000</v>
          </cell>
          <cell r="G75">
            <v>96</v>
          </cell>
          <cell r="I75">
            <v>3011700</v>
          </cell>
        </row>
        <row r="76">
          <cell r="A76">
            <v>8</v>
          </cell>
          <cell r="D76">
            <v>2000</v>
          </cell>
          <cell r="G76">
            <v>97</v>
          </cell>
          <cell r="I76">
            <v>0</v>
          </cell>
        </row>
        <row r="77">
          <cell r="A77">
            <v>8</v>
          </cell>
          <cell r="D77">
            <v>2000</v>
          </cell>
          <cell r="G77">
            <v>98</v>
          </cell>
          <cell r="I77">
            <v>209119</v>
          </cell>
        </row>
        <row r="78">
          <cell r="A78">
            <v>8</v>
          </cell>
          <cell r="D78">
            <v>2000</v>
          </cell>
          <cell r="G78">
            <v>99</v>
          </cell>
          <cell r="I78">
            <v>10871223</v>
          </cell>
        </row>
        <row r="79">
          <cell r="A79">
            <v>8</v>
          </cell>
          <cell r="D79">
            <v>2000</v>
          </cell>
          <cell r="G79">
            <v>100</v>
          </cell>
          <cell r="I79">
            <v>16905455</v>
          </cell>
        </row>
        <row r="80">
          <cell r="A80">
            <v>8</v>
          </cell>
          <cell r="D80">
            <v>2000</v>
          </cell>
          <cell r="G80"/>
          <cell r="I80">
            <v>0</v>
          </cell>
        </row>
        <row r="81">
          <cell r="A81">
            <v>8</v>
          </cell>
          <cell r="D81">
            <v>2000</v>
          </cell>
          <cell r="G81"/>
          <cell r="I81">
            <v>0</v>
          </cell>
        </row>
        <row r="82">
          <cell r="A82">
            <v>8</v>
          </cell>
          <cell r="D82">
            <v>2000</v>
          </cell>
          <cell r="G82">
            <v>103</v>
          </cell>
          <cell r="I82">
            <v>6406309</v>
          </cell>
        </row>
        <row r="83">
          <cell r="A83">
            <v>8</v>
          </cell>
          <cell r="D83">
            <v>2000</v>
          </cell>
          <cell r="G83"/>
          <cell r="I83">
            <v>0</v>
          </cell>
        </row>
        <row r="84">
          <cell r="A84">
            <v>8</v>
          </cell>
          <cell r="D84">
            <v>2000</v>
          </cell>
          <cell r="G84">
            <v>105</v>
          </cell>
          <cell r="I84">
            <v>94161</v>
          </cell>
        </row>
        <row r="85">
          <cell r="A85">
            <v>8</v>
          </cell>
          <cell r="D85">
            <v>2000</v>
          </cell>
          <cell r="G85">
            <v>106</v>
          </cell>
          <cell r="I85">
            <v>201077</v>
          </cell>
        </row>
        <row r="86">
          <cell r="A86">
            <v>8</v>
          </cell>
          <cell r="D86">
            <v>2000</v>
          </cell>
          <cell r="G86">
            <v>107</v>
          </cell>
          <cell r="I86">
            <v>74802</v>
          </cell>
        </row>
        <row r="87">
          <cell r="A87">
            <v>8</v>
          </cell>
          <cell r="D87">
            <v>2000</v>
          </cell>
          <cell r="G87">
            <v>108</v>
          </cell>
          <cell r="I87">
            <v>1380171</v>
          </cell>
        </row>
        <row r="88">
          <cell r="A88">
            <v>8</v>
          </cell>
          <cell r="D88">
            <v>2000</v>
          </cell>
          <cell r="G88">
            <v>109</v>
          </cell>
          <cell r="I88">
            <v>442674</v>
          </cell>
        </row>
        <row r="89">
          <cell r="A89">
            <v>8</v>
          </cell>
          <cell r="D89">
            <v>2000</v>
          </cell>
          <cell r="G89">
            <v>110</v>
          </cell>
          <cell r="I89">
            <v>3553398</v>
          </cell>
        </row>
        <row r="90">
          <cell r="A90">
            <v>8</v>
          </cell>
          <cell r="D90">
            <v>2000</v>
          </cell>
          <cell r="G90">
            <v>111</v>
          </cell>
          <cell r="I90">
            <v>59458</v>
          </cell>
        </row>
        <row r="91">
          <cell r="A91">
            <v>8</v>
          </cell>
          <cell r="D91">
            <v>2000</v>
          </cell>
          <cell r="G91">
            <v>112</v>
          </cell>
          <cell r="I91">
            <v>1819489</v>
          </cell>
        </row>
        <row r="92">
          <cell r="A92">
            <v>8</v>
          </cell>
          <cell r="D92">
            <v>2001</v>
          </cell>
          <cell r="G92">
            <v>83</v>
          </cell>
          <cell r="I92">
            <v>2209633</v>
          </cell>
        </row>
        <row r="93">
          <cell r="A93">
            <v>8</v>
          </cell>
          <cell r="D93">
            <v>2001</v>
          </cell>
          <cell r="G93">
            <v>84</v>
          </cell>
          <cell r="I93">
            <v>4414819</v>
          </cell>
        </row>
        <row r="94">
          <cell r="A94">
            <v>8</v>
          </cell>
          <cell r="D94">
            <v>2001</v>
          </cell>
          <cell r="G94">
            <v>85</v>
          </cell>
          <cell r="I94">
            <v>170359</v>
          </cell>
        </row>
        <row r="95">
          <cell r="A95">
            <v>8</v>
          </cell>
          <cell r="D95">
            <v>2001</v>
          </cell>
          <cell r="G95">
            <v>86</v>
          </cell>
          <cell r="I95">
            <v>839930</v>
          </cell>
        </row>
        <row r="96">
          <cell r="A96">
            <v>8</v>
          </cell>
          <cell r="D96">
            <v>2001</v>
          </cell>
          <cell r="G96">
            <v>87</v>
          </cell>
          <cell r="I96">
            <v>0</v>
          </cell>
        </row>
        <row r="97">
          <cell r="A97">
            <v>8</v>
          </cell>
          <cell r="D97">
            <v>2001</v>
          </cell>
          <cell r="G97">
            <v>88</v>
          </cell>
          <cell r="I97">
            <v>660005</v>
          </cell>
        </row>
        <row r="98">
          <cell r="A98">
            <v>8</v>
          </cell>
          <cell r="D98">
            <v>2001</v>
          </cell>
          <cell r="G98">
            <v>89</v>
          </cell>
          <cell r="I98">
            <v>407894</v>
          </cell>
        </row>
        <row r="99">
          <cell r="A99">
            <v>8</v>
          </cell>
          <cell r="D99">
            <v>2001</v>
          </cell>
          <cell r="G99">
            <v>90</v>
          </cell>
          <cell r="I99">
            <v>694907</v>
          </cell>
        </row>
        <row r="100">
          <cell r="A100">
            <v>8</v>
          </cell>
          <cell r="D100">
            <v>2001</v>
          </cell>
          <cell r="G100">
            <v>91</v>
          </cell>
          <cell r="I100">
            <v>9397547</v>
          </cell>
        </row>
        <row r="101">
          <cell r="A101">
            <v>8</v>
          </cell>
          <cell r="D101">
            <v>2001</v>
          </cell>
          <cell r="G101"/>
          <cell r="I101">
            <v>0</v>
          </cell>
        </row>
        <row r="102">
          <cell r="A102">
            <v>8</v>
          </cell>
          <cell r="D102">
            <v>2001</v>
          </cell>
          <cell r="G102">
            <v>93</v>
          </cell>
          <cell r="I102">
            <v>3286871</v>
          </cell>
        </row>
        <row r="103">
          <cell r="A103">
            <v>8</v>
          </cell>
          <cell r="D103">
            <v>2001</v>
          </cell>
          <cell r="G103">
            <v>94</v>
          </cell>
          <cell r="I103">
            <v>25587</v>
          </cell>
        </row>
        <row r="104">
          <cell r="A104">
            <v>8</v>
          </cell>
          <cell r="D104">
            <v>2001</v>
          </cell>
          <cell r="G104">
            <v>95</v>
          </cell>
          <cell r="I104">
            <v>2551238</v>
          </cell>
        </row>
        <row r="105">
          <cell r="A105">
            <v>8</v>
          </cell>
          <cell r="D105">
            <v>2001</v>
          </cell>
          <cell r="G105">
            <v>96</v>
          </cell>
          <cell r="I105">
            <v>3567173</v>
          </cell>
        </row>
        <row r="106">
          <cell r="A106">
            <v>8</v>
          </cell>
          <cell r="D106">
            <v>2001</v>
          </cell>
          <cell r="G106">
            <v>97</v>
          </cell>
          <cell r="I106">
            <v>0</v>
          </cell>
        </row>
        <row r="107">
          <cell r="A107">
            <v>8</v>
          </cell>
          <cell r="D107">
            <v>2001</v>
          </cell>
          <cell r="G107">
            <v>98</v>
          </cell>
          <cell r="I107">
            <v>128220</v>
          </cell>
        </row>
        <row r="108">
          <cell r="A108">
            <v>8</v>
          </cell>
          <cell r="D108">
            <v>2001</v>
          </cell>
          <cell r="G108">
            <v>99</v>
          </cell>
          <cell r="I108">
            <v>9559089</v>
          </cell>
        </row>
        <row r="109">
          <cell r="A109">
            <v>8</v>
          </cell>
          <cell r="D109">
            <v>2001</v>
          </cell>
          <cell r="G109">
            <v>100</v>
          </cell>
          <cell r="I109">
            <v>18956636</v>
          </cell>
        </row>
        <row r="110">
          <cell r="A110">
            <v>8</v>
          </cell>
          <cell r="D110">
            <v>2001</v>
          </cell>
          <cell r="G110"/>
          <cell r="I110">
            <v>0</v>
          </cell>
        </row>
        <row r="111">
          <cell r="A111">
            <v>8</v>
          </cell>
          <cell r="D111">
            <v>2001</v>
          </cell>
          <cell r="G111"/>
          <cell r="I111">
            <v>0</v>
          </cell>
        </row>
        <row r="112">
          <cell r="A112">
            <v>8</v>
          </cell>
          <cell r="D112">
            <v>2001</v>
          </cell>
          <cell r="G112">
            <v>103</v>
          </cell>
          <cell r="I112">
            <v>7032950</v>
          </cell>
        </row>
        <row r="113">
          <cell r="A113">
            <v>8</v>
          </cell>
          <cell r="D113">
            <v>2001</v>
          </cell>
          <cell r="G113"/>
          <cell r="I113">
            <v>0</v>
          </cell>
        </row>
        <row r="114">
          <cell r="A114">
            <v>8</v>
          </cell>
          <cell r="D114">
            <v>2001</v>
          </cell>
          <cell r="G114">
            <v>105</v>
          </cell>
          <cell r="I114">
            <v>503517</v>
          </cell>
        </row>
        <row r="115">
          <cell r="A115">
            <v>8</v>
          </cell>
          <cell r="D115">
            <v>2001</v>
          </cell>
          <cell r="G115">
            <v>106</v>
          </cell>
          <cell r="I115">
            <v>680759</v>
          </cell>
        </row>
        <row r="116">
          <cell r="A116">
            <v>8</v>
          </cell>
          <cell r="D116">
            <v>2001</v>
          </cell>
          <cell r="G116">
            <v>107</v>
          </cell>
          <cell r="I116">
            <v>232887</v>
          </cell>
        </row>
        <row r="117">
          <cell r="A117">
            <v>8</v>
          </cell>
          <cell r="D117">
            <v>2001</v>
          </cell>
          <cell r="G117">
            <v>108</v>
          </cell>
          <cell r="I117">
            <v>1451425</v>
          </cell>
        </row>
        <row r="118">
          <cell r="A118">
            <v>8</v>
          </cell>
          <cell r="D118">
            <v>2001</v>
          </cell>
          <cell r="G118">
            <v>109</v>
          </cell>
          <cell r="I118">
            <v>289922</v>
          </cell>
        </row>
        <row r="119">
          <cell r="A119">
            <v>8</v>
          </cell>
          <cell r="D119">
            <v>2001</v>
          </cell>
          <cell r="G119">
            <v>110</v>
          </cell>
          <cell r="I119">
            <v>2673754</v>
          </cell>
        </row>
        <row r="120">
          <cell r="A120">
            <v>8</v>
          </cell>
          <cell r="D120">
            <v>2001</v>
          </cell>
          <cell r="G120">
            <v>111</v>
          </cell>
          <cell r="I120">
            <v>433218</v>
          </cell>
        </row>
        <row r="121">
          <cell r="A121">
            <v>8</v>
          </cell>
          <cell r="D121">
            <v>2001</v>
          </cell>
          <cell r="G121">
            <v>112</v>
          </cell>
          <cell r="I121">
            <v>2717475</v>
          </cell>
        </row>
        <row r="122">
          <cell r="A122">
            <v>8</v>
          </cell>
          <cell r="D122">
            <v>2002</v>
          </cell>
          <cell r="G122">
            <v>83</v>
          </cell>
          <cell r="I122">
            <v>2429251</v>
          </cell>
        </row>
        <row r="123">
          <cell r="A123">
            <v>8</v>
          </cell>
          <cell r="D123">
            <v>2002</v>
          </cell>
          <cell r="G123">
            <v>84</v>
          </cell>
          <cell r="I123">
            <v>4880449</v>
          </cell>
        </row>
        <row r="124">
          <cell r="A124">
            <v>8</v>
          </cell>
          <cell r="D124">
            <v>2002</v>
          </cell>
          <cell r="G124">
            <v>85</v>
          </cell>
          <cell r="I124">
            <v>229815</v>
          </cell>
        </row>
        <row r="125">
          <cell r="A125">
            <v>8</v>
          </cell>
          <cell r="D125">
            <v>2002</v>
          </cell>
          <cell r="G125">
            <v>86</v>
          </cell>
          <cell r="I125">
            <v>706693</v>
          </cell>
        </row>
        <row r="126">
          <cell r="A126">
            <v>8</v>
          </cell>
          <cell r="D126">
            <v>2002</v>
          </cell>
          <cell r="G126">
            <v>87</v>
          </cell>
          <cell r="I126">
            <v>0</v>
          </cell>
        </row>
        <row r="127">
          <cell r="A127">
            <v>8</v>
          </cell>
          <cell r="D127">
            <v>2002</v>
          </cell>
          <cell r="G127">
            <v>88</v>
          </cell>
          <cell r="I127">
            <v>389775</v>
          </cell>
        </row>
        <row r="128">
          <cell r="A128">
            <v>8</v>
          </cell>
          <cell r="D128">
            <v>2002</v>
          </cell>
          <cell r="G128">
            <v>89</v>
          </cell>
          <cell r="I128">
            <v>569293</v>
          </cell>
        </row>
        <row r="129">
          <cell r="A129">
            <v>8</v>
          </cell>
          <cell r="D129">
            <v>2002</v>
          </cell>
          <cell r="G129">
            <v>90</v>
          </cell>
          <cell r="I129">
            <v>746767</v>
          </cell>
        </row>
        <row r="130">
          <cell r="A130">
            <v>8</v>
          </cell>
          <cell r="D130">
            <v>2002</v>
          </cell>
          <cell r="G130">
            <v>91</v>
          </cell>
          <cell r="I130">
            <v>9952043</v>
          </cell>
        </row>
        <row r="131">
          <cell r="A131">
            <v>8</v>
          </cell>
          <cell r="D131">
            <v>2002</v>
          </cell>
          <cell r="G131"/>
          <cell r="I131">
            <v>0</v>
          </cell>
        </row>
        <row r="132">
          <cell r="A132">
            <v>8</v>
          </cell>
          <cell r="D132">
            <v>2002</v>
          </cell>
          <cell r="G132">
            <v>93</v>
          </cell>
          <cell r="I132">
            <v>2554182</v>
          </cell>
        </row>
        <row r="133">
          <cell r="A133">
            <v>8</v>
          </cell>
          <cell r="D133">
            <v>2002</v>
          </cell>
          <cell r="G133">
            <v>94</v>
          </cell>
          <cell r="I133">
            <v>16967</v>
          </cell>
        </row>
        <row r="134">
          <cell r="A134">
            <v>8</v>
          </cell>
          <cell r="D134">
            <v>2002</v>
          </cell>
          <cell r="G134">
            <v>95</v>
          </cell>
          <cell r="I134">
            <v>2080491</v>
          </cell>
        </row>
        <row r="135">
          <cell r="A135">
            <v>8</v>
          </cell>
          <cell r="D135">
            <v>2002</v>
          </cell>
          <cell r="G135">
            <v>96</v>
          </cell>
          <cell r="I135">
            <v>1777142</v>
          </cell>
        </row>
        <row r="136">
          <cell r="A136">
            <v>8</v>
          </cell>
          <cell r="D136">
            <v>2002</v>
          </cell>
          <cell r="G136">
            <v>97</v>
          </cell>
          <cell r="I136">
            <v>0</v>
          </cell>
        </row>
        <row r="137">
          <cell r="A137">
            <v>8</v>
          </cell>
          <cell r="D137">
            <v>2002</v>
          </cell>
          <cell r="G137">
            <v>98</v>
          </cell>
          <cell r="I137">
            <v>11559</v>
          </cell>
        </row>
        <row r="138">
          <cell r="A138">
            <v>8</v>
          </cell>
          <cell r="D138">
            <v>2002</v>
          </cell>
          <cell r="G138">
            <v>99</v>
          </cell>
          <cell r="I138">
            <v>6440341</v>
          </cell>
        </row>
        <row r="139">
          <cell r="A139">
            <v>8</v>
          </cell>
          <cell r="D139">
            <v>2002</v>
          </cell>
          <cell r="G139">
            <v>100</v>
          </cell>
          <cell r="I139">
            <v>16392384</v>
          </cell>
        </row>
        <row r="140">
          <cell r="A140">
            <v>8</v>
          </cell>
          <cell r="D140">
            <v>2002</v>
          </cell>
          <cell r="G140"/>
          <cell r="I140">
            <v>0</v>
          </cell>
        </row>
        <row r="141">
          <cell r="A141">
            <v>8</v>
          </cell>
          <cell r="D141">
            <v>2002</v>
          </cell>
          <cell r="G141"/>
          <cell r="I141">
            <v>0</v>
          </cell>
        </row>
        <row r="142">
          <cell r="A142">
            <v>8</v>
          </cell>
          <cell r="D142">
            <v>2002</v>
          </cell>
          <cell r="G142">
            <v>103</v>
          </cell>
          <cell r="I142">
            <v>8125644</v>
          </cell>
        </row>
        <row r="143">
          <cell r="A143">
            <v>8</v>
          </cell>
          <cell r="D143">
            <v>2002</v>
          </cell>
          <cell r="G143"/>
          <cell r="I143">
            <v>0</v>
          </cell>
        </row>
        <row r="144">
          <cell r="A144">
            <v>8</v>
          </cell>
          <cell r="D144">
            <v>2002</v>
          </cell>
          <cell r="G144">
            <v>105</v>
          </cell>
          <cell r="I144">
            <v>439594</v>
          </cell>
        </row>
        <row r="145">
          <cell r="A145">
            <v>8</v>
          </cell>
          <cell r="D145">
            <v>2002</v>
          </cell>
          <cell r="G145">
            <v>106</v>
          </cell>
          <cell r="I145">
            <v>580422</v>
          </cell>
        </row>
        <row r="146">
          <cell r="A146">
            <v>8</v>
          </cell>
          <cell r="D146">
            <v>2002</v>
          </cell>
          <cell r="G146">
            <v>107</v>
          </cell>
          <cell r="I146">
            <v>417914</v>
          </cell>
        </row>
        <row r="147">
          <cell r="A147">
            <v>8</v>
          </cell>
          <cell r="D147">
            <v>2002</v>
          </cell>
          <cell r="G147">
            <v>108</v>
          </cell>
          <cell r="I147">
            <v>1172705</v>
          </cell>
        </row>
        <row r="148">
          <cell r="A148">
            <v>8</v>
          </cell>
          <cell r="D148">
            <v>2002</v>
          </cell>
          <cell r="G148">
            <v>109</v>
          </cell>
          <cell r="I148">
            <v>242914</v>
          </cell>
        </row>
        <row r="149">
          <cell r="A149">
            <v>8</v>
          </cell>
          <cell r="D149">
            <v>2002</v>
          </cell>
          <cell r="G149">
            <v>110</v>
          </cell>
          <cell r="I149">
            <v>2687667</v>
          </cell>
        </row>
        <row r="150">
          <cell r="A150">
            <v>8</v>
          </cell>
          <cell r="D150">
            <v>2002</v>
          </cell>
          <cell r="G150">
            <v>111</v>
          </cell>
          <cell r="I150">
            <v>464444</v>
          </cell>
        </row>
        <row r="151">
          <cell r="A151">
            <v>8</v>
          </cell>
          <cell r="D151">
            <v>2002</v>
          </cell>
          <cell r="G151">
            <v>112</v>
          </cell>
          <cell r="I151">
            <v>3855297</v>
          </cell>
        </row>
        <row r="152">
          <cell r="A152">
            <v>8</v>
          </cell>
          <cell r="D152">
            <v>2003</v>
          </cell>
          <cell r="G152">
            <v>83</v>
          </cell>
          <cell r="I152">
            <v>2257893</v>
          </cell>
        </row>
        <row r="153">
          <cell r="A153">
            <v>8</v>
          </cell>
          <cell r="D153">
            <v>2003</v>
          </cell>
          <cell r="G153">
            <v>84</v>
          </cell>
          <cell r="I153">
            <v>5409827</v>
          </cell>
        </row>
        <row r="154">
          <cell r="A154">
            <v>8</v>
          </cell>
          <cell r="D154">
            <v>2003</v>
          </cell>
          <cell r="G154">
            <v>85</v>
          </cell>
          <cell r="I154">
            <v>282818</v>
          </cell>
        </row>
        <row r="155">
          <cell r="A155">
            <v>8</v>
          </cell>
          <cell r="D155">
            <v>2003</v>
          </cell>
          <cell r="G155">
            <v>86</v>
          </cell>
          <cell r="I155">
            <v>691791</v>
          </cell>
        </row>
        <row r="156">
          <cell r="A156">
            <v>8</v>
          </cell>
          <cell r="D156">
            <v>2003</v>
          </cell>
          <cell r="G156">
            <v>87</v>
          </cell>
          <cell r="I156">
            <v>0</v>
          </cell>
        </row>
        <row r="157">
          <cell r="A157">
            <v>8</v>
          </cell>
          <cell r="D157">
            <v>2003</v>
          </cell>
          <cell r="G157">
            <v>88</v>
          </cell>
          <cell r="I157">
            <v>321436</v>
          </cell>
        </row>
        <row r="158">
          <cell r="A158">
            <v>8</v>
          </cell>
          <cell r="D158">
            <v>2003</v>
          </cell>
          <cell r="G158">
            <v>89</v>
          </cell>
          <cell r="I158">
            <v>439126</v>
          </cell>
        </row>
        <row r="159">
          <cell r="A159">
            <v>8</v>
          </cell>
          <cell r="D159">
            <v>2003</v>
          </cell>
          <cell r="G159">
            <v>90</v>
          </cell>
          <cell r="I159">
            <v>847475</v>
          </cell>
        </row>
        <row r="160">
          <cell r="A160">
            <v>8</v>
          </cell>
          <cell r="D160">
            <v>2003</v>
          </cell>
          <cell r="G160">
            <v>91</v>
          </cell>
          <cell r="I160">
            <v>10250366</v>
          </cell>
        </row>
        <row r="161">
          <cell r="A161">
            <v>8</v>
          </cell>
          <cell r="D161">
            <v>2003</v>
          </cell>
          <cell r="G161"/>
          <cell r="I161">
            <v>0</v>
          </cell>
        </row>
        <row r="162">
          <cell r="A162">
            <v>8</v>
          </cell>
          <cell r="D162">
            <v>2003</v>
          </cell>
          <cell r="G162">
            <v>93</v>
          </cell>
          <cell r="I162">
            <v>3789416</v>
          </cell>
        </row>
        <row r="163">
          <cell r="A163">
            <v>8</v>
          </cell>
          <cell r="D163">
            <v>2003</v>
          </cell>
          <cell r="G163">
            <v>94</v>
          </cell>
          <cell r="I163">
            <v>85616</v>
          </cell>
        </row>
        <row r="164">
          <cell r="A164">
            <v>8</v>
          </cell>
          <cell r="D164">
            <v>2003</v>
          </cell>
          <cell r="G164">
            <v>95</v>
          </cell>
          <cell r="I164">
            <v>1656069</v>
          </cell>
        </row>
        <row r="165">
          <cell r="A165">
            <v>8</v>
          </cell>
          <cell r="D165">
            <v>2003</v>
          </cell>
          <cell r="G165">
            <v>96</v>
          </cell>
          <cell r="I165">
            <v>1566883</v>
          </cell>
        </row>
        <row r="166">
          <cell r="A166">
            <v>8</v>
          </cell>
          <cell r="D166">
            <v>2003</v>
          </cell>
          <cell r="G166">
            <v>97</v>
          </cell>
          <cell r="I166">
            <v>0</v>
          </cell>
        </row>
        <row r="167">
          <cell r="A167">
            <v>8</v>
          </cell>
          <cell r="D167">
            <v>2003</v>
          </cell>
          <cell r="G167">
            <v>98</v>
          </cell>
          <cell r="I167">
            <v>90018</v>
          </cell>
        </row>
        <row r="168">
          <cell r="A168">
            <v>8</v>
          </cell>
          <cell r="D168">
            <v>2003</v>
          </cell>
          <cell r="G168">
            <v>99</v>
          </cell>
          <cell r="I168">
            <v>7188002</v>
          </cell>
        </row>
        <row r="169">
          <cell r="A169">
            <v>8</v>
          </cell>
          <cell r="D169">
            <v>2003</v>
          </cell>
          <cell r="G169">
            <v>100</v>
          </cell>
          <cell r="I169">
            <v>17438368</v>
          </cell>
        </row>
        <row r="170">
          <cell r="A170">
            <v>8</v>
          </cell>
          <cell r="D170">
            <v>2003</v>
          </cell>
          <cell r="G170"/>
          <cell r="I170">
            <v>0</v>
          </cell>
        </row>
        <row r="171">
          <cell r="A171">
            <v>8</v>
          </cell>
          <cell r="D171">
            <v>2003</v>
          </cell>
          <cell r="G171"/>
          <cell r="I171">
            <v>0</v>
          </cell>
        </row>
        <row r="172">
          <cell r="A172">
            <v>8</v>
          </cell>
          <cell r="D172">
            <v>2003</v>
          </cell>
          <cell r="G172">
            <v>103</v>
          </cell>
          <cell r="I172">
            <v>9421431</v>
          </cell>
        </row>
        <row r="173">
          <cell r="A173">
            <v>8</v>
          </cell>
          <cell r="D173">
            <v>2003</v>
          </cell>
          <cell r="G173"/>
          <cell r="I173">
            <v>0</v>
          </cell>
        </row>
        <row r="174">
          <cell r="A174">
            <v>8</v>
          </cell>
          <cell r="D174">
            <v>2003</v>
          </cell>
          <cell r="G174">
            <v>105</v>
          </cell>
          <cell r="I174">
            <v>285900</v>
          </cell>
        </row>
        <row r="175">
          <cell r="A175">
            <v>8</v>
          </cell>
          <cell r="D175">
            <v>2003</v>
          </cell>
          <cell r="G175">
            <v>106</v>
          </cell>
          <cell r="I175">
            <v>707889</v>
          </cell>
        </row>
        <row r="176">
          <cell r="A176">
            <v>8</v>
          </cell>
          <cell r="D176">
            <v>2003</v>
          </cell>
          <cell r="G176">
            <v>107</v>
          </cell>
          <cell r="I176">
            <v>495453</v>
          </cell>
        </row>
        <row r="177">
          <cell r="A177">
            <v>8</v>
          </cell>
          <cell r="D177">
            <v>2003</v>
          </cell>
          <cell r="G177">
            <v>108</v>
          </cell>
          <cell r="I177">
            <v>1043231</v>
          </cell>
        </row>
        <row r="178">
          <cell r="A178">
            <v>8</v>
          </cell>
          <cell r="D178">
            <v>2003</v>
          </cell>
          <cell r="G178">
            <v>109</v>
          </cell>
          <cell r="I178">
            <v>208642</v>
          </cell>
        </row>
        <row r="179">
          <cell r="A179">
            <v>8</v>
          </cell>
          <cell r="D179">
            <v>2003</v>
          </cell>
          <cell r="G179">
            <v>110</v>
          </cell>
          <cell r="I179">
            <v>2974559</v>
          </cell>
        </row>
        <row r="180">
          <cell r="A180">
            <v>8</v>
          </cell>
          <cell r="D180">
            <v>2003</v>
          </cell>
          <cell r="G180">
            <v>111</v>
          </cell>
          <cell r="I180">
            <v>390378</v>
          </cell>
        </row>
        <row r="181">
          <cell r="A181">
            <v>8</v>
          </cell>
          <cell r="D181">
            <v>2003</v>
          </cell>
          <cell r="G181">
            <v>112</v>
          </cell>
          <cell r="I181">
            <v>2527660</v>
          </cell>
        </row>
        <row r="182">
          <cell r="A182">
            <v>8</v>
          </cell>
          <cell r="D182">
            <v>2004</v>
          </cell>
          <cell r="G182">
            <v>83</v>
          </cell>
          <cell r="I182">
            <v>3375073</v>
          </cell>
        </row>
        <row r="183">
          <cell r="A183">
            <v>8</v>
          </cell>
          <cell r="D183">
            <v>2004</v>
          </cell>
          <cell r="G183">
            <v>84</v>
          </cell>
          <cell r="I183">
            <v>5102809</v>
          </cell>
        </row>
        <row r="184">
          <cell r="A184">
            <v>8</v>
          </cell>
          <cell r="D184">
            <v>2004</v>
          </cell>
          <cell r="G184">
            <v>85</v>
          </cell>
          <cell r="I184">
            <v>208859</v>
          </cell>
        </row>
        <row r="185">
          <cell r="A185">
            <v>8</v>
          </cell>
          <cell r="D185">
            <v>2004</v>
          </cell>
          <cell r="G185">
            <v>86</v>
          </cell>
          <cell r="I185">
            <v>872696</v>
          </cell>
        </row>
        <row r="186">
          <cell r="A186">
            <v>8</v>
          </cell>
          <cell r="D186">
            <v>2004</v>
          </cell>
          <cell r="G186"/>
          <cell r="I186">
            <v>0</v>
          </cell>
        </row>
        <row r="187">
          <cell r="A187">
            <v>8</v>
          </cell>
          <cell r="D187">
            <v>2004</v>
          </cell>
          <cell r="G187">
            <v>88</v>
          </cell>
          <cell r="I187">
            <v>369883</v>
          </cell>
        </row>
        <row r="188">
          <cell r="A188">
            <v>8</v>
          </cell>
          <cell r="D188">
            <v>2004</v>
          </cell>
          <cell r="G188">
            <v>89</v>
          </cell>
          <cell r="I188">
            <v>419708</v>
          </cell>
        </row>
        <row r="189">
          <cell r="A189">
            <v>8</v>
          </cell>
          <cell r="D189">
            <v>2004</v>
          </cell>
          <cell r="G189">
            <v>90</v>
          </cell>
          <cell r="I189">
            <v>662701</v>
          </cell>
        </row>
        <row r="190">
          <cell r="A190">
            <v>8</v>
          </cell>
          <cell r="D190">
            <v>2004</v>
          </cell>
          <cell r="G190">
            <v>91</v>
          </cell>
          <cell r="I190">
            <v>11011729</v>
          </cell>
        </row>
        <row r="191">
          <cell r="A191">
            <v>8</v>
          </cell>
          <cell r="D191">
            <v>2004</v>
          </cell>
          <cell r="G191"/>
          <cell r="I191">
            <v>0</v>
          </cell>
        </row>
        <row r="192">
          <cell r="A192">
            <v>8</v>
          </cell>
          <cell r="D192">
            <v>2004</v>
          </cell>
          <cell r="G192">
            <v>93</v>
          </cell>
          <cell r="I192">
            <v>4035636</v>
          </cell>
        </row>
        <row r="193">
          <cell r="A193">
            <v>8</v>
          </cell>
          <cell r="D193">
            <v>2004</v>
          </cell>
          <cell r="G193">
            <v>94</v>
          </cell>
          <cell r="I193">
            <v>2261</v>
          </cell>
        </row>
        <row r="194">
          <cell r="A194">
            <v>8</v>
          </cell>
          <cell r="D194">
            <v>2004</v>
          </cell>
          <cell r="G194">
            <v>95</v>
          </cell>
          <cell r="I194">
            <v>2218446</v>
          </cell>
        </row>
        <row r="195">
          <cell r="A195">
            <v>8</v>
          </cell>
          <cell r="D195">
            <v>2004</v>
          </cell>
          <cell r="G195">
            <v>96</v>
          </cell>
          <cell r="I195">
            <v>2527236</v>
          </cell>
        </row>
        <row r="196">
          <cell r="A196">
            <v>8</v>
          </cell>
          <cell r="D196">
            <v>2004</v>
          </cell>
          <cell r="G196"/>
          <cell r="I196">
            <v>0</v>
          </cell>
        </row>
        <row r="197">
          <cell r="A197">
            <v>8</v>
          </cell>
          <cell r="D197">
            <v>2004</v>
          </cell>
          <cell r="G197">
            <v>98</v>
          </cell>
          <cell r="I197">
            <v>58410</v>
          </cell>
        </row>
        <row r="198">
          <cell r="A198">
            <v>8</v>
          </cell>
          <cell r="D198">
            <v>2004</v>
          </cell>
          <cell r="G198">
            <v>99</v>
          </cell>
          <cell r="I198">
            <v>8841989</v>
          </cell>
        </row>
        <row r="199">
          <cell r="A199">
            <v>8</v>
          </cell>
          <cell r="D199">
            <v>2004</v>
          </cell>
          <cell r="G199">
            <v>100</v>
          </cell>
          <cell r="I199">
            <v>19853718</v>
          </cell>
        </row>
        <row r="200">
          <cell r="A200">
            <v>8</v>
          </cell>
          <cell r="D200">
            <v>2004</v>
          </cell>
          <cell r="G200"/>
          <cell r="I200">
            <v>0</v>
          </cell>
        </row>
        <row r="201">
          <cell r="A201">
            <v>8</v>
          </cell>
          <cell r="D201">
            <v>2004</v>
          </cell>
          <cell r="G201"/>
          <cell r="I201">
            <v>0</v>
          </cell>
        </row>
        <row r="202">
          <cell r="A202">
            <v>8</v>
          </cell>
          <cell r="D202">
            <v>2004</v>
          </cell>
          <cell r="G202">
            <v>103</v>
          </cell>
          <cell r="I202">
            <v>6727823</v>
          </cell>
        </row>
        <row r="203">
          <cell r="A203">
            <v>8</v>
          </cell>
          <cell r="D203">
            <v>2004</v>
          </cell>
          <cell r="G203"/>
          <cell r="I203">
            <v>0</v>
          </cell>
        </row>
        <row r="204">
          <cell r="A204">
            <v>8</v>
          </cell>
          <cell r="D204">
            <v>2004</v>
          </cell>
          <cell r="G204">
            <v>105</v>
          </cell>
          <cell r="I204">
            <v>276164</v>
          </cell>
        </row>
        <row r="205">
          <cell r="A205">
            <v>8</v>
          </cell>
          <cell r="D205">
            <v>2004</v>
          </cell>
          <cell r="G205">
            <v>106</v>
          </cell>
          <cell r="I205">
            <v>319261</v>
          </cell>
        </row>
        <row r="206">
          <cell r="A206">
            <v>8</v>
          </cell>
          <cell r="D206">
            <v>2004</v>
          </cell>
          <cell r="G206">
            <v>107</v>
          </cell>
          <cell r="I206">
            <v>888454</v>
          </cell>
        </row>
        <row r="207">
          <cell r="A207">
            <v>8</v>
          </cell>
          <cell r="D207">
            <v>2004</v>
          </cell>
          <cell r="G207">
            <v>108</v>
          </cell>
          <cell r="I207">
            <v>1227270</v>
          </cell>
        </row>
        <row r="208">
          <cell r="A208">
            <v>8</v>
          </cell>
          <cell r="D208">
            <v>2004</v>
          </cell>
          <cell r="G208">
            <v>109</v>
          </cell>
          <cell r="I208">
            <v>228138</v>
          </cell>
        </row>
        <row r="209">
          <cell r="A209">
            <v>8</v>
          </cell>
          <cell r="D209">
            <v>2004</v>
          </cell>
          <cell r="G209">
            <v>110</v>
          </cell>
          <cell r="I209">
            <v>3385197</v>
          </cell>
        </row>
        <row r="210">
          <cell r="A210">
            <v>8</v>
          </cell>
          <cell r="D210">
            <v>2004</v>
          </cell>
          <cell r="G210">
            <v>111</v>
          </cell>
          <cell r="I210">
            <v>422403</v>
          </cell>
        </row>
        <row r="211">
          <cell r="A211">
            <v>8</v>
          </cell>
          <cell r="D211">
            <v>2004</v>
          </cell>
          <cell r="G211">
            <v>112</v>
          </cell>
          <cell r="I211">
            <v>3644468</v>
          </cell>
        </row>
        <row r="212">
          <cell r="A212">
            <v>8</v>
          </cell>
          <cell r="D212">
            <v>2005</v>
          </cell>
          <cell r="G212">
            <v>83</v>
          </cell>
          <cell r="I212">
            <v>2894537</v>
          </cell>
        </row>
        <row r="213">
          <cell r="A213">
            <v>8</v>
          </cell>
          <cell r="D213">
            <v>2005</v>
          </cell>
          <cell r="G213">
            <v>84</v>
          </cell>
          <cell r="I213">
            <v>5530386</v>
          </cell>
        </row>
        <row r="214">
          <cell r="A214">
            <v>8</v>
          </cell>
          <cell r="D214">
            <v>2005</v>
          </cell>
          <cell r="G214">
            <v>85</v>
          </cell>
          <cell r="I214">
            <v>199685</v>
          </cell>
        </row>
        <row r="215">
          <cell r="A215">
            <v>8</v>
          </cell>
          <cell r="D215">
            <v>2005</v>
          </cell>
          <cell r="G215">
            <v>86</v>
          </cell>
          <cell r="I215">
            <v>576840</v>
          </cell>
        </row>
        <row r="216">
          <cell r="A216">
            <v>8</v>
          </cell>
          <cell r="D216">
            <v>2005</v>
          </cell>
          <cell r="G216"/>
          <cell r="I216">
            <v>0</v>
          </cell>
        </row>
        <row r="217">
          <cell r="A217">
            <v>8</v>
          </cell>
          <cell r="D217">
            <v>2005</v>
          </cell>
          <cell r="G217">
            <v>88</v>
          </cell>
          <cell r="I217">
            <v>504548</v>
          </cell>
        </row>
        <row r="218">
          <cell r="A218">
            <v>8</v>
          </cell>
          <cell r="D218">
            <v>2005</v>
          </cell>
          <cell r="G218">
            <v>89</v>
          </cell>
          <cell r="I218">
            <v>565208</v>
          </cell>
        </row>
        <row r="219">
          <cell r="A219">
            <v>8</v>
          </cell>
          <cell r="D219">
            <v>2005</v>
          </cell>
          <cell r="G219">
            <v>90</v>
          </cell>
          <cell r="I219">
            <v>606090</v>
          </cell>
        </row>
        <row r="220">
          <cell r="A220">
            <v>8</v>
          </cell>
          <cell r="D220">
            <v>2005</v>
          </cell>
          <cell r="G220">
            <v>91</v>
          </cell>
          <cell r="I220">
            <v>10877294</v>
          </cell>
        </row>
        <row r="221">
          <cell r="A221">
            <v>8</v>
          </cell>
          <cell r="D221">
            <v>2005</v>
          </cell>
          <cell r="G221"/>
          <cell r="I221">
            <v>0</v>
          </cell>
        </row>
        <row r="222">
          <cell r="A222">
            <v>8</v>
          </cell>
          <cell r="D222">
            <v>2005</v>
          </cell>
          <cell r="G222">
            <v>93</v>
          </cell>
          <cell r="I222">
            <v>4317296</v>
          </cell>
        </row>
        <row r="223">
          <cell r="A223">
            <v>8</v>
          </cell>
          <cell r="D223">
            <v>2005</v>
          </cell>
          <cell r="G223">
            <v>94</v>
          </cell>
          <cell r="I223">
            <v>8869</v>
          </cell>
        </row>
        <row r="224">
          <cell r="A224">
            <v>8</v>
          </cell>
          <cell r="D224">
            <v>2005</v>
          </cell>
          <cell r="G224">
            <v>95</v>
          </cell>
          <cell r="I224">
            <v>2107234</v>
          </cell>
        </row>
        <row r="225">
          <cell r="A225">
            <v>8</v>
          </cell>
          <cell r="D225">
            <v>2005</v>
          </cell>
          <cell r="G225">
            <v>96</v>
          </cell>
          <cell r="I225">
            <v>2323177</v>
          </cell>
        </row>
        <row r="226">
          <cell r="A226">
            <v>8</v>
          </cell>
          <cell r="D226">
            <v>2005</v>
          </cell>
          <cell r="G226"/>
          <cell r="I226">
            <v>0</v>
          </cell>
        </row>
        <row r="227">
          <cell r="A227">
            <v>8</v>
          </cell>
          <cell r="D227">
            <v>2005</v>
          </cell>
          <cell r="G227">
            <v>98</v>
          </cell>
          <cell r="I227">
            <v>14021</v>
          </cell>
        </row>
        <row r="228">
          <cell r="A228">
            <v>8</v>
          </cell>
          <cell r="D228">
            <v>2005</v>
          </cell>
          <cell r="G228">
            <v>99</v>
          </cell>
          <cell r="I228">
            <v>8770597</v>
          </cell>
        </row>
        <row r="229">
          <cell r="A229">
            <v>8</v>
          </cell>
          <cell r="D229">
            <v>2005</v>
          </cell>
          <cell r="G229">
            <v>100</v>
          </cell>
          <cell r="I229">
            <v>19647891</v>
          </cell>
        </row>
        <row r="230">
          <cell r="A230">
            <v>8</v>
          </cell>
          <cell r="D230">
            <v>2005</v>
          </cell>
          <cell r="G230"/>
          <cell r="I230">
            <v>0</v>
          </cell>
        </row>
        <row r="231">
          <cell r="A231">
            <v>8</v>
          </cell>
          <cell r="D231">
            <v>2005</v>
          </cell>
          <cell r="G231"/>
          <cell r="I231">
            <v>0</v>
          </cell>
        </row>
        <row r="232">
          <cell r="A232">
            <v>8</v>
          </cell>
          <cell r="D232">
            <v>2005</v>
          </cell>
          <cell r="G232">
            <v>103</v>
          </cell>
          <cell r="I232">
            <v>6160752</v>
          </cell>
        </row>
        <row r="233">
          <cell r="A233">
            <v>8</v>
          </cell>
          <cell r="D233">
            <v>2005</v>
          </cell>
          <cell r="G233"/>
          <cell r="I233">
            <v>0</v>
          </cell>
        </row>
        <row r="234">
          <cell r="A234">
            <v>8</v>
          </cell>
          <cell r="D234">
            <v>2005</v>
          </cell>
          <cell r="G234">
            <v>105</v>
          </cell>
          <cell r="I234">
            <v>297161</v>
          </cell>
        </row>
        <row r="235">
          <cell r="A235">
            <v>8</v>
          </cell>
          <cell r="D235">
            <v>2005</v>
          </cell>
          <cell r="G235">
            <v>106</v>
          </cell>
          <cell r="I235">
            <v>319728</v>
          </cell>
        </row>
        <row r="236">
          <cell r="A236">
            <v>8</v>
          </cell>
          <cell r="D236">
            <v>2005</v>
          </cell>
          <cell r="G236">
            <v>107</v>
          </cell>
          <cell r="I236">
            <v>149564</v>
          </cell>
        </row>
        <row r="237">
          <cell r="A237">
            <v>8</v>
          </cell>
          <cell r="D237">
            <v>2005</v>
          </cell>
          <cell r="G237">
            <v>108</v>
          </cell>
          <cell r="I237">
            <v>1355252</v>
          </cell>
        </row>
        <row r="238">
          <cell r="A238">
            <v>8</v>
          </cell>
          <cell r="D238">
            <v>2005</v>
          </cell>
          <cell r="G238">
            <v>109</v>
          </cell>
          <cell r="I238">
            <v>185392</v>
          </cell>
        </row>
        <row r="239">
          <cell r="A239">
            <v>8</v>
          </cell>
          <cell r="D239">
            <v>2005</v>
          </cell>
          <cell r="G239">
            <v>110</v>
          </cell>
          <cell r="I239">
            <v>3654999</v>
          </cell>
        </row>
        <row r="240">
          <cell r="A240">
            <v>8</v>
          </cell>
          <cell r="D240">
            <v>2005</v>
          </cell>
          <cell r="G240">
            <v>111</v>
          </cell>
          <cell r="I240">
            <v>456770</v>
          </cell>
        </row>
        <row r="241">
          <cell r="A241">
            <v>8</v>
          </cell>
          <cell r="D241">
            <v>2005</v>
          </cell>
          <cell r="G241">
            <v>112</v>
          </cell>
          <cell r="I241">
            <v>2885353</v>
          </cell>
        </row>
        <row r="242">
          <cell r="A242">
            <v>8</v>
          </cell>
          <cell r="D242">
            <v>2006</v>
          </cell>
          <cell r="G242">
            <v>83</v>
          </cell>
          <cell r="I242">
            <v>3969761</v>
          </cell>
        </row>
        <row r="243">
          <cell r="A243">
            <v>8</v>
          </cell>
          <cell r="D243">
            <v>2006</v>
          </cell>
          <cell r="G243">
            <v>84</v>
          </cell>
          <cell r="I243">
            <v>352915</v>
          </cell>
        </row>
        <row r="244">
          <cell r="A244">
            <v>8</v>
          </cell>
          <cell r="D244">
            <v>2006</v>
          </cell>
          <cell r="G244">
            <v>85</v>
          </cell>
          <cell r="I244">
            <v>585731</v>
          </cell>
        </row>
        <row r="245">
          <cell r="A245">
            <v>8</v>
          </cell>
          <cell r="D245">
            <v>2006</v>
          </cell>
          <cell r="G245">
            <v>86</v>
          </cell>
          <cell r="I245">
            <v>2051087</v>
          </cell>
        </row>
        <row r="246">
          <cell r="A246">
            <v>8</v>
          </cell>
          <cell r="D246">
            <v>2006</v>
          </cell>
          <cell r="G246">
            <v>87</v>
          </cell>
          <cell r="I246">
            <v>535701</v>
          </cell>
        </row>
        <row r="247">
          <cell r="A247">
            <v>8</v>
          </cell>
          <cell r="D247">
            <v>2006</v>
          </cell>
          <cell r="G247"/>
          <cell r="I247">
            <v>0</v>
          </cell>
        </row>
        <row r="248">
          <cell r="A248">
            <v>8</v>
          </cell>
          <cell r="D248">
            <v>2006</v>
          </cell>
          <cell r="G248">
            <v>89</v>
          </cell>
          <cell r="I248">
            <v>414007</v>
          </cell>
        </row>
        <row r="249">
          <cell r="A249">
            <v>8</v>
          </cell>
          <cell r="D249">
            <v>2006</v>
          </cell>
          <cell r="G249">
            <v>90</v>
          </cell>
          <cell r="I249">
            <v>855586</v>
          </cell>
        </row>
        <row r="250">
          <cell r="A250">
            <v>8</v>
          </cell>
          <cell r="D250">
            <v>2006</v>
          </cell>
          <cell r="G250"/>
          <cell r="I250">
            <v>0</v>
          </cell>
        </row>
        <row r="251">
          <cell r="A251">
            <v>8</v>
          </cell>
          <cell r="D251">
            <v>2006</v>
          </cell>
          <cell r="G251"/>
          <cell r="I251">
            <v>0</v>
          </cell>
        </row>
        <row r="252">
          <cell r="A252">
            <v>8</v>
          </cell>
          <cell r="D252">
            <v>2006</v>
          </cell>
          <cell r="G252">
            <v>93</v>
          </cell>
          <cell r="I252">
            <v>229549</v>
          </cell>
        </row>
        <row r="253">
          <cell r="A253">
            <v>8</v>
          </cell>
          <cell r="D253">
            <v>2006</v>
          </cell>
          <cell r="G253">
            <v>94</v>
          </cell>
          <cell r="I253">
            <v>308640</v>
          </cell>
        </row>
        <row r="254">
          <cell r="A254">
            <v>8</v>
          </cell>
          <cell r="D254">
            <v>2006</v>
          </cell>
          <cell r="G254"/>
          <cell r="I254">
            <v>0</v>
          </cell>
        </row>
        <row r="255">
          <cell r="A255">
            <v>8</v>
          </cell>
          <cell r="D255">
            <v>2006</v>
          </cell>
          <cell r="G255">
            <v>96</v>
          </cell>
          <cell r="I255">
            <v>8106529</v>
          </cell>
        </row>
        <row r="256">
          <cell r="A256">
            <v>8</v>
          </cell>
          <cell r="D256">
            <v>2006</v>
          </cell>
          <cell r="G256">
            <v>97</v>
          </cell>
          <cell r="I256">
            <v>990184</v>
          </cell>
        </row>
        <row r="257">
          <cell r="A257">
            <v>8</v>
          </cell>
          <cell r="D257">
            <v>2006</v>
          </cell>
          <cell r="G257">
            <v>98</v>
          </cell>
          <cell r="I257">
            <v>957751</v>
          </cell>
        </row>
        <row r="258">
          <cell r="A258">
            <v>8</v>
          </cell>
          <cell r="D258">
            <v>2006</v>
          </cell>
          <cell r="G258">
            <v>99</v>
          </cell>
          <cell r="I258">
            <v>19357441</v>
          </cell>
        </row>
        <row r="259">
          <cell r="A259">
            <v>8</v>
          </cell>
          <cell r="D259">
            <v>2006</v>
          </cell>
          <cell r="G259"/>
          <cell r="I259">
            <v>0</v>
          </cell>
        </row>
        <row r="260">
          <cell r="A260">
            <v>8</v>
          </cell>
          <cell r="D260">
            <v>2006</v>
          </cell>
          <cell r="G260">
            <v>101</v>
          </cell>
          <cell r="I260">
            <v>4298930</v>
          </cell>
        </row>
        <row r="261">
          <cell r="A261">
            <v>8</v>
          </cell>
          <cell r="D261">
            <v>2006</v>
          </cell>
          <cell r="G261">
            <v>102</v>
          </cell>
          <cell r="I261">
            <v>327859</v>
          </cell>
        </row>
        <row r="262">
          <cell r="A262">
            <v>8</v>
          </cell>
          <cell r="D262">
            <v>2006</v>
          </cell>
          <cell r="G262">
            <v>103</v>
          </cell>
          <cell r="I262">
            <v>237988</v>
          </cell>
        </row>
        <row r="263">
          <cell r="A263">
            <v>8</v>
          </cell>
          <cell r="D263">
            <v>2006</v>
          </cell>
          <cell r="G263"/>
          <cell r="I263">
            <v>0</v>
          </cell>
        </row>
        <row r="264">
          <cell r="A264">
            <v>8</v>
          </cell>
          <cell r="D264">
            <v>2006</v>
          </cell>
          <cell r="G264"/>
          <cell r="I264">
            <v>0</v>
          </cell>
        </row>
        <row r="265">
          <cell r="A265">
            <v>8</v>
          </cell>
          <cell r="D265">
            <v>2006</v>
          </cell>
          <cell r="G265"/>
          <cell r="I265">
            <v>0</v>
          </cell>
        </row>
        <row r="266">
          <cell r="A266">
            <v>8</v>
          </cell>
          <cell r="D266">
            <v>2006</v>
          </cell>
          <cell r="G266">
            <v>107</v>
          </cell>
          <cell r="I266">
            <v>2698887</v>
          </cell>
        </row>
        <row r="267">
          <cell r="A267">
            <v>8</v>
          </cell>
          <cell r="D267">
            <v>2006</v>
          </cell>
          <cell r="G267">
            <v>108</v>
          </cell>
          <cell r="I267">
            <v>1872208</v>
          </cell>
        </row>
        <row r="268">
          <cell r="A268">
            <v>8</v>
          </cell>
          <cell r="D268">
            <v>2006</v>
          </cell>
          <cell r="G268"/>
          <cell r="I268">
            <v>0</v>
          </cell>
        </row>
        <row r="269">
          <cell r="A269">
            <v>8</v>
          </cell>
          <cell r="D269">
            <v>2006</v>
          </cell>
          <cell r="G269">
            <v>110</v>
          </cell>
          <cell r="I269">
            <v>5843</v>
          </cell>
        </row>
        <row r="270">
          <cell r="A270">
            <v>8</v>
          </cell>
          <cell r="D270">
            <v>2006</v>
          </cell>
          <cell r="G270">
            <v>111</v>
          </cell>
          <cell r="I270">
            <v>9441715</v>
          </cell>
        </row>
        <row r="271">
          <cell r="A271">
            <v>8</v>
          </cell>
          <cell r="D271">
            <v>2006</v>
          </cell>
          <cell r="G271">
            <v>112</v>
          </cell>
          <cell r="I271">
            <v>28799156</v>
          </cell>
        </row>
        <row r="272">
          <cell r="A272">
            <v>8</v>
          </cell>
          <cell r="D272">
            <v>2007</v>
          </cell>
          <cell r="G272">
            <v>83</v>
          </cell>
          <cell r="I272">
            <v>7846423</v>
          </cell>
        </row>
        <row r="273">
          <cell r="A273">
            <v>8</v>
          </cell>
          <cell r="D273">
            <v>2007</v>
          </cell>
          <cell r="G273">
            <v>84</v>
          </cell>
          <cell r="I273">
            <v>1377652</v>
          </cell>
        </row>
        <row r="274">
          <cell r="A274">
            <v>8</v>
          </cell>
          <cell r="D274">
            <v>2007</v>
          </cell>
          <cell r="G274">
            <v>85</v>
          </cell>
          <cell r="I274">
            <v>309501</v>
          </cell>
        </row>
        <row r="275">
          <cell r="A275">
            <v>8</v>
          </cell>
          <cell r="D275">
            <v>2007</v>
          </cell>
          <cell r="G275">
            <v>86</v>
          </cell>
          <cell r="I275">
            <v>1943334</v>
          </cell>
        </row>
        <row r="276">
          <cell r="A276">
            <v>8</v>
          </cell>
          <cell r="D276">
            <v>2007</v>
          </cell>
          <cell r="G276">
            <v>87</v>
          </cell>
          <cell r="I276">
            <v>639734</v>
          </cell>
        </row>
        <row r="277">
          <cell r="A277">
            <v>8</v>
          </cell>
          <cell r="D277">
            <v>2007</v>
          </cell>
          <cell r="G277"/>
          <cell r="I277">
            <v>0</v>
          </cell>
        </row>
        <row r="278">
          <cell r="A278">
            <v>8</v>
          </cell>
          <cell r="D278">
            <v>2007</v>
          </cell>
          <cell r="G278">
            <v>89</v>
          </cell>
          <cell r="I278">
            <v>486417</v>
          </cell>
        </row>
        <row r="279">
          <cell r="A279">
            <v>8</v>
          </cell>
          <cell r="D279">
            <v>2007</v>
          </cell>
          <cell r="G279">
            <v>90</v>
          </cell>
          <cell r="I279">
            <v>69316</v>
          </cell>
        </row>
        <row r="280">
          <cell r="A280">
            <v>8</v>
          </cell>
          <cell r="D280">
            <v>2007</v>
          </cell>
          <cell r="G280"/>
          <cell r="I280">
            <v>0</v>
          </cell>
        </row>
        <row r="281">
          <cell r="A281">
            <v>8</v>
          </cell>
          <cell r="D281">
            <v>2007</v>
          </cell>
          <cell r="G281"/>
          <cell r="I281">
            <v>0</v>
          </cell>
        </row>
        <row r="282">
          <cell r="A282">
            <v>8</v>
          </cell>
          <cell r="D282">
            <v>2007</v>
          </cell>
          <cell r="G282">
            <v>93</v>
          </cell>
          <cell r="I282">
            <v>260282</v>
          </cell>
        </row>
        <row r="283">
          <cell r="A283">
            <v>8</v>
          </cell>
          <cell r="D283">
            <v>2007</v>
          </cell>
          <cell r="G283">
            <v>94</v>
          </cell>
          <cell r="I283">
            <v>488944</v>
          </cell>
        </row>
        <row r="284">
          <cell r="A284">
            <v>8</v>
          </cell>
          <cell r="D284">
            <v>2007</v>
          </cell>
          <cell r="G284"/>
          <cell r="I284">
            <v>0</v>
          </cell>
        </row>
        <row r="285">
          <cell r="A285">
            <v>8</v>
          </cell>
          <cell r="D285">
            <v>2007</v>
          </cell>
          <cell r="G285">
            <v>96</v>
          </cell>
          <cell r="I285">
            <v>2691341</v>
          </cell>
        </row>
        <row r="286">
          <cell r="A286">
            <v>8</v>
          </cell>
          <cell r="D286">
            <v>2007</v>
          </cell>
          <cell r="G286">
            <v>97</v>
          </cell>
          <cell r="I286">
            <v>1695868</v>
          </cell>
        </row>
        <row r="287">
          <cell r="A287">
            <v>8</v>
          </cell>
          <cell r="D287">
            <v>2007</v>
          </cell>
          <cell r="G287">
            <v>98</v>
          </cell>
          <cell r="I287">
            <v>1058672</v>
          </cell>
        </row>
        <row r="288">
          <cell r="A288">
            <v>8</v>
          </cell>
          <cell r="D288">
            <v>2007</v>
          </cell>
          <cell r="G288">
            <v>99</v>
          </cell>
          <cell r="I288">
            <v>18867484</v>
          </cell>
        </row>
        <row r="289">
          <cell r="A289">
            <v>8</v>
          </cell>
          <cell r="D289">
            <v>2007</v>
          </cell>
          <cell r="G289"/>
          <cell r="I289">
            <v>0</v>
          </cell>
        </row>
        <row r="290">
          <cell r="A290">
            <v>8</v>
          </cell>
          <cell r="D290">
            <v>2007</v>
          </cell>
          <cell r="G290">
            <v>101</v>
          </cell>
          <cell r="I290">
            <v>4695461</v>
          </cell>
        </row>
        <row r="291">
          <cell r="A291">
            <v>8</v>
          </cell>
          <cell r="D291">
            <v>2007</v>
          </cell>
          <cell r="G291">
            <v>102</v>
          </cell>
          <cell r="I291">
            <v>51800</v>
          </cell>
        </row>
        <row r="292">
          <cell r="A292">
            <v>8</v>
          </cell>
          <cell r="D292">
            <v>2007</v>
          </cell>
          <cell r="G292">
            <v>103</v>
          </cell>
          <cell r="I292">
            <v>526073</v>
          </cell>
        </row>
        <row r="293">
          <cell r="A293">
            <v>8</v>
          </cell>
          <cell r="D293">
            <v>2007</v>
          </cell>
          <cell r="G293"/>
          <cell r="I293">
            <v>0</v>
          </cell>
        </row>
        <row r="294">
          <cell r="A294">
            <v>8</v>
          </cell>
          <cell r="D294">
            <v>2007</v>
          </cell>
          <cell r="G294"/>
          <cell r="I294">
            <v>0</v>
          </cell>
        </row>
        <row r="295">
          <cell r="A295">
            <v>8</v>
          </cell>
          <cell r="D295">
            <v>2007</v>
          </cell>
          <cell r="G295"/>
          <cell r="I295">
            <v>0</v>
          </cell>
        </row>
        <row r="296">
          <cell r="A296">
            <v>8</v>
          </cell>
          <cell r="D296">
            <v>2007</v>
          </cell>
          <cell r="G296">
            <v>107</v>
          </cell>
          <cell r="I296">
            <v>3091147</v>
          </cell>
        </row>
        <row r="297">
          <cell r="A297">
            <v>8</v>
          </cell>
          <cell r="D297">
            <v>2007</v>
          </cell>
          <cell r="G297">
            <v>108</v>
          </cell>
          <cell r="I297">
            <v>2840044</v>
          </cell>
        </row>
        <row r="298">
          <cell r="A298">
            <v>8</v>
          </cell>
          <cell r="D298">
            <v>2007</v>
          </cell>
          <cell r="G298"/>
          <cell r="I298">
            <v>0</v>
          </cell>
        </row>
        <row r="299">
          <cell r="A299">
            <v>8</v>
          </cell>
          <cell r="D299">
            <v>2007</v>
          </cell>
          <cell r="G299">
            <v>110</v>
          </cell>
          <cell r="I299">
            <v>7619</v>
          </cell>
        </row>
        <row r="300">
          <cell r="A300">
            <v>8</v>
          </cell>
          <cell r="D300">
            <v>2007</v>
          </cell>
          <cell r="G300">
            <v>111</v>
          </cell>
          <cell r="I300">
            <v>11212144</v>
          </cell>
        </row>
        <row r="301">
          <cell r="A301">
            <v>8</v>
          </cell>
          <cell r="D301">
            <v>2007</v>
          </cell>
          <cell r="G301">
            <v>112</v>
          </cell>
          <cell r="I301">
            <v>30079628</v>
          </cell>
        </row>
        <row r="302">
          <cell r="A302">
            <v>8</v>
          </cell>
          <cell r="D302">
            <v>2008</v>
          </cell>
          <cell r="G302">
            <v>83</v>
          </cell>
          <cell r="I302">
            <v>8110413</v>
          </cell>
        </row>
        <row r="303">
          <cell r="A303">
            <v>8</v>
          </cell>
          <cell r="D303">
            <v>2008</v>
          </cell>
          <cell r="G303">
            <v>84</v>
          </cell>
          <cell r="I303">
            <v>1130387</v>
          </cell>
        </row>
        <row r="304">
          <cell r="A304">
            <v>8</v>
          </cell>
          <cell r="D304">
            <v>2008</v>
          </cell>
          <cell r="G304">
            <v>85</v>
          </cell>
          <cell r="I304">
            <v>327152</v>
          </cell>
        </row>
        <row r="305">
          <cell r="A305">
            <v>8</v>
          </cell>
          <cell r="D305">
            <v>2008</v>
          </cell>
          <cell r="G305">
            <v>86</v>
          </cell>
          <cell r="I305">
            <v>2104173</v>
          </cell>
        </row>
        <row r="306">
          <cell r="A306">
            <v>8</v>
          </cell>
          <cell r="D306">
            <v>2008</v>
          </cell>
          <cell r="G306">
            <v>87</v>
          </cell>
          <cell r="I306">
            <v>731299</v>
          </cell>
        </row>
        <row r="307">
          <cell r="A307">
            <v>8</v>
          </cell>
          <cell r="D307">
            <v>2008</v>
          </cell>
          <cell r="G307"/>
          <cell r="I307">
            <v>0</v>
          </cell>
        </row>
        <row r="308">
          <cell r="A308">
            <v>8</v>
          </cell>
          <cell r="D308">
            <v>2008</v>
          </cell>
          <cell r="G308">
            <v>89</v>
          </cell>
          <cell r="I308">
            <v>607117</v>
          </cell>
        </row>
        <row r="309">
          <cell r="A309">
            <v>8</v>
          </cell>
          <cell r="D309">
            <v>2008</v>
          </cell>
          <cell r="G309">
            <v>90</v>
          </cell>
          <cell r="I309">
            <v>69089</v>
          </cell>
        </row>
        <row r="310">
          <cell r="A310">
            <v>8</v>
          </cell>
          <cell r="D310">
            <v>2008</v>
          </cell>
          <cell r="G310"/>
          <cell r="I310">
            <v>0</v>
          </cell>
        </row>
        <row r="311">
          <cell r="A311">
            <v>8</v>
          </cell>
          <cell r="D311">
            <v>2008</v>
          </cell>
          <cell r="G311"/>
          <cell r="I311">
            <v>0</v>
          </cell>
        </row>
        <row r="312">
          <cell r="A312">
            <v>8</v>
          </cell>
          <cell r="D312">
            <v>2008</v>
          </cell>
          <cell r="G312">
            <v>93</v>
          </cell>
          <cell r="I312">
            <v>253406</v>
          </cell>
        </row>
        <row r="313">
          <cell r="A313">
            <v>8</v>
          </cell>
          <cell r="D313">
            <v>2008</v>
          </cell>
          <cell r="G313">
            <v>94</v>
          </cell>
          <cell r="I313">
            <v>455633</v>
          </cell>
        </row>
        <row r="314">
          <cell r="A314">
            <v>8</v>
          </cell>
          <cell r="D314">
            <v>2008</v>
          </cell>
          <cell r="G314"/>
          <cell r="I314">
            <v>0</v>
          </cell>
        </row>
        <row r="315">
          <cell r="A315">
            <v>8</v>
          </cell>
          <cell r="D315">
            <v>2008</v>
          </cell>
          <cell r="G315">
            <v>96</v>
          </cell>
          <cell r="I315">
            <v>1298676</v>
          </cell>
        </row>
        <row r="316">
          <cell r="A316">
            <v>8</v>
          </cell>
          <cell r="D316">
            <v>2008</v>
          </cell>
          <cell r="G316">
            <v>97</v>
          </cell>
          <cell r="I316">
            <v>2311876</v>
          </cell>
        </row>
        <row r="317">
          <cell r="A317">
            <v>8</v>
          </cell>
          <cell r="D317">
            <v>2008</v>
          </cell>
          <cell r="G317">
            <v>98</v>
          </cell>
          <cell r="I317">
            <v>1120294</v>
          </cell>
        </row>
        <row r="318">
          <cell r="A318">
            <v>8</v>
          </cell>
          <cell r="D318">
            <v>2008</v>
          </cell>
          <cell r="G318">
            <v>99</v>
          </cell>
          <cell r="I318">
            <v>18519515</v>
          </cell>
        </row>
        <row r="319">
          <cell r="A319">
            <v>8</v>
          </cell>
          <cell r="D319">
            <v>2008</v>
          </cell>
          <cell r="G319"/>
          <cell r="I319">
            <v>0</v>
          </cell>
        </row>
        <row r="320">
          <cell r="A320">
            <v>8</v>
          </cell>
          <cell r="D320">
            <v>2008</v>
          </cell>
          <cell r="G320">
            <v>101</v>
          </cell>
          <cell r="I320">
            <v>4460270</v>
          </cell>
        </row>
        <row r="321">
          <cell r="A321">
            <v>8</v>
          </cell>
          <cell r="D321">
            <v>2008</v>
          </cell>
          <cell r="G321">
            <v>102</v>
          </cell>
          <cell r="I321">
            <v>86695</v>
          </cell>
        </row>
        <row r="322">
          <cell r="A322">
            <v>8</v>
          </cell>
          <cell r="D322">
            <v>2008</v>
          </cell>
          <cell r="G322">
            <v>103</v>
          </cell>
          <cell r="I322">
            <v>504062</v>
          </cell>
        </row>
        <row r="323">
          <cell r="A323">
            <v>8</v>
          </cell>
          <cell r="D323">
            <v>2008</v>
          </cell>
          <cell r="G323"/>
          <cell r="I323">
            <v>0</v>
          </cell>
        </row>
        <row r="324">
          <cell r="A324">
            <v>8</v>
          </cell>
          <cell r="D324">
            <v>2008</v>
          </cell>
          <cell r="G324"/>
          <cell r="I324">
            <v>0</v>
          </cell>
        </row>
        <row r="325">
          <cell r="A325">
            <v>8</v>
          </cell>
          <cell r="D325">
            <v>2008</v>
          </cell>
          <cell r="G325"/>
          <cell r="I325">
            <v>0</v>
          </cell>
        </row>
        <row r="326">
          <cell r="A326">
            <v>8</v>
          </cell>
          <cell r="D326">
            <v>2008</v>
          </cell>
          <cell r="G326">
            <v>107</v>
          </cell>
          <cell r="I326">
            <v>2485144</v>
          </cell>
        </row>
        <row r="327">
          <cell r="A327">
            <v>8</v>
          </cell>
          <cell r="D327">
            <v>2008</v>
          </cell>
          <cell r="G327">
            <v>108</v>
          </cell>
          <cell r="I327">
            <v>8128393</v>
          </cell>
        </row>
        <row r="328">
          <cell r="A328">
            <v>8</v>
          </cell>
          <cell r="D328">
            <v>2008</v>
          </cell>
          <cell r="G328"/>
          <cell r="I328">
            <v>0</v>
          </cell>
        </row>
        <row r="329">
          <cell r="A329">
            <v>8</v>
          </cell>
          <cell r="D329">
            <v>2008</v>
          </cell>
          <cell r="G329">
            <v>110</v>
          </cell>
          <cell r="I329">
            <v>31263</v>
          </cell>
        </row>
        <row r="330">
          <cell r="A330">
            <v>8</v>
          </cell>
          <cell r="D330">
            <v>2008</v>
          </cell>
          <cell r="G330">
            <v>111</v>
          </cell>
          <cell r="I330">
            <v>15695827</v>
          </cell>
        </row>
        <row r="331">
          <cell r="A331">
            <v>8</v>
          </cell>
          <cell r="D331">
            <v>2008</v>
          </cell>
          <cell r="G331">
            <v>112</v>
          </cell>
          <cell r="I331">
            <v>34215342</v>
          </cell>
        </row>
        <row r="332">
          <cell r="A332">
            <v>8</v>
          </cell>
          <cell r="D332">
            <v>2009</v>
          </cell>
          <cell r="G332">
            <v>83</v>
          </cell>
          <cell r="I332">
            <v>9595499</v>
          </cell>
        </row>
        <row r="333">
          <cell r="A333">
            <v>8</v>
          </cell>
          <cell r="D333">
            <v>2009</v>
          </cell>
          <cell r="G333">
            <v>84</v>
          </cell>
          <cell r="I333">
            <v>1004174</v>
          </cell>
        </row>
        <row r="334">
          <cell r="A334">
            <v>8</v>
          </cell>
          <cell r="D334">
            <v>2009</v>
          </cell>
          <cell r="G334">
            <v>85</v>
          </cell>
          <cell r="I334">
            <v>325004</v>
          </cell>
        </row>
        <row r="335">
          <cell r="A335">
            <v>8</v>
          </cell>
          <cell r="D335">
            <v>2009</v>
          </cell>
          <cell r="G335">
            <v>86</v>
          </cell>
          <cell r="I335">
            <v>2074167</v>
          </cell>
        </row>
        <row r="336">
          <cell r="A336">
            <v>8</v>
          </cell>
          <cell r="D336">
            <v>2009</v>
          </cell>
          <cell r="G336">
            <v>87</v>
          </cell>
          <cell r="I336">
            <v>748091</v>
          </cell>
        </row>
        <row r="337">
          <cell r="A337">
            <v>8</v>
          </cell>
          <cell r="D337">
            <v>2009</v>
          </cell>
          <cell r="G337"/>
          <cell r="I337">
            <v>0</v>
          </cell>
        </row>
        <row r="338">
          <cell r="A338">
            <v>8</v>
          </cell>
          <cell r="D338">
            <v>2009</v>
          </cell>
          <cell r="G338">
            <v>89</v>
          </cell>
          <cell r="I338">
            <v>648170</v>
          </cell>
        </row>
        <row r="339">
          <cell r="A339">
            <v>8</v>
          </cell>
          <cell r="D339">
            <v>2009</v>
          </cell>
          <cell r="G339">
            <v>90</v>
          </cell>
          <cell r="I339">
            <v>70722</v>
          </cell>
        </row>
        <row r="340">
          <cell r="A340">
            <v>8</v>
          </cell>
          <cell r="D340">
            <v>2009</v>
          </cell>
          <cell r="G340"/>
          <cell r="I340">
            <v>0</v>
          </cell>
        </row>
        <row r="341">
          <cell r="A341">
            <v>8</v>
          </cell>
          <cell r="D341">
            <v>2009</v>
          </cell>
          <cell r="G341"/>
          <cell r="I341">
            <v>0</v>
          </cell>
        </row>
        <row r="342">
          <cell r="A342">
            <v>8</v>
          </cell>
          <cell r="D342">
            <v>2009</v>
          </cell>
          <cell r="G342">
            <v>93</v>
          </cell>
          <cell r="I342">
            <v>227490</v>
          </cell>
        </row>
        <row r="343">
          <cell r="A343">
            <v>8</v>
          </cell>
          <cell r="D343">
            <v>2009</v>
          </cell>
          <cell r="G343">
            <v>94</v>
          </cell>
          <cell r="I343">
            <v>343728</v>
          </cell>
        </row>
        <row r="344">
          <cell r="A344">
            <v>8</v>
          </cell>
          <cell r="D344">
            <v>2009</v>
          </cell>
          <cell r="G344"/>
          <cell r="I344">
            <v>0</v>
          </cell>
        </row>
        <row r="345">
          <cell r="A345">
            <v>8</v>
          </cell>
          <cell r="D345">
            <v>2009</v>
          </cell>
          <cell r="G345">
            <v>96</v>
          </cell>
          <cell r="I345">
            <v>454167</v>
          </cell>
        </row>
        <row r="346">
          <cell r="A346">
            <v>8</v>
          </cell>
          <cell r="D346">
            <v>2009</v>
          </cell>
          <cell r="G346">
            <v>97</v>
          </cell>
          <cell r="I346">
            <v>1101368</v>
          </cell>
        </row>
        <row r="347">
          <cell r="A347">
            <v>8</v>
          </cell>
          <cell r="D347">
            <v>2009</v>
          </cell>
          <cell r="G347">
            <v>98</v>
          </cell>
          <cell r="I347">
            <v>1547431</v>
          </cell>
        </row>
        <row r="348">
          <cell r="A348">
            <v>8</v>
          </cell>
          <cell r="D348">
            <v>2009</v>
          </cell>
          <cell r="G348">
            <v>99</v>
          </cell>
          <cell r="I348">
            <v>18140011</v>
          </cell>
        </row>
        <row r="349">
          <cell r="A349">
            <v>8</v>
          </cell>
          <cell r="D349">
            <v>2009</v>
          </cell>
          <cell r="G349"/>
          <cell r="I349">
            <v>0</v>
          </cell>
        </row>
        <row r="350">
          <cell r="A350">
            <v>8</v>
          </cell>
          <cell r="D350">
            <v>2009</v>
          </cell>
          <cell r="G350">
            <v>101</v>
          </cell>
          <cell r="I350">
            <v>4793123</v>
          </cell>
        </row>
        <row r="351">
          <cell r="A351">
            <v>8</v>
          </cell>
          <cell r="D351">
            <v>2009</v>
          </cell>
          <cell r="G351">
            <v>102</v>
          </cell>
          <cell r="I351">
            <v>27264</v>
          </cell>
        </row>
        <row r="352">
          <cell r="A352">
            <v>8</v>
          </cell>
          <cell r="D352">
            <v>2009</v>
          </cell>
          <cell r="G352">
            <v>103</v>
          </cell>
          <cell r="I352">
            <v>364170</v>
          </cell>
        </row>
        <row r="353">
          <cell r="A353">
            <v>8</v>
          </cell>
          <cell r="D353">
            <v>2009</v>
          </cell>
          <cell r="G353"/>
          <cell r="I353">
            <v>0</v>
          </cell>
        </row>
        <row r="354">
          <cell r="A354">
            <v>8</v>
          </cell>
          <cell r="D354">
            <v>2009</v>
          </cell>
          <cell r="G354"/>
          <cell r="I354">
            <v>0</v>
          </cell>
        </row>
        <row r="355">
          <cell r="A355">
            <v>8</v>
          </cell>
          <cell r="D355">
            <v>2009</v>
          </cell>
          <cell r="G355"/>
          <cell r="I355">
            <v>0</v>
          </cell>
        </row>
        <row r="356">
          <cell r="A356">
            <v>8</v>
          </cell>
          <cell r="D356">
            <v>2009</v>
          </cell>
          <cell r="G356">
            <v>107</v>
          </cell>
          <cell r="I356">
            <v>2753139</v>
          </cell>
        </row>
        <row r="357">
          <cell r="A357">
            <v>8</v>
          </cell>
          <cell r="D357">
            <v>2009</v>
          </cell>
          <cell r="G357">
            <v>108</v>
          </cell>
          <cell r="I357">
            <v>4382129</v>
          </cell>
        </row>
        <row r="358">
          <cell r="A358">
            <v>8</v>
          </cell>
          <cell r="D358">
            <v>2009</v>
          </cell>
          <cell r="G358"/>
          <cell r="I358">
            <v>0</v>
          </cell>
        </row>
        <row r="359">
          <cell r="A359">
            <v>8</v>
          </cell>
          <cell r="D359">
            <v>2009</v>
          </cell>
          <cell r="G359">
            <v>110</v>
          </cell>
          <cell r="I359">
            <v>16965</v>
          </cell>
        </row>
        <row r="360">
          <cell r="A360">
            <v>8</v>
          </cell>
          <cell r="D360">
            <v>2009</v>
          </cell>
          <cell r="G360">
            <v>111</v>
          </cell>
          <cell r="I360">
            <v>12336790</v>
          </cell>
        </row>
        <row r="361">
          <cell r="A361">
            <v>8</v>
          </cell>
          <cell r="D361">
            <v>2009</v>
          </cell>
          <cell r="G361">
            <v>112</v>
          </cell>
          <cell r="I361">
            <v>30476801</v>
          </cell>
        </row>
        <row r="362">
          <cell r="A362">
            <v>8</v>
          </cell>
          <cell r="D362">
            <v>2010</v>
          </cell>
          <cell r="G362">
            <v>83</v>
          </cell>
          <cell r="I362">
            <v>9865655</v>
          </cell>
        </row>
        <row r="363">
          <cell r="A363">
            <v>8</v>
          </cell>
          <cell r="D363">
            <v>2010</v>
          </cell>
          <cell r="G363">
            <v>84</v>
          </cell>
          <cell r="I363">
            <v>1277024</v>
          </cell>
        </row>
        <row r="364">
          <cell r="A364">
            <v>8</v>
          </cell>
          <cell r="D364">
            <v>2010</v>
          </cell>
          <cell r="G364">
            <v>85</v>
          </cell>
          <cell r="I364">
            <v>329676</v>
          </cell>
        </row>
        <row r="365">
          <cell r="A365">
            <v>8</v>
          </cell>
          <cell r="D365">
            <v>2010</v>
          </cell>
          <cell r="G365">
            <v>86</v>
          </cell>
          <cell r="I365">
            <v>2022393</v>
          </cell>
        </row>
        <row r="366">
          <cell r="A366">
            <v>8</v>
          </cell>
          <cell r="D366">
            <v>2010</v>
          </cell>
          <cell r="G366">
            <v>87</v>
          </cell>
          <cell r="I366">
            <v>826173</v>
          </cell>
        </row>
        <row r="367">
          <cell r="A367">
            <v>8</v>
          </cell>
          <cell r="D367">
            <v>2010</v>
          </cell>
          <cell r="G367"/>
          <cell r="I367">
            <v>0</v>
          </cell>
        </row>
        <row r="368">
          <cell r="A368">
            <v>8</v>
          </cell>
          <cell r="D368">
            <v>2010</v>
          </cell>
          <cell r="G368">
            <v>89</v>
          </cell>
          <cell r="I368">
            <v>520456</v>
          </cell>
        </row>
        <row r="369">
          <cell r="A369">
            <v>8</v>
          </cell>
          <cell r="D369">
            <v>2010</v>
          </cell>
          <cell r="G369">
            <v>90</v>
          </cell>
          <cell r="I369">
            <v>70519</v>
          </cell>
        </row>
        <row r="370">
          <cell r="A370">
            <v>8</v>
          </cell>
          <cell r="D370">
            <v>2010</v>
          </cell>
          <cell r="G370"/>
          <cell r="I370">
            <v>0</v>
          </cell>
        </row>
        <row r="371">
          <cell r="A371">
            <v>8</v>
          </cell>
          <cell r="D371">
            <v>2010</v>
          </cell>
          <cell r="G371"/>
          <cell r="I371">
            <v>0</v>
          </cell>
        </row>
        <row r="372">
          <cell r="A372">
            <v>8</v>
          </cell>
          <cell r="D372">
            <v>2010</v>
          </cell>
          <cell r="G372">
            <v>93</v>
          </cell>
          <cell r="I372">
            <v>484409</v>
          </cell>
        </row>
        <row r="373">
          <cell r="A373">
            <v>8</v>
          </cell>
          <cell r="D373">
            <v>2010</v>
          </cell>
          <cell r="G373">
            <v>94</v>
          </cell>
          <cell r="I373">
            <v>459590</v>
          </cell>
        </row>
        <row r="374">
          <cell r="A374">
            <v>8</v>
          </cell>
          <cell r="D374">
            <v>2010</v>
          </cell>
          <cell r="G374"/>
          <cell r="I374">
            <v>0</v>
          </cell>
        </row>
        <row r="375">
          <cell r="A375">
            <v>8</v>
          </cell>
          <cell r="D375">
            <v>2010</v>
          </cell>
          <cell r="G375">
            <v>96</v>
          </cell>
          <cell r="I375">
            <v>490316</v>
          </cell>
        </row>
        <row r="376">
          <cell r="A376">
            <v>8</v>
          </cell>
          <cell r="D376">
            <v>2010</v>
          </cell>
          <cell r="G376">
            <v>97</v>
          </cell>
          <cell r="I376">
            <v>2187136</v>
          </cell>
        </row>
        <row r="377">
          <cell r="A377">
            <v>8</v>
          </cell>
          <cell r="D377">
            <v>2010</v>
          </cell>
          <cell r="G377">
            <v>98</v>
          </cell>
          <cell r="I377">
            <v>1371153</v>
          </cell>
        </row>
        <row r="378">
          <cell r="A378">
            <v>8</v>
          </cell>
          <cell r="D378">
            <v>2010</v>
          </cell>
          <cell r="G378">
            <v>99</v>
          </cell>
          <cell r="I378">
            <v>19904500</v>
          </cell>
        </row>
        <row r="379">
          <cell r="A379">
            <v>8</v>
          </cell>
          <cell r="D379">
            <v>2010</v>
          </cell>
          <cell r="G379"/>
          <cell r="I379">
            <v>0</v>
          </cell>
        </row>
        <row r="380">
          <cell r="A380">
            <v>8</v>
          </cell>
          <cell r="D380">
            <v>2010</v>
          </cell>
          <cell r="G380">
            <v>101</v>
          </cell>
          <cell r="I380">
            <v>5000059</v>
          </cell>
        </row>
        <row r="381">
          <cell r="A381">
            <v>8</v>
          </cell>
          <cell r="D381">
            <v>2010</v>
          </cell>
          <cell r="G381">
            <v>102</v>
          </cell>
          <cell r="I381">
            <v>15663</v>
          </cell>
        </row>
        <row r="382">
          <cell r="A382">
            <v>8</v>
          </cell>
          <cell r="D382">
            <v>2010</v>
          </cell>
          <cell r="G382">
            <v>103</v>
          </cell>
          <cell r="I382">
            <v>520518</v>
          </cell>
        </row>
        <row r="383">
          <cell r="A383">
            <v>8</v>
          </cell>
          <cell r="D383">
            <v>2010</v>
          </cell>
          <cell r="G383"/>
          <cell r="I383">
            <v>0</v>
          </cell>
        </row>
        <row r="384">
          <cell r="A384">
            <v>8</v>
          </cell>
          <cell r="D384">
            <v>2010</v>
          </cell>
          <cell r="G384"/>
          <cell r="I384">
            <v>0</v>
          </cell>
        </row>
        <row r="385">
          <cell r="A385">
            <v>8</v>
          </cell>
          <cell r="D385">
            <v>2010</v>
          </cell>
          <cell r="G385"/>
          <cell r="I385">
            <v>0</v>
          </cell>
        </row>
        <row r="386">
          <cell r="A386">
            <v>8</v>
          </cell>
          <cell r="D386">
            <v>2010</v>
          </cell>
          <cell r="G386">
            <v>107</v>
          </cell>
          <cell r="I386">
            <v>2447167</v>
          </cell>
        </row>
        <row r="387">
          <cell r="A387">
            <v>8</v>
          </cell>
          <cell r="D387">
            <v>2010</v>
          </cell>
          <cell r="G387">
            <v>108</v>
          </cell>
          <cell r="I387">
            <v>3856983</v>
          </cell>
        </row>
        <row r="388">
          <cell r="A388">
            <v>8</v>
          </cell>
          <cell r="D388">
            <v>2010</v>
          </cell>
          <cell r="G388"/>
          <cell r="I388">
            <v>0</v>
          </cell>
        </row>
        <row r="389">
          <cell r="A389">
            <v>8</v>
          </cell>
          <cell r="D389">
            <v>2010</v>
          </cell>
          <cell r="G389">
            <v>110</v>
          </cell>
          <cell r="I389">
            <v>40637</v>
          </cell>
        </row>
        <row r="390">
          <cell r="A390">
            <v>8</v>
          </cell>
          <cell r="D390">
            <v>2010</v>
          </cell>
          <cell r="G390">
            <v>111</v>
          </cell>
          <cell r="I390">
            <v>11881027</v>
          </cell>
        </row>
        <row r="391">
          <cell r="A391">
            <v>8</v>
          </cell>
          <cell r="D391">
            <v>2010</v>
          </cell>
          <cell r="G391">
            <v>112</v>
          </cell>
          <cell r="I391">
            <v>31785527</v>
          </cell>
        </row>
        <row r="392">
          <cell r="A392">
            <v>8</v>
          </cell>
          <cell r="D392">
            <v>2011</v>
          </cell>
          <cell r="G392">
            <v>83</v>
          </cell>
          <cell r="I392">
            <v>8763354</v>
          </cell>
        </row>
        <row r="393">
          <cell r="A393">
            <v>8</v>
          </cell>
          <cell r="D393">
            <v>2011</v>
          </cell>
          <cell r="G393">
            <v>84</v>
          </cell>
          <cell r="I393">
            <v>1124942</v>
          </cell>
        </row>
        <row r="394">
          <cell r="A394">
            <v>8</v>
          </cell>
          <cell r="D394">
            <v>2011</v>
          </cell>
          <cell r="G394">
            <v>85</v>
          </cell>
          <cell r="I394">
            <v>309525</v>
          </cell>
        </row>
        <row r="395">
          <cell r="A395">
            <v>8</v>
          </cell>
          <cell r="D395">
            <v>2011</v>
          </cell>
          <cell r="G395">
            <v>86</v>
          </cell>
          <cell r="I395">
            <v>1970854</v>
          </cell>
        </row>
        <row r="396">
          <cell r="A396">
            <v>8</v>
          </cell>
          <cell r="D396">
            <v>2011</v>
          </cell>
          <cell r="G396">
            <v>87</v>
          </cell>
          <cell r="I396">
            <v>770927</v>
          </cell>
        </row>
        <row r="397">
          <cell r="A397">
            <v>8</v>
          </cell>
          <cell r="D397">
            <v>2011</v>
          </cell>
          <cell r="G397"/>
          <cell r="I397">
            <v>0</v>
          </cell>
        </row>
        <row r="398">
          <cell r="A398">
            <v>8</v>
          </cell>
          <cell r="D398">
            <v>2011</v>
          </cell>
          <cell r="G398">
            <v>89</v>
          </cell>
          <cell r="I398">
            <v>487165</v>
          </cell>
        </row>
        <row r="399">
          <cell r="A399">
            <v>8</v>
          </cell>
          <cell r="D399">
            <v>2011</v>
          </cell>
          <cell r="G399">
            <v>90</v>
          </cell>
          <cell r="I399">
            <v>70653</v>
          </cell>
        </row>
        <row r="400">
          <cell r="A400">
            <v>8</v>
          </cell>
          <cell r="D400">
            <v>2011</v>
          </cell>
          <cell r="G400"/>
          <cell r="I400">
            <v>0</v>
          </cell>
        </row>
        <row r="401">
          <cell r="A401">
            <v>8</v>
          </cell>
          <cell r="D401">
            <v>2011</v>
          </cell>
          <cell r="G401"/>
          <cell r="I401">
            <v>0</v>
          </cell>
        </row>
        <row r="402">
          <cell r="A402">
            <v>8</v>
          </cell>
          <cell r="D402">
            <v>2011</v>
          </cell>
          <cell r="G402">
            <v>93</v>
          </cell>
          <cell r="I402">
            <v>523677</v>
          </cell>
        </row>
        <row r="403">
          <cell r="A403">
            <v>8</v>
          </cell>
          <cell r="D403">
            <v>2011</v>
          </cell>
          <cell r="G403">
            <v>94</v>
          </cell>
          <cell r="I403">
            <v>411626</v>
          </cell>
        </row>
        <row r="404">
          <cell r="A404">
            <v>8</v>
          </cell>
          <cell r="D404">
            <v>2011</v>
          </cell>
          <cell r="G404"/>
          <cell r="I404">
            <v>0</v>
          </cell>
        </row>
        <row r="405">
          <cell r="A405">
            <v>8</v>
          </cell>
          <cell r="D405">
            <v>2011</v>
          </cell>
          <cell r="G405">
            <v>96</v>
          </cell>
          <cell r="I405">
            <v>472243</v>
          </cell>
        </row>
        <row r="406">
          <cell r="A406">
            <v>8</v>
          </cell>
          <cell r="D406">
            <v>2011</v>
          </cell>
          <cell r="G406">
            <v>97</v>
          </cell>
          <cell r="I406">
            <v>2995028</v>
          </cell>
        </row>
        <row r="407">
          <cell r="A407">
            <v>8</v>
          </cell>
          <cell r="D407">
            <v>2011</v>
          </cell>
          <cell r="G407">
            <v>98</v>
          </cell>
          <cell r="I407">
            <v>1586913</v>
          </cell>
        </row>
        <row r="408">
          <cell r="A408">
            <v>8</v>
          </cell>
          <cell r="D408">
            <v>2011</v>
          </cell>
          <cell r="G408">
            <v>99</v>
          </cell>
          <cell r="I408">
            <v>19486907</v>
          </cell>
        </row>
        <row r="409">
          <cell r="A409">
            <v>8</v>
          </cell>
          <cell r="D409">
            <v>2011</v>
          </cell>
          <cell r="G409"/>
          <cell r="I409">
            <v>0</v>
          </cell>
        </row>
        <row r="410">
          <cell r="A410">
            <v>8</v>
          </cell>
          <cell r="D410">
            <v>2011</v>
          </cell>
          <cell r="G410">
            <v>101</v>
          </cell>
          <cell r="I410">
            <v>5074058</v>
          </cell>
        </row>
        <row r="411">
          <cell r="A411">
            <v>8</v>
          </cell>
          <cell r="D411">
            <v>2011</v>
          </cell>
          <cell r="G411">
            <v>102</v>
          </cell>
          <cell r="I411">
            <v>42322</v>
          </cell>
        </row>
        <row r="412">
          <cell r="A412">
            <v>8</v>
          </cell>
          <cell r="D412">
            <v>2011</v>
          </cell>
          <cell r="G412">
            <v>103</v>
          </cell>
          <cell r="I412">
            <v>312410</v>
          </cell>
        </row>
        <row r="413">
          <cell r="A413">
            <v>8</v>
          </cell>
          <cell r="D413">
            <v>2011</v>
          </cell>
          <cell r="G413"/>
          <cell r="I413">
            <v>0</v>
          </cell>
        </row>
        <row r="414">
          <cell r="A414">
            <v>8</v>
          </cell>
          <cell r="D414">
            <v>2011</v>
          </cell>
          <cell r="G414"/>
          <cell r="I414">
            <v>0</v>
          </cell>
        </row>
        <row r="415">
          <cell r="A415">
            <v>8</v>
          </cell>
          <cell r="D415">
            <v>2011</v>
          </cell>
          <cell r="G415"/>
          <cell r="I415">
            <v>0</v>
          </cell>
        </row>
        <row r="416">
          <cell r="A416">
            <v>8</v>
          </cell>
          <cell r="D416">
            <v>2011</v>
          </cell>
          <cell r="G416">
            <v>107</v>
          </cell>
          <cell r="I416">
            <v>2767459</v>
          </cell>
        </row>
        <row r="417">
          <cell r="A417">
            <v>8</v>
          </cell>
          <cell r="D417">
            <v>2011</v>
          </cell>
          <cell r="G417">
            <v>108</v>
          </cell>
          <cell r="I417">
            <v>4944242</v>
          </cell>
        </row>
        <row r="418">
          <cell r="A418">
            <v>8</v>
          </cell>
          <cell r="D418">
            <v>2011</v>
          </cell>
          <cell r="G418"/>
          <cell r="I418">
            <v>0</v>
          </cell>
        </row>
        <row r="419">
          <cell r="A419">
            <v>8</v>
          </cell>
          <cell r="D419">
            <v>2011</v>
          </cell>
          <cell r="G419">
            <v>110</v>
          </cell>
          <cell r="I419">
            <v>58299</v>
          </cell>
        </row>
        <row r="420">
          <cell r="A420">
            <v>8</v>
          </cell>
          <cell r="D420">
            <v>2011</v>
          </cell>
          <cell r="G420">
            <v>111</v>
          </cell>
          <cell r="I420">
            <v>13198790</v>
          </cell>
        </row>
        <row r="421">
          <cell r="A421">
            <v>8</v>
          </cell>
          <cell r="D421">
            <v>2011</v>
          </cell>
          <cell r="G421">
            <v>112</v>
          </cell>
          <cell r="I421">
            <v>32685697</v>
          </cell>
        </row>
        <row r="422">
          <cell r="A422">
            <v>8</v>
          </cell>
          <cell r="D422">
            <v>2012</v>
          </cell>
          <cell r="G422">
            <v>83</v>
          </cell>
          <cell r="I422">
            <v>8927400</v>
          </cell>
        </row>
        <row r="423">
          <cell r="A423">
            <v>8</v>
          </cell>
          <cell r="D423">
            <v>2012</v>
          </cell>
          <cell r="G423">
            <v>84</v>
          </cell>
          <cell r="I423">
            <v>0</v>
          </cell>
        </row>
        <row r="424">
          <cell r="A424">
            <v>8</v>
          </cell>
          <cell r="D424">
            <v>2012</v>
          </cell>
          <cell r="G424">
            <v>85</v>
          </cell>
          <cell r="I424">
            <v>303523</v>
          </cell>
        </row>
        <row r="425">
          <cell r="A425">
            <v>8</v>
          </cell>
          <cell r="D425">
            <v>2012</v>
          </cell>
          <cell r="G425">
            <v>86</v>
          </cell>
          <cell r="I425">
            <v>2123182</v>
          </cell>
        </row>
        <row r="426">
          <cell r="A426">
            <v>8</v>
          </cell>
          <cell r="D426">
            <v>2012</v>
          </cell>
          <cell r="G426">
            <v>87</v>
          </cell>
          <cell r="I426">
            <v>646325</v>
          </cell>
        </row>
        <row r="427">
          <cell r="A427">
            <v>8</v>
          </cell>
          <cell r="D427">
            <v>2012</v>
          </cell>
          <cell r="G427"/>
          <cell r="I427">
            <v>0</v>
          </cell>
        </row>
        <row r="428">
          <cell r="A428">
            <v>8</v>
          </cell>
          <cell r="D428">
            <v>2012</v>
          </cell>
          <cell r="G428">
            <v>89</v>
          </cell>
          <cell r="I428">
            <v>440784</v>
          </cell>
        </row>
        <row r="429">
          <cell r="A429">
            <v>8</v>
          </cell>
          <cell r="D429">
            <v>2012</v>
          </cell>
          <cell r="G429">
            <v>90</v>
          </cell>
          <cell r="I429">
            <v>59563</v>
          </cell>
        </row>
        <row r="430">
          <cell r="A430">
            <v>8</v>
          </cell>
          <cell r="D430">
            <v>2012</v>
          </cell>
          <cell r="G430"/>
          <cell r="I430">
            <v>0</v>
          </cell>
        </row>
        <row r="431">
          <cell r="A431">
            <v>8</v>
          </cell>
          <cell r="D431">
            <v>2012</v>
          </cell>
          <cell r="G431"/>
          <cell r="I431">
            <v>0</v>
          </cell>
        </row>
        <row r="432">
          <cell r="A432">
            <v>8</v>
          </cell>
          <cell r="D432">
            <v>2012</v>
          </cell>
          <cell r="G432">
            <v>93</v>
          </cell>
          <cell r="I432">
            <v>373204</v>
          </cell>
        </row>
        <row r="433">
          <cell r="A433">
            <v>8</v>
          </cell>
          <cell r="D433">
            <v>2012</v>
          </cell>
          <cell r="G433">
            <v>94</v>
          </cell>
          <cell r="I433">
            <v>497614</v>
          </cell>
        </row>
        <row r="434">
          <cell r="A434">
            <v>8</v>
          </cell>
          <cell r="D434">
            <v>2012</v>
          </cell>
          <cell r="G434"/>
          <cell r="I434">
            <v>0</v>
          </cell>
        </row>
        <row r="435">
          <cell r="A435">
            <v>8</v>
          </cell>
          <cell r="D435">
            <v>2012</v>
          </cell>
          <cell r="G435">
            <v>96</v>
          </cell>
          <cell r="I435">
            <v>618141</v>
          </cell>
        </row>
        <row r="436">
          <cell r="A436">
            <v>8</v>
          </cell>
          <cell r="D436">
            <v>2012</v>
          </cell>
          <cell r="G436">
            <v>97</v>
          </cell>
          <cell r="I436">
            <v>3481953</v>
          </cell>
        </row>
        <row r="437">
          <cell r="A437">
            <v>8</v>
          </cell>
          <cell r="D437">
            <v>2012</v>
          </cell>
          <cell r="G437">
            <v>98</v>
          </cell>
          <cell r="I437">
            <v>1152257</v>
          </cell>
        </row>
        <row r="438">
          <cell r="A438">
            <v>8</v>
          </cell>
          <cell r="D438">
            <v>2012</v>
          </cell>
          <cell r="G438">
            <v>99</v>
          </cell>
          <cell r="I438">
            <v>18623946</v>
          </cell>
        </row>
        <row r="439">
          <cell r="A439">
            <v>8</v>
          </cell>
          <cell r="D439">
            <v>2012</v>
          </cell>
          <cell r="G439"/>
          <cell r="I439">
            <v>0</v>
          </cell>
        </row>
        <row r="440">
          <cell r="A440">
            <v>8</v>
          </cell>
          <cell r="D440">
            <v>2012</v>
          </cell>
          <cell r="G440">
            <v>101</v>
          </cell>
          <cell r="I440">
            <v>5777461</v>
          </cell>
        </row>
        <row r="441">
          <cell r="A441">
            <v>8</v>
          </cell>
          <cell r="D441">
            <v>2012</v>
          </cell>
          <cell r="G441">
            <v>102</v>
          </cell>
          <cell r="I441">
            <v>166056</v>
          </cell>
        </row>
        <row r="442">
          <cell r="A442">
            <v>8</v>
          </cell>
          <cell r="D442">
            <v>2012</v>
          </cell>
          <cell r="G442">
            <v>103</v>
          </cell>
          <cell r="I442">
            <v>137267</v>
          </cell>
        </row>
        <row r="443">
          <cell r="A443">
            <v>8</v>
          </cell>
          <cell r="D443">
            <v>2012</v>
          </cell>
          <cell r="G443"/>
          <cell r="I443">
            <v>0</v>
          </cell>
        </row>
        <row r="444">
          <cell r="A444">
            <v>8</v>
          </cell>
          <cell r="D444">
            <v>2012</v>
          </cell>
          <cell r="G444"/>
          <cell r="I444">
            <v>0</v>
          </cell>
        </row>
        <row r="445">
          <cell r="A445">
            <v>8</v>
          </cell>
          <cell r="D445">
            <v>2012</v>
          </cell>
          <cell r="G445"/>
          <cell r="I445">
            <v>0</v>
          </cell>
        </row>
        <row r="446">
          <cell r="A446">
            <v>8</v>
          </cell>
          <cell r="D446">
            <v>2012</v>
          </cell>
          <cell r="G446">
            <v>107</v>
          </cell>
          <cell r="I446">
            <v>2532969</v>
          </cell>
        </row>
        <row r="447">
          <cell r="A447">
            <v>8</v>
          </cell>
          <cell r="D447">
            <v>2012</v>
          </cell>
          <cell r="G447">
            <v>108</v>
          </cell>
          <cell r="I447">
            <v>1352530</v>
          </cell>
        </row>
        <row r="448">
          <cell r="A448">
            <v>8</v>
          </cell>
          <cell r="D448">
            <v>2012</v>
          </cell>
          <cell r="G448"/>
          <cell r="I448">
            <v>0</v>
          </cell>
        </row>
        <row r="449">
          <cell r="A449">
            <v>8</v>
          </cell>
          <cell r="D449">
            <v>2012</v>
          </cell>
          <cell r="G449">
            <v>110</v>
          </cell>
          <cell r="I449">
            <v>29682</v>
          </cell>
        </row>
        <row r="450">
          <cell r="A450">
            <v>8</v>
          </cell>
          <cell r="D450">
            <v>2012</v>
          </cell>
          <cell r="G450">
            <v>111</v>
          </cell>
          <cell r="I450">
            <v>9995965</v>
          </cell>
        </row>
        <row r="451">
          <cell r="A451">
            <v>8</v>
          </cell>
          <cell r="D451">
            <v>2012</v>
          </cell>
          <cell r="G451">
            <v>112</v>
          </cell>
          <cell r="I451">
            <v>28619911</v>
          </cell>
        </row>
        <row r="452">
          <cell r="A452">
            <v>8</v>
          </cell>
          <cell r="D452">
            <v>2013</v>
          </cell>
          <cell r="G452">
            <v>83</v>
          </cell>
          <cell r="I452">
            <v>7982781</v>
          </cell>
        </row>
        <row r="453">
          <cell r="A453">
            <v>8</v>
          </cell>
          <cell r="D453">
            <v>2013</v>
          </cell>
          <cell r="G453"/>
          <cell r="I453">
            <v>0</v>
          </cell>
        </row>
        <row r="454">
          <cell r="A454">
            <v>8</v>
          </cell>
          <cell r="D454">
            <v>2013</v>
          </cell>
          <cell r="G454">
            <v>85</v>
          </cell>
          <cell r="I454">
            <v>301999</v>
          </cell>
        </row>
        <row r="455">
          <cell r="A455">
            <v>8</v>
          </cell>
          <cell r="D455">
            <v>2013</v>
          </cell>
          <cell r="G455">
            <v>86</v>
          </cell>
          <cell r="I455">
            <v>2202986</v>
          </cell>
        </row>
        <row r="456">
          <cell r="A456">
            <v>8</v>
          </cell>
          <cell r="D456">
            <v>2013</v>
          </cell>
          <cell r="G456">
            <v>87</v>
          </cell>
          <cell r="I456">
            <v>794652</v>
          </cell>
        </row>
        <row r="457">
          <cell r="A457">
            <v>8</v>
          </cell>
          <cell r="D457">
            <v>2013</v>
          </cell>
          <cell r="G457">
            <v>88</v>
          </cell>
          <cell r="I457">
            <v>142124</v>
          </cell>
        </row>
        <row r="458">
          <cell r="A458">
            <v>8</v>
          </cell>
          <cell r="D458">
            <v>2013</v>
          </cell>
          <cell r="G458">
            <v>89</v>
          </cell>
          <cell r="I458">
            <v>489378</v>
          </cell>
        </row>
        <row r="459">
          <cell r="A459">
            <v>8</v>
          </cell>
          <cell r="D459">
            <v>2013</v>
          </cell>
          <cell r="G459">
            <v>90</v>
          </cell>
          <cell r="I459">
            <v>50206</v>
          </cell>
        </row>
        <row r="460">
          <cell r="A460">
            <v>8</v>
          </cell>
          <cell r="D460">
            <v>2013</v>
          </cell>
          <cell r="G460"/>
          <cell r="I460">
            <v>0</v>
          </cell>
        </row>
        <row r="461">
          <cell r="A461">
            <v>8</v>
          </cell>
          <cell r="D461">
            <v>2013</v>
          </cell>
          <cell r="G461"/>
          <cell r="I461">
            <v>0</v>
          </cell>
        </row>
        <row r="462">
          <cell r="A462">
            <v>8</v>
          </cell>
          <cell r="D462">
            <v>2013</v>
          </cell>
          <cell r="G462">
            <v>93</v>
          </cell>
          <cell r="I462">
            <v>381159</v>
          </cell>
        </row>
        <row r="463">
          <cell r="A463">
            <v>8</v>
          </cell>
          <cell r="D463">
            <v>2013</v>
          </cell>
          <cell r="G463">
            <v>94</v>
          </cell>
          <cell r="I463">
            <v>694041</v>
          </cell>
        </row>
        <row r="464">
          <cell r="A464">
            <v>8</v>
          </cell>
          <cell r="D464">
            <v>2013</v>
          </cell>
          <cell r="G464"/>
          <cell r="I464">
            <v>0</v>
          </cell>
        </row>
        <row r="465">
          <cell r="A465">
            <v>8</v>
          </cell>
          <cell r="D465">
            <v>2013</v>
          </cell>
          <cell r="G465">
            <v>96</v>
          </cell>
          <cell r="I465">
            <v>1520489</v>
          </cell>
        </row>
        <row r="466">
          <cell r="A466">
            <v>8</v>
          </cell>
          <cell r="D466">
            <v>2013</v>
          </cell>
          <cell r="G466">
            <v>97</v>
          </cell>
          <cell r="I466">
            <v>4204455</v>
          </cell>
        </row>
        <row r="467">
          <cell r="A467">
            <v>8</v>
          </cell>
          <cell r="D467">
            <v>2013</v>
          </cell>
          <cell r="G467">
            <v>98</v>
          </cell>
          <cell r="I467">
            <v>138535</v>
          </cell>
        </row>
        <row r="468">
          <cell r="A468">
            <v>8</v>
          </cell>
          <cell r="D468">
            <v>2013</v>
          </cell>
          <cell r="G468">
            <v>99</v>
          </cell>
          <cell r="I468">
            <v>18902805</v>
          </cell>
        </row>
        <row r="469">
          <cell r="A469">
            <v>8</v>
          </cell>
          <cell r="D469">
            <v>2013</v>
          </cell>
          <cell r="G469"/>
          <cell r="I469">
            <v>0</v>
          </cell>
        </row>
        <row r="470">
          <cell r="A470">
            <v>8</v>
          </cell>
          <cell r="D470">
            <v>2013</v>
          </cell>
          <cell r="G470">
            <v>101</v>
          </cell>
          <cell r="I470">
            <v>5423363</v>
          </cell>
        </row>
        <row r="471">
          <cell r="A471">
            <v>8</v>
          </cell>
          <cell r="D471">
            <v>2013</v>
          </cell>
          <cell r="G471">
            <v>102</v>
          </cell>
          <cell r="I471">
            <v>213809</v>
          </cell>
        </row>
        <row r="472">
          <cell r="A472">
            <v>8</v>
          </cell>
          <cell r="D472">
            <v>2013</v>
          </cell>
          <cell r="G472">
            <v>103</v>
          </cell>
          <cell r="I472">
            <v>54325</v>
          </cell>
        </row>
        <row r="473">
          <cell r="A473">
            <v>8</v>
          </cell>
          <cell r="D473">
            <v>2013</v>
          </cell>
          <cell r="G473"/>
          <cell r="I473">
            <v>0</v>
          </cell>
        </row>
        <row r="474">
          <cell r="A474">
            <v>8</v>
          </cell>
          <cell r="D474">
            <v>2013</v>
          </cell>
          <cell r="G474"/>
          <cell r="I474">
            <v>0</v>
          </cell>
        </row>
        <row r="475">
          <cell r="A475">
            <v>8</v>
          </cell>
          <cell r="D475">
            <v>2013</v>
          </cell>
          <cell r="G475"/>
          <cell r="I475">
            <v>0</v>
          </cell>
        </row>
        <row r="476">
          <cell r="A476">
            <v>8</v>
          </cell>
          <cell r="D476">
            <v>2013</v>
          </cell>
          <cell r="G476">
            <v>107</v>
          </cell>
          <cell r="I476">
            <v>2438353</v>
          </cell>
        </row>
        <row r="477">
          <cell r="A477">
            <v>8</v>
          </cell>
          <cell r="D477">
            <v>2013</v>
          </cell>
          <cell r="G477">
            <v>108</v>
          </cell>
          <cell r="I477">
            <v>3055568</v>
          </cell>
        </row>
        <row r="478">
          <cell r="A478">
            <v>8</v>
          </cell>
          <cell r="D478">
            <v>2013</v>
          </cell>
          <cell r="G478"/>
          <cell r="I478">
            <v>0</v>
          </cell>
        </row>
        <row r="479">
          <cell r="A479">
            <v>8</v>
          </cell>
          <cell r="D479">
            <v>2013</v>
          </cell>
          <cell r="G479">
            <v>110</v>
          </cell>
          <cell r="I479">
            <v>127249</v>
          </cell>
        </row>
        <row r="480">
          <cell r="A480">
            <v>8</v>
          </cell>
          <cell r="D480">
            <v>2013</v>
          </cell>
          <cell r="G480">
            <v>111</v>
          </cell>
          <cell r="I480">
            <v>11312667</v>
          </cell>
        </row>
        <row r="481">
          <cell r="A481">
            <v>8</v>
          </cell>
          <cell r="D481">
            <v>2013</v>
          </cell>
          <cell r="G481">
            <v>112</v>
          </cell>
          <cell r="I481">
            <v>30215472</v>
          </cell>
        </row>
        <row r="482">
          <cell r="A482">
            <v>8</v>
          </cell>
          <cell r="D482">
            <v>2014</v>
          </cell>
          <cell r="G482">
            <v>83</v>
          </cell>
          <cell r="I482">
            <v>4599351</v>
          </cell>
        </row>
        <row r="483">
          <cell r="A483">
            <v>8</v>
          </cell>
          <cell r="D483">
            <v>2014</v>
          </cell>
          <cell r="G483"/>
          <cell r="I483">
            <v>0</v>
          </cell>
        </row>
        <row r="484">
          <cell r="A484">
            <v>8</v>
          </cell>
          <cell r="D484">
            <v>2014</v>
          </cell>
          <cell r="G484">
            <v>85</v>
          </cell>
          <cell r="I484">
            <v>253833</v>
          </cell>
        </row>
        <row r="485">
          <cell r="A485">
            <v>8</v>
          </cell>
          <cell r="D485">
            <v>2014</v>
          </cell>
          <cell r="G485">
            <v>86</v>
          </cell>
          <cell r="I485">
            <v>2413330</v>
          </cell>
        </row>
        <row r="486">
          <cell r="A486">
            <v>8</v>
          </cell>
          <cell r="D486">
            <v>2014</v>
          </cell>
          <cell r="G486">
            <v>87</v>
          </cell>
          <cell r="I486">
            <v>452968</v>
          </cell>
        </row>
        <row r="487">
          <cell r="A487">
            <v>8</v>
          </cell>
          <cell r="D487">
            <v>2014</v>
          </cell>
          <cell r="G487">
            <v>88</v>
          </cell>
          <cell r="I487">
            <v>3981240</v>
          </cell>
        </row>
        <row r="488">
          <cell r="A488">
            <v>8</v>
          </cell>
          <cell r="D488">
            <v>2014</v>
          </cell>
          <cell r="G488">
            <v>89</v>
          </cell>
          <cell r="I488">
            <v>655396</v>
          </cell>
        </row>
        <row r="489">
          <cell r="A489">
            <v>8</v>
          </cell>
          <cell r="D489">
            <v>2014</v>
          </cell>
          <cell r="G489">
            <v>90</v>
          </cell>
          <cell r="I489">
            <v>34212</v>
          </cell>
        </row>
        <row r="490">
          <cell r="A490">
            <v>8</v>
          </cell>
          <cell r="D490">
            <v>2014</v>
          </cell>
          <cell r="G490"/>
          <cell r="I490">
            <v>0</v>
          </cell>
        </row>
        <row r="491">
          <cell r="A491">
            <v>8</v>
          </cell>
          <cell r="D491">
            <v>2014</v>
          </cell>
          <cell r="G491">
            <v>92</v>
          </cell>
          <cell r="I491">
            <v>643320</v>
          </cell>
        </row>
        <row r="492">
          <cell r="A492">
            <v>8</v>
          </cell>
          <cell r="D492">
            <v>2014</v>
          </cell>
          <cell r="G492">
            <v>93</v>
          </cell>
          <cell r="I492">
            <v>601944</v>
          </cell>
        </row>
        <row r="493">
          <cell r="A493">
            <v>8</v>
          </cell>
          <cell r="D493">
            <v>2014</v>
          </cell>
          <cell r="G493">
            <v>94</v>
          </cell>
          <cell r="I493">
            <v>824604</v>
          </cell>
        </row>
        <row r="494">
          <cell r="A494">
            <v>8</v>
          </cell>
          <cell r="D494">
            <v>2014</v>
          </cell>
          <cell r="G494"/>
          <cell r="I494">
            <v>0</v>
          </cell>
        </row>
        <row r="495">
          <cell r="A495">
            <v>8</v>
          </cell>
          <cell r="D495">
            <v>2014</v>
          </cell>
          <cell r="G495">
            <v>96</v>
          </cell>
          <cell r="I495">
            <v>7147114</v>
          </cell>
        </row>
        <row r="496">
          <cell r="A496">
            <v>8</v>
          </cell>
          <cell r="D496">
            <v>2014</v>
          </cell>
          <cell r="G496">
            <v>97</v>
          </cell>
          <cell r="I496">
            <v>8116745</v>
          </cell>
        </row>
        <row r="497">
          <cell r="A497">
            <v>8</v>
          </cell>
          <cell r="D497">
            <v>2014</v>
          </cell>
          <cell r="G497">
            <v>98</v>
          </cell>
          <cell r="I497">
            <v>160471</v>
          </cell>
        </row>
        <row r="498">
          <cell r="A498">
            <v>8</v>
          </cell>
          <cell r="D498">
            <v>2014</v>
          </cell>
          <cell r="G498">
            <v>99</v>
          </cell>
          <cell r="I498">
            <v>29884528</v>
          </cell>
        </row>
        <row r="499">
          <cell r="A499">
            <v>8</v>
          </cell>
          <cell r="D499">
            <v>2014</v>
          </cell>
          <cell r="G499"/>
          <cell r="I499">
            <v>0</v>
          </cell>
        </row>
        <row r="500">
          <cell r="A500">
            <v>8</v>
          </cell>
          <cell r="D500">
            <v>2014</v>
          </cell>
          <cell r="G500">
            <v>101</v>
          </cell>
          <cell r="I500">
            <v>5341989</v>
          </cell>
        </row>
        <row r="501">
          <cell r="A501">
            <v>8</v>
          </cell>
          <cell r="D501">
            <v>2014</v>
          </cell>
          <cell r="G501">
            <v>102</v>
          </cell>
          <cell r="I501">
            <v>226266</v>
          </cell>
        </row>
        <row r="502">
          <cell r="A502">
            <v>8</v>
          </cell>
          <cell r="D502">
            <v>2014</v>
          </cell>
          <cell r="G502">
            <v>103</v>
          </cell>
          <cell r="I502">
            <v>22044</v>
          </cell>
        </row>
        <row r="503">
          <cell r="A503">
            <v>8</v>
          </cell>
          <cell r="D503">
            <v>2014</v>
          </cell>
          <cell r="G503"/>
          <cell r="I503">
            <v>0</v>
          </cell>
        </row>
        <row r="504">
          <cell r="A504">
            <v>8</v>
          </cell>
          <cell r="D504">
            <v>2014</v>
          </cell>
          <cell r="G504"/>
          <cell r="I504">
            <v>0</v>
          </cell>
        </row>
        <row r="505">
          <cell r="A505">
            <v>8</v>
          </cell>
          <cell r="D505">
            <v>2014</v>
          </cell>
          <cell r="G505"/>
          <cell r="I505">
            <v>0</v>
          </cell>
        </row>
        <row r="506">
          <cell r="A506">
            <v>8</v>
          </cell>
          <cell r="D506">
            <v>2014</v>
          </cell>
          <cell r="G506">
            <v>107</v>
          </cell>
          <cell r="I506">
            <v>2570074</v>
          </cell>
        </row>
        <row r="507">
          <cell r="A507">
            <v>8</v>
          </cell>
          <cell r="D507">
            <v>2014</v>
          </cell>
          <cell r="G507">
            <v>108</v>
          </cell>
          <cell r="I507">
            <v>5145120</v>
          </cell>
        </row>
        <row r="508">
          <cell r="A508">
            <v>8</v>
          </cell>
          <cell r="D508">
            <v>2014</v>
          </cell>
          <cell r="G508"/>
          <cell r="I508">
            <v>0</v>
          </cell>
        </row>
        <row r="509">
          <cell r="A509">
            <v>8</v>
          </cell>
          <cell r="D509">
            <v>2014</v>
          </cell>
          <cell r="G509">
            <v>110</v>
          </cell>
          <cell r="I509">
            <v>118936</v>
          </cell>
        </row>
        <row r="510">
          <cell r="A510">
            <v>8</v>
          </cell>
          <cell r="D510">
            <v>2014</v>
          </cell>
          <cell r="G510">
            <v>111</v>
          </cell>
          <cell r="I510">
            <v>13424429</v>
          </cell>
        </row>
        <row r="511">
          <cell r="A511">
            <v>8</v>
          </cell>
          <cell r="D511">
            <v>2014</v>
          </cell>
          <cell r="G511">
            <v>112</v>
          </cell>
          <cell r="I511">
            <v>43308957</v>
          </cell>
        </row>
        <row r="512">
          <cell r="A512">
            <v>8</v>
          </cell>
          <cell r="D512">
            <v>2015</v>
          </cell>
          <cell r="G512">
            <v>83</v>
          </cell>
          <cell r="I512">
            <v>5550364</v>
          </cell>
        </row>
        <row r="513">
          <cell r="A513">
            <v>8</v>
          </cell>
          <cell r="D513">
            <v>2015</v>
          </cell>
          <cell r="G513"/>
          <cell r="I513">
            <v>0</v>
          </cell>
        </row>
        <row r="514">
          <cell r="A514">
            <v>8</v>
          </cell>
          <cell r="D514">
            <v>2015</v>
          </cell>
          <cell r="G514">
            <v>85</v>
          </cell>
          <cell r="I514">
            <v>138687</v>
          </cell>
        </row>
        <row r="515">
          <cell r="A515">
            <v>8</v>
          </cell>
          <cell r="D515">
            <v>2015</v>
          </cell>
          <cell r="G515">
            <v>86</v>
          </cell>
          <cell r="I515">
            <v>3151507</v>
          </cell>
        </row>
        <row r="516">
          <cell r="A516">
            <v>8</v>
          </cell>
          <cell r="D516">
            <v>2015</v>
          </cell>
          <cell r="G516">
            <v>87</v>
          </cell>
          <cell r="I516">
            <v>249537</v>
          </cell>
        </row>
        <row r="517">
          <cell r="A517">
            <v>8</v>
          </cell>
          <cell r="D517">
            <v>2015</v>
          </cell>
          <cell r="G517">
            <v>88</v>
          </cell>
          <cell r="I517">
            <v>4795710</v>
          </cell>
        </row>
        <row r="518">
          <cell r="A518">
            <v>8</v>
          </cell>
          <cell r="D518">
            <v>2015</v>
          </cell>
          <cell r="G518">
            <v>89</v>
          </cell>
          <cell r="I518">
            <v>753613</v>
          </cell>
        </row>
        <row r="519">
          <cell r="A519">
            <v>8</v>
          </cell>
          <cell r="D519">
            <v>2015</v>
          </cell>
          <cell r="G519">
            <v>90</v>
          </cell>
          <cell r="I519">
            <v>15561</v>
          </cell>
        </row>
        <row r="520">
          <cell r="A520">
            <v>8</v>
          </cell>
          <cell r="D520">
            <v>2015</v>
          </cell>
          <cell r="G520"/>
          <cell r="I520">
            <v>0</v>
          </cell>
        </row>
        <row r="521">
          <cell r="A521">
            <v>8</v>
          </cell>
          <cell r="D521">
            <v>2015</v>
          </cell>
          <cell r="G521">
            <v>92</v>
          </cell>
          <cell r="I521">
            <v>579626</v>
          </cell>
        </row>
        <row r="522">
          <cell r="A522">
            <v>8</v>
          </cell>
          <cell r="D522">
            <v>2015</v>
          </cell>
          <cell r="G522">
            <v>93</v>
          </cell>
          <cell r="I522">
            <v>1323980</v>
          </cell>
        </row>
        <row r="523">
          <cell r="A523">
            <v>8</v>
          </cell>
          <cell r="D523">
            <v>2015</v>
          </cell>
          <cell r="G523">
            <v>94</v>
          </cell>
          <cell r="I523">
            <v>737170</v>
          </cell>
        </row>
        <row r="524">
          <cell r="A524">
            <v>8</v>
          </cell>
          <cell r="D524">
            <v>2015</v>
          </cell>
          <cell r="G524"/>
          <cell r="I524">
            <v>0</v>
          </cell>
        </row>
        <row r="525">
          <cell r="A525">
            <v>8</v>
          </cell>
          <cell r="D525">
            <v>2015</v>
          </cell>
          <cell r="G525">
            <v>96</v>
          </cell>
          <cell r="I525">
            <v>7392220</v>
          </cell>
        </row>
        <row r="526">
          <cell r="A526">
            <v>8</v>
          </cell>
          <cell r="D526">
            <v>2015</v>
          </cell>
          <cell r="G526">
            <v>97</v>
          </cell>
          <cell r="I526">
            <v>6441797</v>
          </cell>
        </row>
        <row r="527">
          <cell r="A527">
            <v>8</v>
          </cell>
          <cell r="D527">
            <v>2015</v>
          </cell>
          <cell r="G527">
            <v>98</v>
          </cell>
          <cell r="I527">
            <v>182972</v>
          </cell>
        </row>
        <row r="528">
          <cell r="A528">
            <v>8</v>
          </cell>
          <cell r="D528">
            <v>2015</v>
          </cell>
          <cell r="G528">
            <v>99</v>
          </cell>
          <cell r="I528">
            <v>31312744</v>
          </cell>
        </row>
        <row r="529">
          <cell r="A529">
            <v>8</v>
          </cell>
          <cell r="D529">
            <v>2015</v>
          </cell>
          <cell r="G529"/>
          <cell r="I529">
            <v>0</v>
          </cell>
        </row>
        <row r="530">
          <cell r="A530">
            <v>8</v>
          </cell>
          <cell r="D530">
            <v>2015</v>
          </cell>
          <cell r="G530">
            <v>101</v>
          </cell>
          <cell r="I530">
            <v>5279580</v>
          </cell>
        </row>
        <row r="531">
          <cell r="A531">
            <v>8</v>
          </cell>
          <cell r="D531">
            <v>2015</v>
          </cell>
          <cell r="G531">
            <v>102</v>
          </cell>
          <cell r="I531">
            <v>201678</v>
          </cell>
        </row>
        <row r="532">
          <cell r="A532">
            <v>8</v>
          </cell>
          <cell r="D532">
            <v>2015</v>
          </cell>
          <cell r="G532">
            <v>103</v>
          </cell>
          <cell r="I532">
            <v>5788</v>
          </cell>
        </row>
        <row r="533">
          <cell r="A533">
            <v>8</v>
          </cell>
          <cell r="D533">
            <v>2015</v>
          </cell>
          <cell r="G533"/>
          <cell r="I533">
            <v>0</v>
          </cell>
        </row>
        <row r="534">
          <cell r="A534">
            <v>8</v>
          </cell>
          <cell r="D534">
            <v>2015</v>
          </cell>
          <cell r="G534"/>
          <cell r="I534">
            <v>0</v>
          </cell>
        </row>
        <row r="535">
          <cell r="A535">
            <v>8</v>
          </cell>
          <cell r="D535">
            <v>2015</v>
          </cell>
          <cell r="G535"/>
          <cell r="I535">
            <v>0</v>
          </cell>
        </row>
        <row r="536">
          <cell r="A536">
            <v>8</v>
          </cell>
          <cell r="D536">
            <v>2015</v>
          </cell>
          <cell r="G536">
            <v>107</v>
          </cell>
          <cell r="I536">
            <v>2023150</v>
          </cell>
        </row>
        <row r="537">
          <cell r="A537">
            <v>8</v>
          </cell>
          <cell r="D537">
            <v>2015</v>
          </cell>
          <cell r="G537">
            <v>108</v>
          </cell>
          <cell r="I537">
            <v>4808727</v>
          </cell>
        </row>
        <row r="538">
          <cell r="A538">
            <v>8</v>
          </cell>
          <cell r="D538">
            <v>2015</v>
          </cell>
          <cell r="G538"/>
          <cell r="I538">
            <v>0</v>
          </cell>
        </row>
        <row r="539">
          <cell r="A539">
            <v>8</v>
          </cell>
          <cell r="D539">
            <v>2015</v>
          </cell>
          <cell r="G539">
            <v>110</v>
          </cell>
          <cell r="I539">
            <v>103235</v>
          </cell>
        </row>
        <row r="540">
          <cell r="A540">
            <v>8</v>
          </cell>
          <cell r="D540">
            <v>2015</v>
          </cell>
          <cell r="G540">
            <v>111</v>
          </cell>
          <cell r="I540">
            <v>12422158</v>
          </cell>
        </row>
        <row r="541">
          <cell r="A541">
            <v>8</v>
          </cell>
          <cell r="D541">
            <v>2015</v>
          </cell>
          <cell r="G541">
            <v>112</v>
          </cell>
          <cell r="I541">
            <v>43734902</v>
          </cell>
        </row>
        <row r="542">
          <cell r="A542">
            <v>8</v>
          </cell>
          <cell r="D542">
            <v>2016</v>
          </cell>
          <cell r="G542">
            <v>83</v>
          </cell>
          <cell r="I542">
            <v>5050641</v>
          </cell>
        </row>
        <row r="543">
          <cell r="A543">
            <v>8</v>
          </cell>
          <cell r="D543">
            <v>2016</v>
          </cell>
          <cell r="G543"/>
          <cell r="I543">
            <v>0</v>
          </cell>
        </row>
        <row r="544">
          <cell r="A544">
            <v>8</v>
          </cell>
          <cell r="D544">
            <v>2016</v>
          </cell>
          <cell r="G544">
            <v>85</v>
          </cell>
          <cell r="I544">
            <v>29252</v>
          </cell>
        </row>
        <row r="545">
          <cell r="A545">
            <v>8</v>
          </cell>
          <cell r="D545">
            <v>2016</v>
          </cell>
          <cell r="G545">
            <v>86</v>
          </cell>
          <cell r="I545">
            <v>3797377</v>
          </cell>
        </row>
        <row r="546">
          <cell r="A546">
            <v>8</v>
          </cell>
          <cell r="D546">
            <v>2016</v>
          </cell>
          <cell r="G546">
            <v>87</v>
          </cell>
          <cell r="I546">
            <v>107826</v>
          </cell>
        </row>
        <row r="547">
          <cell r="A547">
            <v>8</v>
          </cell>
          <cell r="D547">
            <v>2016</v>
          </cell>
          <cell r="G547">
            <v>88</v>
          </cell>
          <cell r="I547">
            <v>4816144</v>
          </cell>
        </row>
        <row r="548">
          <cell r="A548">
            <v>8</v>
          </cell>
          <cell r="D548">
            <v>2016</v>
          </cell>
          <cell r="G548">
            <v>89</v>
          </cell>
          <cell r="I548">
            <v>788092</v>
          </cell>
        </row>
        <row r="549">
          <cell r="A549">
            <v>8</v>
          </cell>
          <cell r="D549">
            <v>2016</v>
          </cell>
          <cell r="G549">
            <v>90</v>
          </cell>
          <cell r="I549">
            <v>2175</v>
          </cell>
        </row>
        <row r="550">
          <cell r="A550">
            <v>8</v>
          </cell>
          <cell r="D550">
            <v>2016</v>
          </cell>
          <cell r="G550"/>
          <cell r="I550">
            <v>0</v>
          </cell>
        </row>
        <row r="551">
          <cell r="A551">
            <v>8</v>
          </cell>
          <cell r="D551">
            <v>2016</v>
          </cell>
          <cell r="G551">
            <v>92</v>
          </cell>
          <cell r="I551">
            <v>598187</v>
          </cell>
        </row>
        <row r="552">
          <cell r="A552">
            <v>8</v>
          </cell>
          <cell r="D552">
            <v>2016</v>
          </cell>
          <cell r="G552">
            <v>93</v>
          </cell>
          <cell r="I552">
            <v>948467</v>
          </cell>
        </row>
        <row r="553">
          <cell r="A553">
            <v>8</v>
          </cell>
          <cell r="D553">
            <v>2016</v>
          </cell>
          <cell r="G553">
            <v>94</v>
          </cell>
          <cell r="I553">
            <v>419984</v>
          </cell>
        </row>
        <row r="554">
          <cell r="A554">
            <v>8</v>
          </cell>
          <cell r="D554">
            <v>2016</v>
          </cell>
          <cell r="G554"/>
          <cell r="I554">
            <v>0</v>
          </cell>
        </row>
        <row r="555">
          <cell r="A555">
            <v>8</v>
          </cell>
          <cell r="D555">
            <v>2016</v>
          </cell>
          <cell r="G555">
            <v>96</v>
          </cell>
          <cell r="I555">
            <v>6553906</v>
          </cell>
        </row>
        <row r="556">
          <cell r="A556">
            <v>8</v>
          </cell>
          <cell r="D556">
            <v>2016</v>
          </cell>
          <cell r="G556">
            <v>97</v>
          </cell>
          <cell r="I556">
            <v>6311472</v>
          </cell>
        </row>
        <row r="557">
          <cell r="A557">
            <v>8</v>
          </cell>
          <cell r="D557">
            <v>2016</v>
          </cell>
          <cell r="G557">
            <v>98</v>
          </cell>
          <cell r="I557">
            <v>167727</v>
          </cell>
        </row>
        <row r="558">
          <cell r="A558">
            <v>8</v>
          </cell>
          <cell r="D558">
            <v>2016</v>
          </cell>
          <cell r="G558">
            <v>99</v>
          </cell>
          <cell r="I558">
            <v>29591250</v>
          </cell>
        </row>
        <row r="559">
          <cell r="A559">
            <v>8</v>
          </cell>
          <cell r="D559">
            <v>2016</v>
          </cell>
          <cell r="G559"/>
          <cell r="I559">
            <v>0</v>
          </cell>
        </row>
        <row r="560">
          <cell r="A560">
            <v>8</v>
          </cell>
          <cell r="D560">
            <v>2016</v>
          </cell>
          <cell r="G560">
            <v>101</v>
          </cell>
          <cell r="I560">
            <v>5307313</v>
          </cell>
        </row>
        <row r="561">
          <cell r="A561">
            <v>8</v>
          </cell>
          <cell r="D561">
            <v>2016</v>
          </cell>
          <cell r="G561">
            <v>102</v>
          </cell>
          <cell r="I561">
            <v>295121</v>
          </cell>
        </row>
        <row r="562">
          <cell r="A562">
            <v>8</v>
          </cell>
          <cell r="D562">
            <v>2016</v>
          </cell>
          <cell r="G562">
            <v>103</v>
          </cell>
          <cell r="I562">
            <v>219</v>
          </cell>
        </row>
        <row r="563">
          <cell r="A563">
            <v>8</v>
          </cell>
          <cell r="D563">
            <v>2016</v>
          </cell>
          <cell r="G563"/>
          <cell r="I563">
            <v>0</v>
          </cell>
        </row>
        <row r="564">
          <cell r="A564">
            <v>8</v>
          </cell>
          <cell r="D564">
            <v>2016</v>
          </cell>
          <cell r="G564"/>
          <cell r="I564">
            <v>0</v>
          </cell>
        </row>
        <row r="565">
          <cell r="A565">
            <v>8</v>
          </cell>
          <cell r="D565">
            <v>2016</v>
          </cell>
          <cell r="G565"/>
          <cell r="I565">
            <v>0</v>
          </cell>
        </row>
        <row r="566">
          <cell r="A566">
            <v>8</v>
          </cell>
          <cell r="D566">
            <v>2016</v>
          </cell>
          <cell r="G566">
            <v>107</v>
          </cell>
          <cell r="I566">
            <v>1704642</v>
          </cell>
        </row>
        <row r="567">
          <cell r="A567">
            <v>8</v>
          </cell>
          <cell r="D567">
            <v>2016</v>
          </cell>
          <cell r="G567">
            <v>108</v>
          </cell>
          <cell r="I567">
            <v>3338160</v>
          </cell>
        </row>
        <row r="568">
          <cell r="A568">
            <v>8</v>
          </cell>
          <cell r="D568">
            <v>2016</v>
          </cell>
          <cell r="G568"/>
          <cell r="I568">
            <v>0</v>
          </cell>
        </row>
        <row r="569">
          <cell r="A569">
            <v>8</v>
          </cell>
          <cell r="D569">
            <v>2016</v>
          </cell>
          <cell r="G569">
            <v>110</v>
          </cell>
          <cell r="I569">
            <v>111276</v>
          </cell>
        </row>
        <row r="570">
          <cell r="A570">
            <v>8</v>
          </cell>
          <cell r="D570">
            <v>2016</v>
          </cell>
          <cell r="G570">
            <v>111</v>
          </cell>
          <cell r="I570">
            <v>10756731</v>
          </cell>
        </row>
        <row r="571">
          <cell r="A571">
            <v>8</v>
          </cell>
          <cell r="D571">
            <v>2016</v>
          </cell>
          <cell r="G571">
            <v>112</v>
          </cell>
          <cell r="I571">
            <v>40347981</v>
          </cell>
        </row>
        <row r="572">
          <cell r="A572">
            <v>12</v>
          </cell>
          <cell r="D572">
            <v>1998</v>
          </cell>
          <cell r="G572">
            <v>83</v>
          </cell>
          <cell r="I572">
            <v>254924</v>
          </cell>
        </row>
        <row r="573">
          <cell r="A573">
            <v>12</v>
          </cell>
          <cell r="D573">
            <v>1998</v>
          </cell>
          <cell r="G573">
            <v>84</v>
          </cell>
          <cell r="I573">
            <v>529604</v>
          </cell>
        </row>
        <row r="574">
          <cell r="A574">
            <v>12</v>
          </cell>
          <cell r="D574">
            <v>1998</v>
          </cell>
          <cell r="G574">
            <v>85</v>
          </cell>
          <cell r="I574">
            <v>46303</v>
          </cell>
        </row>
        <row r="575">
          <cell r="A575">
            <v>12</v>
          </cell>
          <cell r="D575">
            <v>1998</v>
          </cell>
          <cell r="G575">
            <v>86</v>
          </cell>
          <cell r="I575">
            <v>37345</v>
          </cell>
        </row>
        <row r="576">
          <cell r="A576">
            <v>12</v>
          </cell>
          <cell r="D576">
            <v>1998</v>
          </cell>
          <cell r="G576"/>
          <cell r="I576">
            <v>0</v>
          </cell>
        </row>
        <row r="577">
          <cell r="A577">
            <v>12</v>
          </cell>
          <cell r="D577">
            <v>1998</v>
          </cell>
          <cell r="G577">
            <v>88</v>
          </cell>
          <cell r="I577">
            <v>1818159</v>
          </cell>
        </row>
        <row r="578">
          <cell r="A578">
            <v>12</v>
          </cell>
          <cell r="D578">
            <v>1998</v>
          </cell>
          <cell r="G578">
            <v>89</v>
          </cell>
          <cell r="I578">
            <v>142306</v>
          </cell>
        </row>
        <row r="579">
          <cell r="A579">
            <v>12</v>
          </cell>
          <cell r="D579">
            <v>1998</v>
          </cell>
          <cell r="G579"/>
          <cell r="I579">
            <v>0</v>
          </cell>
        </row>
        <row r="580">
          <cell r="A580">
            <v>12</v>
          </cell>
          <cell r="D580">
            <v>1998</v>
          </cell>
          <cell r="G580">
            <v>91</v>
          </cell>
          <cell r="I580">
            <v>2828641</v>
          </cell>
        </row>
        <row r="581">
          <cell r="A581">
            <v>12</v>
          </cell>
          <cell r="D581">
            <v>1998</v>
          </cell>
          <cell r="G581"/>
          <cell r="I581">
            <v>0</v>
          </cell>
        </row>
        <row r="582">
          <cell r="A582">
            <v>12</v>
          </cell>
          <cell r="D582">
            <v>1998</v>
          </cell>
          <cell r="G582">
            <v>93</v>
          </cell>
          <cell r="I582">
            <v>38075</v>
          </cell>
        </row>
        <row r="583">
          <cell r="A583">
            <v>12</v>
          </cell>
          <cell r="D583">
            <v>1998</v>
          </cell>
          <cell r="G583"/>
          <cell r="I583">
            <v>0</v>
          </cell>
        </row>
        <row r="584">
          <cell r="A584">
            <v>12</v>
          </cell>
          <cell r="D584">
            <v>1998</v>
          </cell>
          <cell r="G584">
            <v>95</v>
          </cell>
          <cell r="I584">
            <v>97650</v>
          </cell>
        </row>
        <row r="585">
          <cell r="A585">
            <v>12</v>
          </cell>
          <cell r="D585">
            <v>1998</v>
          </cell>
          <cell r="G585">
            <v>96</v>
          </cell>
          <cell r="I585">
            <v>130999</v>
          </cell>
        </row>
        <row r="586">
          <cell r="A586">
            <v>12</v>
          </cell>
          <cell r="D586">
            <v>1998</v>
          </cell>
          <cell r="G586"/>
          <cell r="I586">
            <v>0</v>
          </cell>
        </row>
        <row r="587">
          <cell r="A587">
            <v>12</v>
          </cell>
          <cell r="D587">
            <v>1998</v>
          </cell>
          <cell r="G587">
            <v>98</v>
          </cell>
          <cell r="I587">
            <v>1577</v>
          </cell>
        </row>
        <row r="588">
          <cell r="A588">
            <v>12</v>
          </cell>
          <cell r="D588">
            <v>1998</v>
          </cell>
          <cell r="G588">
            <v>99</v>
          </cell>
          <cell r="I588">
            <v>268301</v>
          </cell>
        </row>
        <row r="589">
          <cell r="A589">
            <v>12</v>
          </cell>
          <cell r="D589">
            <v>1998</v>
          </cell>
          <cell r="G589">
            <v>100</v>
          </cell>
          <cell r="I589">
            <v>3096942</v>
          </cell>
        </row>
        <row r="590">
          <cell r="A590">
            <v>12</v>
          </cell>
          <cell r="D590">
            <v>1998</v>
          </cell>
          <cell r="G590"/>
          <cell r="I590">
            <v>0</v>
          </cell>
        </row>
        <row r="591">
          <cell r="A591">
            <v>12</v>
          </cell>
          <cell r="D591">
            <v>1998</v>
          </cell>
          <cell r="G591"/>
          <cell r="I591">
            <v>0</v>
          </cell>
        </row>
        <row r="592">
          <cell r="A592">
            <v>12</v>
          </cell>
          <cell r="D592">
            <v>1998</v>
          </cell>
          <cell r="G592">
            <v>103</v>
          </cell>
          <cell r="I592">
            <v>339406</v>
          </cell>
        </row>
        <row r="593">
          <cell r="A593">
            <v>12</v>
          </cell>
          <cell r="D593">
            <v>1998</v>
          </cell>
          <cell r="G593"/>
          <cell r="I593">
            <v>0</v>
          </cell>
        </row>
        <row r="594">
          <cell r="A594">
            <v>12</v>
          </cell>
          <cell r="D594">
            <v>1998</v>
          </cell>
          <cell r="G594">
            <v>105</v>
          </cell>
          <cell r="I594">
            <v>40933</v>
          </cell>
        </row>
        <row r="595">
          <cell r="A595">
            <v>12</v>
          </cell>
          <cell r="D595">
            <v>1998</v>
          </cell>
          <cell r="G595">
            <v>106</v>
          </cell>
          <cell r="I595">
            <v>176016</v>
          </cell>
        </row>
        <row r="596">
          <cell r="A596">
            <v>12</v>
          </cell>
          <cell r="D596">
            <v>1998</v>
          </cell>
          <cell r="G596">
            <v>107</v>
          </cell>
          <cell r="I596">
            <v>479670</v>
          </cell>
        </row>
        <row r="597">
          <cell r="A597">
            <v>12</v>
          </cell>
          <cell r="D597">
            <v>1998</v>
          </cell>
          <cell r="G597">
            <v>108</v>
          </cell>
          <cell r="I597">
            <v>131977</v>
          </cell>
        </row>
        <row r="598">
          <cell r="A598">
            <v>12</v>
          </cell>
          <cell r="D598">
            <v>1998</v>
          </cell>
          <cell r="G598">
            <v>109</v>
          </cell>
          <cell r="I598">
            <v>811</v>
          </cell>
        </row>
        <row r="599">
          <cell r="A599">
            <v>12</v>
          </cell>
          <cell r="D599">
            <v>1998</v>
          </cell>
          <cell r="G599">
            <v>110</v>
          </cell>
          <cell r="I599">
            <v>329196</v>
          </cell>
        </row>
        <row r="600">
          <cell r="A600">
            <v>12</v>
          </cell>
          <cell r="D600">
            <v>1998</v>
          </cell>
          <cell r="G600">
            <v>111</v>
          </cell>
          <cell r="I600">
            <v>36743</v>
          </cell>
        </row>
        <row r="601">
          <cell r="A601">
            <v>12</v>
          </cell>
          <cell r="D601">
            <v>1998</v>
          </cell>
          <cell r="G601">
            <v>112</v>
          </cell>
          <cell r="I601">
            <v>286712</v>
          </cell>
        </row>
        <row r="602">
          <cell r="A602">
            <v>12</v>
          </cell>
          <cell r="D602">
            <v>1999</v>
          </cell>
          <cell r="G602">
            <v>83</v>
          </cell>
          <cell r="I602">
            <v>266975</v>
          </cell>
        </row>
        <row r="603">
          <cell r="A603">
            <v>12</v>
          </cell>
          <cell r="D603">
            <v>1999</v>
          </cell>
          <cell r="G603">
            <v>84</v>
          </cell>
          <cell r="I603">
            <v>635774</v>
          </cell>
        </row>
        <row r="604">
          <cell r="A604">
            <v>12</v>
          </cell>
          <cell r="D604">
            <v>1999</v>
          </cell>
          <cell r="G604">
            <v>85</v>
          </cell>
          <cell r="I604">
            <v>54174</v>
          </cell>
        </row>
        <row r="605">
          <cell r="A605">
            <v>12</v>
          </cell>
          <cell r="D605">
            <v>1999</v>
          </cell>
          <cell r="G605">
            <v>86</v>
          </cell>
          <cell r="I605">
            <v>34064</v>
          </cell>
        </row>
        <row r="606">
          <cell r="A606">
            <v>12</v>
          </cell>
          <cell r="D606">
            <v>1999</v>
          </cell>
          <cell r="G606">
            <v>87</v>
          </cell>
          <cell r="I606">
            <v>0</v>
          </cell>
        </row>
        <row r="607">
          <cell r="A607">
            <v>12</v>
          </cell>
          <cell r="D607">
            <v>1999</v>
          </cell>
          <cell r="G607">
            <v>88</v>
          </cell>
          <cell r="I607">
            <v>1817943</v>
          </cell>
        </row>
        <row r="608">
          <cell r="A608">
            <v>12</v>
          </cell>
          <cell r="D608">
            <v>1999</v>
          </cell>
          <cell r="G608">
            <v>89</v>
          </cell>
          <cell r="I608">
            <v>157967</v>
          </cell>
        </row>
        <row r="609">
          <cell r="A609">
            <v>12</v>
          </cell>
          <cell r="D609">
            <v>1999</v>
          </cell>
          <cell r="G609">
            <v>90</v>
          </cell>
          <cell r="I609">
            <v>0</v>
          </cell>
        </row>
        <row r="610">
          <cell r="A610">
            <v>12</v>
          </cell>
          <cell r="D610">
            <v>1999</v>
          </cell>
          <cell r="G610">
            <v>91</v>
          </cell>
          <cell r="I610">
            <v>2966897</v>
          </cell>
        </row>
        <row r="611">
          <cell r="A611">
            <v>12</v>
          </cell>
          <cell r="D611">
            <v>1999</v>
          </cell>
          <cell r="G611"/>
          <cell r="I611">
            <v>0</v>
          </cell>
        </row>
        <row r="612">
          <cell r="A612">
            <v>12</v>
          </cell>
          <cell r="D612">
            <v>1999</v>
          </cell>
          <cell r="G612">
            <v>93</v>
          </cell>
          <cell r="I612">
            <v>43185</v>
          </cell>
        </row>
        <row r="613">
          <cell r="A613">
            <v>12</v>
          </cell>
          <cell r="D613">
            <v>1999</v>
          </cell>
          <cell r="G613">
            <v>94</v>
          </cell>
          <cell r="I613">
            <v>0</v>
          </cell>
        </row>
        <row r="614">
          <cell r="A614">
            <v>12</v>
          </cell>
          <cell r="D614">
            <v>1999</v>
          </cell>
          <cell r="G614">
            <v>95</v>
          </cell>
          <cell r="I614">
            <v>69339</v>
          </cell>
        </row>
        <row r="615">
          <cell r="A615">
            <v>12</v>
          </cell>
          <cell r="D615">
            <v>1999</v>
          </cell>
          <cell r="G615">
            <v>96</v>
          </cell>
          <cell r="I615">
            <v>121366</v>
          </cell>
        </row>
        <row r="616">
          <cell r="A616">
            <v>12</v>
          </cell>
          <cell r="D616">
            <v>1999</v>
          </cell>
          <cell r="G616">
            <v>97</v>
          </cell>
          <cell r="I616">
            <v>0</v>
          </cell>
        </row>
        <row r="617">
          <cell r="A617">
            <v>12</v>
          </cell>
          <cell r="D617">
            <v>1999</v>
          </cell>
          <cell r="G617">
            <v>98</v>
          </cell>
          <cell r="I617">
            <v>23</v>
          </cell>
        </row>
        <row r="618">
          <cell r="A618">
            <v>12</v>
          </cell>
          <cell r="D618">
            <v>1999</v>
          </cell>
          <cell r="G618">
            <v>99</v>
          </cell>
          <cell r="I618">
            <v>233913</v>
          </cell>
        </row>
        <row r="619">
          <cell r="A619">
            <v>12</v>
          </cell>
          <cell r="D619">
            <v>1999</v>
          </cell>
          <cell r="G619">
            <v>100</v>
          </cell>
          <cell r="I619">
            <v>3200810</v>
          </cell>
        </row>
        <row r="620">
          <cell r="A620">
            <v>12</v>
          </cell>
          <cell r="D620">
            <v>1999</v>
          </cell>
          <cell r="G620"/>
          <cell r="I620">
            <v>0</v>
          </cell>
        </row>
        <row r="621">
          <cell r="A621">
            <v>12</v>
          </cell>
          <cell r="D621">
            <v>1999</v>
          </cell>
          <cell r="G621"/>
          <cell r="I621">
            <v>0</v>
          </cell>
        </row>
        <row r="622">
          <cell r="A622">
            <v>12</v>
          </cell>
          <cell r="D622">
            <v>1999</v>
          </cell>
          <cell r="G622">
            <v>103</v>
          </cell>
          <cell r="I622">
            <v>347728</v>
          </cell>
        </row>
        <row r="623">
          <cell r="A623">
            <v>12</v>
          </cell>
          <cell r="D623">
            <v>1999</v>
          </cell>
          <cell r="G623"/>
          <cell r="I623">
            <v>0</v>
          </cell>
        </row>
        <row r="624">
          <cell r="A624">
            <v>12</v>
          </cell>
          <cell r="D624">
            <v>1999</v>
          </cell>
          <cell r="G624">
            <v>105</v>
          </cell>
          <cell r="I624">
            <v>38582</v>
          </cell>
        </row>
        <row r="625">
          <cell r="A625">
            <v>12</v>
          </cell>
          <cell r="D625">
            <v>1999</v>
          </cell>
          <cell r="G625">
            <v>106</v>
          </cell>
          <cell r="I625">
            <v>215768</v>
          </cell>
        </row>
        <row r="626">
          <cell r="A626">
            <v>12</v>
          </cell>
          <cell r="D626">
            <v>1999</v>
          </cell>
          <cell r="G626">
            <v>107</v>
          </cell>
          <cell r="I626">
            <v>450016</v>
          </cell>
        </row>
        <row r="627">
          <cell r="A627">
            <v>12</v>
          </cell>
          <cell r="D627">
            <v>1999</v>
          </cell>
          <cell r="G627">
            <v>108</v>
          </cell>
          <cell r="I627">
            <v>181847</v>
          </cell>
        </row>
        <row r="628">
          <cell r="A628">
            <v>12</v>
          </cell>
          <cell r="D628">
            <v>1999</v>
          </cell>
          <cell r="G628">
            <v>109</v>
          </cell>
          <cell r="I628">
            <v>2629</v>
          </cell>
        </row>
        <row r="629">
          <cell r="A629">
            <v>12</v>
          </cell>
          <cell r="D629">
            <v>1999</v>
          </cell>
          <cell r="G629">
            <v>110</v>
          </cell>
          <cell r="I629">
            <v>301541</v>
          </cell>
        </row>
        <row r="630">
          <cell r="A630">
            <v>12</v>
          </cell>
          <cell r="D630">
            <v>1999</v>
          </cell>
          <cell r="G630">
            <v>111</v>
          </cell>
          <cell r="I630">
            <v>36064</v>
          </cell>
        </row>
        <row r="631">
          <cell r="A631">
            <v>12</v>
          </cell>
          <cell r="D631">
            <v>1999</v>
          </cell>
          <cell r="G631">
            <v>112</v>
          </cell>
          <cell r="I631">
            <v>265581</v>
          </cell>
        </row>
        <row r="632">
          <cell r="A632">
            <v>12</v>
          </cell>
          <cell r="D632">
            <v>2000</v>
          </cell>
          <cell r="G632">
            <v>0</v>
          </cell>
          <cell r="I632">
            <v>0</v>
          </cell>
        </row>
        <row r="633">
          <cell r="A633">
            <v>12</v>
          </cell>
          <cell r="D633">
            <v>2000</v>
          </cell>
          <cell r="G633">
            <v>0</v>
          </cell>
          <cell r="I633">
            <v>0</v>
          </cell>
        </row>
        <row r="634">
          <cell r="A634">
            <v>12</v>
          </cell>
          <cell r="D634">
            <v>2000</v>
          </cell>
          <cell r="G634">
            <v>0</v>
          </cell>
          <cell r="I634">
            <v>0</v>
          </cell>
        </row>
        <row r="635">
          <cell r="A635">
            <v>12</v>
          </cell>
          <cell r="D635">
            <v>2000</v>
          </cell>
          <cell r="G635">
            <v>0</v>
          </cell>
          <cell r="I635">
            <v>0</v>
          </cell>
        </row>
        <row r="636">
          <cell r="A636">
            <v>12</v>
          </cell>
          <cell r="D636">
            <v>2000</v>
          </cell>
          <cell r="G636">
            <v>0</v>
          </cell>
          <cell r="I636">
            <v>0</v>
          </cell>
        </row>
        <row r="637">
          <cell r="A637">
            <v>12</v>
          </cell>
          <cell r="D637">
            <v>2000</v>
          </cell>
          <cell r="G637">
            <v>0</v>
          </cell>
          <cell r="I637">
            <v>0</v>
          </cell>
        </row>
        <row r="638">
          <cell r="A638">
            <v>12</v>
          </cell>
          <cell r="D638">
            <v>2000</v>
          </cell>
          <cell r="G638">
            <v>0</v>
          </cell>
          <cell r="I638">
            <v>0</v>
          </cell>
        </row>
        <row r="639">
          <cell r="A639">
            <v>12</v>
          </cell>
          <cell r="D639">
            <v>2000</v>
          </cell>
          <cell r="G639">
            <v>0</v>
          </cell>
          <cell r="I639">
            <v>0</v>
          </cell>
        </row>
        <row r="640">
          <cell r="A640">
            <v>12</v>
          </cell>
          <cell r="D640">
            <v>2000</v>
          </cell>
          <cell r="G640">
            <v>0</v>
          </cell>
          <cell r="I640">
            <v>0</v>
          </cell>
        </row>
        <row r="641">
          <cell r="A641">
            <v>12</v>
          </cell>
          <cell r="D641">
            <v>2000</v>
          </cell>
          <cell r="G641"/>
          <cell r="I641">
            <v>0</v>
          </cell>
        </row>
        <row r="642">
          <cell r="A642">
            <v>12</v>
          </cell>
          <cell r="D642">
            <v>2000</v>
          </cell>
          <cell r="G642">
            <v>0</v>
          </cell>
          <cell r="I642">
            <v>0</v>
          </cell>
        </row>
        <row r="643">
          <cell r="A643">
            <v>12</v>
          </cell>
          <cell r="D643">
            <v>2000</v>
          </cell>
          <cell r="G643">
            <v>0</v>
          </cell>
          <cell r="I643">
            <v>0</v>
          </cell>
        </row>
        <row r="644">
          <cell r="A644">
            <v>12</v>
          </cell>
          <cell r="D644">
            <v>2000</v>
          </cell>
          <cell r="G644">
            <v>0</v>
          </cell>
          <cell r="I644">
            <v>0</v>
          </cell>
        </row>
        <row r="645">
          <cell r="A645">
            <v>12</v>
          </cell>
          <cell r="D645">
            <v>2000</v>
          </cell>
          <cell r="G645">
            <v>0</v>
          </cell>
          <cell r="I645">
            <v>0</v>
          </cell>
        </row>
        <row r="646">
          <cell r="A646">
            <v>12</v>
          </cell>
          <cell r="D646">
            <v>2000</v>
          </cell>
          <cell r="G646">
            <v>0</v>
          </cell>
          <cell r="I646">
            <v>0</v>
          </cell>
        </row>
        <row r="647">
          <cell r="A647">
            <v>12</v>
          </cell>
          <cell r="D647">
            <v>2000</v>
          </cell>
          <cell r="G647">
            <v>0</v>
          </cell>
          <cell r="I647">
            <v>0</v>
          </cell>
        </row>
        <row r="648">
          <cell r="A648">
            <v>12</v>
          </cell>
          <cell r="D648">
            <v>2000</v>
          </cell>
          <cell r="G648">
            <v>0</v>
          </cell>
          <cell r="I648">
            <v>0</v>
          </cell>
        </row>
        <row r="649">
          <cell r="A649">
            <v>12</v>
          </cell>
          <cell r="D649">
            <v>2000</v>
          </cell>
          <cell r="G649">
            <v>0</v>
          </cell>
          <cell r="I649">
            <v>0</v>
          </cell>
        </row>
        <row r="650">
          <cell r="A650">
            <v>12</v>
          </cell>
          <cell r="D650">
            <v>2000</v>
          </cell>
          <cell r="G650"/>
          <cell r="I650">
            <v>0</v>
          </cell>
        </row>
        <row r="651">
          <cell r="A651">
            <v>12</v>
          </cell>
          <cell r="D651">
            <v>2000</v>
          </cell>
          <cell r="G651"/>
          <cell r="I651">
            <v>0</v>
          </cell>
        </row>
        <row r="652">
          <cell r="A652">
            <v>12</v>
          </cell>
          <cell r="D652">
            <v>2000</v>
          </cell>
          <cell r="G652">
            <v>0</v>
          </cell>
          <cell r="I652">
            <v>0</v>
          </cell>
        </row>
        <row r="653">
          <cell r="A653">
            <v>12</v>
          </cell>
          <cell r="D653">
            <v>2000</v>
          </cell>
          <cell r="G653"/>
          <cell r="I653">
            <v>0</v>
          </cell>
        </row>
        <row r="654">
          <cell r="A654">
            <v>12</v>
          </cell>
          <cell r="D654">
            <v>2000</v>
          </cell>
          <cell r="G654">
            <v>0</v>
          </cell>
          <cell r="I654">
            <v>0</v>
          </cell>
        </row>
        <row r="655">
          <cell r="A655">
            <v>12</v>
          </cell>
          <cell r="D655">
            <v>2000</v>
          </cell>
          <cell r="G655">
            <v>0</v>
          </cell>
          <cell r="I655">
            <v>0</v>
          </cell>
        </row>
        <row r="656">
          <cell r="A656">
            <v>12</v>
          </cell>
          <cell r="D656">
            <v>2000</v>
          </cell>
          <cell r="G656">
            <v>0</v>
          </cell>
          <cell r="I656">
            <v>0</v>
          </cell>
        </row>
        <row r="657">
          <cell r="A657">
            <v>12</v>
          </cell>
          <cell r="D657">
            <v>2000</v>
          </cell>
          <cell r="G657">
            <v>0</v>
          </cell>
          <cell r="I657">
            <v>0</v>
          </cell>
        </row>
        <row r="658">
          <cell r="A658">
            <v>12</v>
          </cell>
          <cell r="D658">
            <v>2000</v>
          </cell>
          <cell r="G658">
            <v>0</v>
          </cell>
          <cell r="I658">
            <v>0</v>
          </cell>
        </row>
        <row r="659">
          <cell r="A659">
            <v>12</v>
          </cell>
          <cell r="D659">
            <v>2000</v>
          </cell>
          <cell r="G659">
            <v>0</v>
          </cell>
          <cell r="I659">
            <v>0</v>
          </cell>
        </row>
        <row r="660">
          <cell r="A660">
            <v>12</v>
          </cell>
          <cell r="D660">
            <v>2000</v>
          </cell>
          <cell r="G660">
            <v>0</v>
          </cell>
          <cell r="I660">
            <v>0</v>
          </cell>
        </row>
        <row r="661">
          <cell r="A661">
            <v>12</v>
          </cell>
          <cell r="D661">
            <v>2000</v>
          </cell>
          <cell r="G661">
            <v>0</v>
          </cell>
          <cell r="I661">
            <v>0</v>
          </cell>
        </row>
        <row r="662">
          <cell r="A662">
            <v>12</v>
          </cell>
          <cell r="D662">
            <v>2001</v>
          </cell>
          <cell r="G662">
            <v>83</v>
          </cell>
          <cell r="I662">
            <v>230306</v>
          </cell>
        </row>
        <row r="663">
          <cell r="A663">
            <v>12</v>
          </cell>
          <cell r="D663">
            <v>2001</v>
          </cell>
          <cell r="G663">
            <v>84</v>
          </cell>
          <cell r="I663">
            <v>617893</v>
          </cell>
        </row>
        <row r="664">
          <cell r="A664">
            <v>12</v>
          </cell>
          <cell r="D664">
            <v>2001</v>
          </cell>
          <cell r="G664">
            <v>85</v>
          </cell>
          <cell r="I664">
            <v>45760</v>
          </cell>
        </row>
        <row r="665">
          <cell r="A665">
            <v>12</v>
          </cell>
          <cell r="D665">
            <v>2001</v>
          </cell>
          <cell r="G665">
            <v>86</v>
          </cell>
          <cell r="I665">
            <v>98680</v>
          </cell>
        </row>
        <row r="666">
          <cell r="A666">
            <v>12</v>
          </cell>
          <cell r="D666">
            <v>2001</v>
          </cell>
          <cell r="G666">
            <v>87</v>
          </cell>
          <cell r="I666">
            <v>0</v>
          </cell>
        </row>
        <row r="667">
          <cell r="A667">
            <v>12</v>
          </cell>
          <cell r="D667">
            <v>2001</v>
          </cell>
          <cell r="G667">
            <v>88</v>
          </cell>
          <cell r="I667">
            <v>2219591</v>
          </cell>
        </row>
        <row r="668">
          <cell r="A668">
            <v>12</v>
          </cell>
          <cell r="D668">
            <v>2001</v>
          </cell>
          <cell r="G668">
            <v>89</v>
          </cell>
          <cell r="I668">
            <v>199024</v>
          </cell>
        </row>
        <row r="669">
          <cell r="A669">
            <v>12</v>
          </cell>
          <cell r="D669">
            <v>2001</v>
          </cell>
          <cell r="G669">
            <v>90</v>
          </cell>
          <cell r="I669">
            <v>0</v>
          </cell>
        </row>
        <row r="670">
          <cell r="A670">
            <v>12</v>
          </cell>
          <cell r="D670">
            <v>2001</v>
          </cell>
          <cell r="G670">
            <v>91</v>
          </cell>
          <cell r="I670">
            <v>3411254</v>
          </cell>
        </row>
        <row r="671">
          <cell r="A671">
            <v>12</v>
          </cell>
          <cell r="D671">
            <v>2001</v>
          </cell>
          <cell r="G671"/>
          <cell r="I671">
            <v>0</v>
          </cell>
        </row>
        <row r="672">
          <cell r="A672">
            <v>12</v>
          </cell>
          <cell r="D672">
            <v>2001</v>
          </cell>
          <cell r="G672">
            <v>93</v>
          </cell>
          <cell r="I672">
            <v>37413</v>
          </cell>
        </row>
        <row r="673">
          <cell r="A673">
            <v>12</v>
          </cell>
          <cell r="D673">
            <v>2001</v>
          </cell>
          <cell r="G673">
            <v>94</v>
          </cell>
          <cell r="I673">
            <v>0</v>
          </cell>
        </row>
        <row r="674">
          <cell r="A674">
            <v>12</v>
          </cell>
          <cell r="D674">
            <v>2001</v>
          </cell>
          <cell r="G674">
            <v>95</v>
          </cell>
          <cell r="I674">
            <v>75460</v>
          </cell>
        </row>
        <row r="675">
          <cell r="A675">
            <v>12</v>
          </cell>
          <cell r="D675">
            <v>2001</v>
          </cell>
          <cell r="G675">
            <v>96</v>
          </cell>
          <cell r="I675">
            <v>221444</v>
          </cell>
        </row>
        <row r="676">
          <cell r="A676">
            <v>12</v>
          </cell>
          <cell r="D676">
            <v>2001</v>
          </cell>
          <cell r="G676">
            <v>97</v>
          </cell>
          <cell r="I676">
            <v>0</v>
          </cell>
        </row>
        <row r="677">
          <cell r="A677">
            <v>12</v>
          </cell>
          <cell r="D677">
            <v>2001</v>
          </cell>
          <cell r="G677">
            <v>98</v>
          </cell>
          <cell r="I677">
            <v>0</v>
          </cell>
        </row>
        <row r="678">
          <cell r="A678">
            <v>12</v>
          </cell>
          <cell r="D678">
            <v>2001</v>
          </cell>
          <cell r="G678">
            <v>99</v>
          </cell>
          <cell r="I678">
            <v>334317</v>
          </cell>
        </row>
        <row r="679">
          <cell r="A679">
            <v>12</v>
          </cell>
          <cell r="D679">
            <v>2001</v>
          </cell>
          <cell r="G679">
            <v>100</v>
          </cell>
          <cell r="I679">
            <v>3745571</v>
          </cell>
        </row>
        <row r="680">
          <cell r="A680">
            <v>12</v>
          </cell>
          <cell r="D680">
            <v>2001</v>
          </cell>
          <cell r="G680"/>
          <cell r="I680">
            <v>0</v>
          </cell>
        </row>
        <row r="681">
          <cell r="A681">
            <v>12</v>
          </cell>
          <cell r="D681">
            <v>2001</v>
          </cell>
          <cell r="G681"/>
          <cell r="I681">
            <v>0</v>
          </cell>
        </row>
        <row r="682">
          <cell r="A682">
            <v>12</v>
          </cell>
          <cell r="D682">
            <v>2001</v>
          </cell>
          <cell r="G682">
            <v>103</v>
          </cell>
          <cell r="I682">
            <v>544819</v>
          </cell>
        </row>
        <row r="683">
          <cell r="A683">
            <v>12</v>
          </cell>
          <cell r="D683">
            <v>2001</v>
          </cell>
          <cell r="G683"/>
          <cell r="I683">
            <v>0</v>
          </cell>
        </row>
        <row r="684">
          <cell r="A684">
            <v>12</v>
          </cell>
          <cell r="D684">
            <v>2001</v>
          </cell>
          <cell r="G684">
            <v>105</v>
          </cell>
          <cell r="I684">
            <v>70432</v>
          </cell>
        </row>
        <row r="685">
          <cell r="A685">
            <v>12</v>
          </cell>
          <cell r="D685">
            <v>2001</v>
          </cell>
          <cell r="G685">
            <v>106</v>
          </cell>
          <cell r="I685">
            <v>247069</v>
          </cell>
        </row>
        <row r="686">
          <cell r="A686">
            <v>12</v>
          </cell>
          <cell r="D686">
            <v>2001</v>
          </cell>
          <cell r="G686">
            <v>107</v>
          </cell>
          <cell r="I686">
            <v>502510</v>
          </cell>
        </row>
        <row r="687">
          <cell r="A687">
            <v>12</v>
          </cell>
          <cell r="D687">
            <v>2001</v>
          </cell>
          <cell r="G687">
            <v>108</v>
          </cell>
          <cell r="I687">
            <v>231287</v>
          </cell>
        </row>
        <row r="688">
          <cell r="A688">
            <v>12</v>
          </cell>
          <cell r="D688">
            <v>2001</v>
          </cell>
          <cell r="G688">
            <v>109</v>
          </cell>
          <cell r="I688">
            <v>853</v>
          </cell>
        </row>
        <row r="689">
          <cell r="A689">
            <v>12</v>
          </cell>
          <cell r="D689">
            <v>2001</v>
          </cell>
          <cell r="G689">
            <v>110</v>
          </cell>
          <cell r="I689">
            <v>223294</v>
          </cell>
        </row>
        <row r="690">
          <cell r="A690">
            <v>12</v>
          </cell>
          <cell r="D690">
            <v>2001</v>
          </cell>
          <cell r="G690">
            <v>111</v>
          </cell>
          <cell r="I690">
            <v>33448</v>
          </cell>
        </row>
        <row r="691">
          <cell r="A691">
            <v>12</v>
          </cell>
          <cell r="D691">
            <v>2001</v>
          </cell>
          <cell r="G691">
            <v>112</v>
          </cell>
          <cell r="I691">
            <v>328425</v>
          </cell>
        </row>
        <row r="692">
          <cell r="A692">
            <v>12</v>
          </cell>
          <cell r="D692">
            <v>2002</v>
          </cell>
          <cell r="G692">
            <v>83</v>
          </cell>
          <cell r="I692">
            <v>206437</v>
          </cell>
        </row>
        <row r="693">
          <cell r="A693">
            <v>12</v>
          </cell>
          <cell r="D693">
            <v>2002</v>
          </cell>
          <cell r="G693">
            <v>84</v>
          </cell>
          <cell r="I693">
            <v>701111</v>
          </cell>
        </row>
        <row r="694">
          <cell r="A694">
            <v>12</v>
          </cell>
          <cell r="D694">
            <v>2002</v>
          </cell>
          <cell r="G694">
            <v>85</v>
          </cell>
          <cell r="I694">
            <v>85700</v>
          </cell>
        </row>
        <row r="695">
          <cell r="A695">
            <v>12</v>
          </cell>
          <cell r="D695">
            <v>2002</v>
          </cell>
          <cell r="G695">
            <v>86</v>
          </cell>
          <cell r="I695">
            <v>50102</v>
          </cell>
        </row>
        <row r="696">
          <cell r="A696">
            <v>12</v>
          </cell>
          <cell r="D696">
            <v>2002</v>
          </cell>
          <cell r="G696">
            <v>87</v>
          </cell>
          <cell r="I696">
            <v>0</v>
          </cell>
        </row>
        <row r="697">
          <cell r="A697">
            <v>12</v>
          </cell>
          <cell r="D697">
            <v>2002</v>
          </cell>
          <cell r="G697">
            <v>88</v>
          </cell>
          <cell r="I697">
            <v>1690839</v>
          </cell>
        </row>
        <row r="698">
          <cell r="A698">
            <v>12</v>
          </cell>
          <cell r="D698">
            <v>2002</v>
          </cell>
          <cell r="G698">
            <v>89</v>
          </cell>
          <cell r="I698">
            <v>166927</v>
          </cell>
        </row>
        <row r="699">
          <cell r="A699">
            <v>12</v>
          </cell>
          <cell r="D699">
            <v>2002</v>
          </cell>
          <cell r="G699">
            <v>90</v>
          </cell>
          <cell r="I699">
            <v>0</v>
          </cell>
        </row>
        <row r="700">
          <cell r="A700">
            <v>12</v>
          </cell>
          <cell r="D700">
            <v>2002</v>
          </cell>
          <cell r="G700">
            <v>91</v>
          </cell>
          <cell r="I700">
            <v>2901116</v>
          </cell>
        </row>
        <row r="701">
          <cell r="A701">
            <v>12</v>
          </cell>
          <cell r="D701">
            <v>2002</v>
          </cell>
          <cell r="G701"/>
          <cell r="I701">
            <v>0</v>
          </cell>
        </row>
        <row r="702">
          <cell r="A702">
            <v>12</v>
          </cell>
          <cell r="D702">
            <v>2002</v>
          </cell>
          <cell r="G702">
            <v>93</v>
          </cell>
          <cell r="I702">
            <v>53676</v>
          </cell>
        </row>
        <row r="703">
          <cell r="A703">
            <v>12</v>
          </cell>
          <cell r="D703">
            <v>2002</v>
          </cell>
          <cell r="G703">
            <v>94</v>
          </cell>
          <cell r="I703">
            <v>0</v>
          </cell>
        </row>
        <row r="704">
          <cell r="A704">
            <v>12</v>
          </cell>
          <cell r="D704">
            <v>2002</v>
          </cell>
          <cell r="G704">
            <v>95</v>
          </cell>
          <cell r="I704">
            <v>82378</v>
          </cell>
        </row>
        <row r="705">
          <cell r="A705">
            <v>12</v>
          </cell>
          <cell r="D705">
            <v>2002</v>
          </cell>
          <cell r="G705">
            <v>96</v>
          </cell>
          <cell r="I705">
            <v>300071</v>
          </cell>
        </row>
        <row r="706">
          <cell r="A706">
            <v>12</v>
          </cell>
          <cell r="D706">
            <v>2002</v>
          </cell>
          <cell r="G706">
            <v>97</v>
          </cell>
          <cell r="I706">
            <v>0</v>
          </cell>
        </row>
        <row r="707">
          <cell r="A707">
            <v>12</v>
          </cell>
          <cell r="D707">
            <v>2002</v>
          </cell>
          <cell r="G707">
            <v>98</v>
          </cell>
          <cell r="I707">
            <v>0</v>
          </cell>
        </row>
        <row r="708">
          <cell r="A708">
            <v>12</v>
          </cell>
          <cell r="D708">
            <v>2002</v>
          </cell>
          <cell r="G708">
            <v>99</v>
          </cell>
          <cell r="I708">
            <v>436125</v>
          </cell>
        </row>
        <row r="709">
          <cell r="A709">
            <v>12</v>
          </cell>
          <cell r="D709">
            <v>2002</v>
          </cell>
          <cell r="G709">
            <v>100</v>
          </cell>
          <cell r="I709">
            <v>3337241</v>
          </cell>
        </row>
        <row r="710">
          <cell r="A710">
            <v>12</v>
          </cell>
          <cell r="D710">
            <v>2002</v>
          </cell>
          <cell r="G710"/>
          <cell r="I710">
            <v>0</v>
          </cell>
        </row>
        <row r="711">
          <cell r="A711">
            <v>12</v>
          </cell>
          <cell r="D711">
            <v>2002</v>
          </cell>
          <cell r="G711"/>
          <cell r="I711">
            <v>0</v>
          </cell>
        </row>
        <row r="712">
          <cell r="A712">
            <v>12</v>
          </cell>
          <cell r="D712">
            <v>2002</v>
          </cell>
          <cell r="G712">
            <v>103</v>
          </cell>
          <cell r="I712">
            <v>566865</v>
          </cell>
        </row>
        <row r="713">
          <cell r="A713">
            <v>12</v>
          </cell>
          <cell r="D713">
            <v>2002</v>
          </cell>
          <cell r="G713"/>
          <cell r="I713">
            <v>0</v>
          </cell>
        </row>
        <row r="714">
          <cell r="A714">
            <v>12</v>
          </cell>
          <cell r="D714">
            <v>2002</v>
          </cell>
          <cell r="G714">
            <v>105</v>
          </cell>
          <cell r="I714">
            <v>141292</v>
          </cell>
        </row>
        <row r="715">
          <cell r="A715">
            <v>12</v>
          </cell>
          <cell r="D715">
            <v>2002</v>
          </cell>
          <cell r="G715">
            <v>106</v>
          </cell>
          <cell r="I715">
            <v>284398</v>
          </cell>
        </row>
        <row r="716">
          <cell r="A716">
            <v>12</v>
          </cell>
          <cell r="D716">
            <v>2002</v>
          </cell>
          <cell r="G716">
            <v>107</v>
          </cell>
          <cell r="I716">
            <v>556977</v>
          </cell>
        </row>
        <row r="717">
          <cell r="A717">
            <v>12</v>
          </cell>
          <cell r="D717">
            <v>2002</v>
          </cell>
          <cell r="G717">
            <v>108</v>
          </cell>
          <cell r="I717">
            <v>210414</v>
          </cell>
        </row>
        <row r="718">
          <cell r="A718">
            <v>12</v>
          </cell>
          <cell r="D718">
            <v>2002</v>
          </cell>
          <cell r="G718">
            <v>109</v>
          </cell>
          <cell r="I718">
            <v>533</v>
          </cell>
        </row>
        <row r="719">
          <cell r="A719">
            <v>12</v>
          </cell>
          <cell r="D719">
            <v>2002</v>
          </cell>
          <cell r="G719">
            <v>110</v>
          </cell>
          <cell r="I719">
            <v>155078</v>
          </cell>
        </row>
        <row r="720">
          <cell r="A720">
            <v>12</v>
          </cell>
          <cell r="D720">
            <v>2002</v>
          </cell>
          <cell r="G720">
            <v>111</v>
          </cell>
          <cell r="I720">
            <v>42197</v>
          </cell>
        </row>
        <row r="721">
          <cell r="A721">
            <v>12</v>
          </cell>
          <cell r="D721">
            <v>2002</v>
          </cell>
          <cell r="G721">
            <v>112</v>
          </cell>
          <cell r="I721">
            <v>296862</v>
          </cell>
        </row>
        <row r="722">
          <cell r="A722">
            <v>12</v>
          </cell>
          <cell r="D722">
            <v>2003</v>
          </cell>
          <cell r="G722">
            <v>83</v>
          </cell>
          <cell r="I722">
            <v>191164</v>
          </cell>
        </row>
        <row r="723">
          <cell r="A723">
            <v>12</v>
          </cell>
          <cell r="D723">
            <v>2003</v>
          </cell>
          <cell r="G723">
            <v>84</v>
          </cell>
          <cell r="I723">
            <v>707498</v>
          </cell>
        </row>
        <row r="724">
          <cell r="A724">
            <v>12</v>
          </cell>
          <cell r="D724">
            <v>2003</v>
          </cell>
          <cell r="G724">
            <v>85</v>
          </cell>
          <cell r="I724">
            <v>109121</v>
          </cell>
        </row>
        <row r="725">
          <cell r="A725">
            <v>12</v>
          </cell>
          <cell r="D725">
            <v>2003</v>
          </cell>
          <cell r="G725">
            <v>86</v>
          </cell>
          <cell r="I725">
            <v>25236</v>
          </cell>
        </row>
        <row r="726">
          <cell r="A726">
            <v>12</v>
          </cell>
          <cell r="D726">
            <v>2003</v>
          </cell>
          <cell r="G726">
            <v>87</v>
          </cell>
          <cell r="I726">
            <v>0</v>
          </cell>
        </row>
        <row r="727">
          <cell r="A727">
            <v>12</v>
          </cell>
          <cell r="D727">
            <v>2003</v>
          </cell>
          <cell r="G727">
            <v>88</v>
          </cell>
          <cell r="I727">
            <v>1971245</v>
          </cell>
        </row>
        <row r="728">
          <cell r="A728">
            <v>12</v>
          </cell>
          <cell r="D728">
            <v>2003</v>
          </cell>
          <cell r="G728">
            <v>89</v>
          </cell>
          <cell r="I728">
            <v>196171</v>
          </cell>
        </row>
        <row r="729">
          <cell r="A729">
            <v>12</v>
          </cell>
          <cell r="D729">
            <v>2003</v>
          </cell>
          <cell r="G729">
            <v>90</v>
          </cell>
          <cell r="I729">
            <v>0</v>
          </cell>
        </row>
        <row r="730">
          <cell r="A730">
            <v>12</v>
          </cell>
          <cell r="D730">
            <v>2003</v>
          </cell>
          <cell r="G730">
            <v>91</v>
          </cell>
          <cell r="I730">
            <v>3200435</v>
          </cell>
        </row>
        <row r="731">
          <cell r="A731">
            <v>12</v>
          </cell>
          <cell r="D731">
            <v>2003</v>
          </cell>
          <cell r="G731"/>
          <cell r="I731">
            <v>0</v>
          </cell>
        </row>
        <row r="732">
          <cell r="A732">
            <v>12</v>
          </cell>
          <cell r="D732">
            <v>2003</v>
          </cell>
          <cell r="G732">
            <v>93</v>
          </cell>
          <cell r="I732">
            <v>37345</v>
          </cell>
        </row>
        <row r="733">
          <cell r="A733">
            <v>12</v>
          </cell>
          <cell r="D733">
            <v>2003</v>
          </cell>
          <cell r="G733">
            <v>94</v>
          </cell>
          <cell r="I733">
            <v>0</v>
          </cell>
        </row>
        <row r="734">
          <cell r="A734">
            <v>12</v>
          </cell>
          <cell r="D734">
            <v>2003</v>
          </cell>
          <cell r="G734">
            <v>95</v>
          </cell>
          <cell r="I734">
            <v>71081</v>
          </cell>
        </row>
        <row r="735">
          <cell r="A735">
            <v>12</v>
          </cell>
          <cell r="D735">
            <v>2003</v>
          </cell>
          <cell r="G735">
            <v>96</v>
          </cell>
          <cell r="I735">
            <v>207311</v>
          </cell>
        </row>
        <row r="736">
          <cell r="A736">
            <v>12</v>
          </cell>
          <cell r="D736">
            <v>2003</v>
          </cell>
          <cell r="G736">
            <v>97</v>
          </cell>
          <cell r="I736">
            <v>0</v>
          </cell>
        </row>
        <row r="737">
          <cell r="A737">
            <v>12</v>
          </cell>
          <cell r="D737">
            <v>2003</v>
          </cell>
          <cell r="G737">
            <v>98</v>
          </cell>
          <cell r="I737">
            <v>0</v>
          </cell>
        </row>
        <row r="738">
          <cell r="A738">
            <v>12</v>
          </cell>
          <cell r="D738">
            <v>2003</v>
          </cell>
          <cell r="G738">
            <v>99</v>
          </cell>
          <cell r="I738">
            <v>315737</v>
          </cell>
        </row>
        <row r="739">
          <cell r="A739">
            <v>12</v>
          </cell>
          <cell r="D739">
            <v>2003</v>
          </cell>
          <cell r="G739">
            <v>100</v>
          </cell>
          <cell r="I739">
            <v>3516172</v>
          </cell>
        </row>
        <row r="740">
          <cell r="A740">
            <v>12</v>
          </cell>
          <cell r="D740">
            <v>2003</v>
          </cell>
          <cell r="G740"/>
          <cell r="I740">
            <v>0</v>
          </cell>
        </row>
        <row r="741">
          <cell r="A741">
            <v>12</v>
          </cell>
          <cell r="D741">
            <v>2003</v>
          </cell>
          <cell r="G741"/>
          <cell r="I741">
            <v>0</v>
          </cell>
        </row>
        <row r="742">
          <cell r="A742">
            <v>12</v>
          </cell>
          <cell r="D742">
            <v>2003</v>
          </cell>
          <cell r="G742">
            <v>103</v>
          </cell>
          <cell r="I742">
            <v>545718</v>
          </cell>
        </row>
        <row r="743">
          <cell r="A743">
            <v>12</v>
          </cell>
          <cell r="D743">
            <v>2003</v>
          </cell>
          <cell r="G743"/>
          <cell r="I743">
            <v>0</v>
          </cell>
        </row>
        <row r="744">
          <cell r="A744">
            <v>12</v>
          </cell>
          <cell r="D744">
            <v>2003</v>
          </cell>
          <cell r="G744">
            <v>105</v>
          </cell>
          <cell r="I744">
            <v>96212</v>
          </cell>
        </row>
        <row r="745">
          <cell r="A745">
            <v>12</v>
          </cell>
          <cell r="D745">
            <v>2003</v>
          </cell>
          <cell r="G745">
            <v>106</v>
          </cell>
          <cell r="I745">
            <v>283982</v>
          </cell>
        </row>
        <row r="746">
          <cell r="A746">
            <v>12</v>
          </cell>
          <cell r="D746">
            <v>2003</v>
          </cell>
          <cell r="G746">
            <v>107</v>
          </cell>
          <cell r="I746">
            <v>379587</v>
          </cell>
        </row>
        <row r="747">
          <cell r="A747">
            <v>12</v>
          </cell>
          <cell r="D747">
            <v>2003</v>
          </cell>
          <cell r="G747">
            <v>108</v>
          </cell>
          <cell r="I747">
            <v>203236</v>
          </cell>
        </row>
        <row r="748">
          <cell r="A748">
            <v>12</v>
          </cell>
          <cell r="D748">
            <v>2003</v>
          </cell>
          <cell r="G748">
            <v>109</v>
          </cell>
          <cell r="I748">
            <v>956</v>
          </cell>
        </row>
        <row r="749">
          <cell r="A749">
            <v>12</v>
          </cell>
          <cell r="D749">
            <v>2003</v>
          </cell>
          <cell r="G749">
            <v>110</v>
          </cell>
          <cell r="I749">
            <v>500598</v>
          </cell>
        </row>
        <row r="750">
          <cell r="A750">
            <v>12</v>
          </cell>
          <cell r="D750">
            <v>2003</v>
          </cell>
          <cell r="G750">
            <v>111</v>
          </cell>
          <cell r="I750">
            <v>45674</v>
          </cell>
        </row>
        <row r="751">
          <cell r="A751">
            <v>12</v>
          </cell>
          <cell r="D751">
            <v>2003</v>
          </cell>
          <cell r="G751">
            <v>112</v>
          </cell>
          <cell r="I751">
            <v>414274</v>
          </cell>
        </row>
        <row r="752">
          <cell r="A752">
            <v>12</v>
          </cell>
          <cell r="D752">
            <v>2004</v>
          </cell>
          <cell r="G752">
            <v>83</v>
          </cell>
          <cell r="I752">
            <v>246161</v>
          </cell>
        </row>
        <row r="753">
          <cell r="A753">
            <v>12</v>
          </cell>
          <cell r="D753">
            <v>2004</v>
          </cell>
          <cell r="G753">
            <v>84</v>
          </cell>
          <cell r="I753">
            <v>677982</v>
          </cell>
        </row>
        <row r="754">
          <cell r="A754">
            <v>12</v>
          </cell>
          <cell r="D754">
            <v>2004</v>
          </cell>
          <cell r="G754">
            <v>85</v>
          </cell>
          <cell r="I754">
            <v>84284</v>
          </cell>
        </row>
        <row r="755">
          <cell r="A755">
            <v>12</v>
          </cell>
          <cell r="D755">
            <v>2004</v>
          </cell>
          <cell r="G755">
            <v>86</v>
          </cell>
          <cell r="I755">
            <v>49442</v>
          </cell>
        </row>
        <row r="756">
          <cell r="A756">
            <v>12</v>
          </cell>
          <cell r="D756">
            <v>2004</v>
          </cell>
          <cell r="G756"/>
          <cell r="I756">
            <v>0</v>
          </cell>
        </row>
        <row r="757">
          <cell r="A757">
            <v>12</v>
          </cell>
          <cell r="D757">
            <v>2004</v>
          </cell>
          <cell r="G757">
            <v>88</v>
          </cell>
          <cell r="I757">
            <v>2258619</v>
          </cell>
        </row>
        <row r="758">
          <cell r="A758">
            <v>12</v>
          </cell>
          <cell r="D758">
            <v>2004</v>
          </cell>
          <cell r="G758">
            <v>89</v>
          </cell>
          <cell r="I758">
            <v>161709</v>
          </cell>
        </row>
        <row r="759">
          <cell r="A759">
            <v>12</v>
          </cell>
          <cell r="D759">
            <v>2004</v>
          </cell>
          <cell r="G759"/>
          <cell r="I759">
            <v>0</v>
          </cell>
        </row>
        <row r="760">
          <cell r="A760">
            <v>12</v>
          </cell>
          <cell r="D760">
            <v>2004</v>
          </cell>
          <cell r="G760">
            <v>91</v>
          </cell>
          <cell r="I760">
            <v>3478197</v>
          </cell>
        </row>
        <row r="761">
          <cell r="A761">
            <v>12</v>
          </cell>
          <cell r="D761">
            <v>2004</v>
          </cell>
          <cell r="G761"/>
          <cell r="I761">
            <v>0</v>
          </cell>
        </row>
        <row r="762">
          <cell r="A762">
            <v>12</v>
          </cell>
          <cell r="D762">
            <v>2004</v>
          </cell>
          <cell r="G762">
            <v>93</v>
          </cell>
          <cell r="I762">
            <v>42197</v>
          </cell>
        </row>
        <row r="763">
          <cell r="A763">
            <v>12</v>
          </cell>
          <cell r="D763">
            <v>2004</v>
          </cell>
          <cell r="G763"/>
          <cell r="I763">
            <v>0</v>
          </cell>
        </row>
        <row r="764">
          <cell r="A764">
            <v>12</v>
          </cell>
          <cell r="D764">
            <v>2004</v>
          </cell>
          <cell r="G764">
            <v>95</v>
          </cell>
          <cell r="I764">
            <v>87515</v>
          </cell>
        </row>
        <row r="765">
          <cell r="A765">
            <v>12</v>
          </cell>
          <cell r="D765">
            <v>2004</v>
          </cell>
          <cell r="G765">
            <v>96</v>
          </cell>
          <cell r="I765">
            <v>224898</v>
          </cell>
        </row>
        <row r="766">
          <cell r="A766">
            <v>12</v>
          </cell>
          <cell r="D766">
            <v>2004</v>
          </cell>
          <cell r="G766"/>
          <cell r="I766">
            <v>0</v>
          </cell>
        </row>
        <row r="767">
          <cell r="A767">
            <v>12</v>
          </cell>
          <cell r="D767">
            <v>2004</v>
          </cell>
          <cell r="G767"/>
          <cell r="I767">
            <v>0</v>
          </cell>
        </row>
        <row r="768">
          <cell r="A768">
            <v>12</v>
          </cell>
          <cell r="D768">
            <v>2004</v>
          </cell>
          <cell r="G768">
            <v>99</v>
          </cell>
          <cell r="I768">
            <v>354610</v>
          </cell>
        </row>
        <row r="769">
          <cell r="A769">
            <v>12</v>
          </cell>
          <cell r="D769">
            <v>2004</v>
          </cell>
          <cell r="G769">
            <v>100</v>
          </cell>
          <cell r="I769">
            <v>3832807</v>
          </cell>
        </row>
        <row r="770">
          <cell r="A770">
            <v>12</v>
          </cell>
          <cell r="D770">
            <v>2004</v>
          </cell>
          <cell r="G770"/>
          <cell r="I770">
            <v>0</v>
          </cell>
        </row>
        <row r="771">
          <cell r="A771">
            <v>12</v>
          </cell>
          <cell r="D771">
            <v>2004</v>
          </cell>
          <cell r="G771"/>
          <cell r="I771">
            <v>0</v>
          </cell>
        </row>
        <row r="772">
          <cell r="A772">
            <v>12</v>
          </cell>
          <cell r="D772">
            <v>2004</v>
          </cell>
          <cell r="G772">
            <v>103</v>
          </cell>
          <cell r="I772">
            <v>544632</v>
          </cell>
        </row>
        <row r="773">
          <cell r="A773">
            <v>12</v>
          </cell>
          <cell r="D773">
            <v>2004</v>
          </cell>
          <cell r="G773"/>
          <cell r="I773">
            <v>0</v>
          </cell>
        </row>
        <row r="774">
          <cell r="A774">
            <v>12</v>
          </cell>
          <cell r="D774">
            <v>2004</v>
          </cell>
          <cell r="G774">
            <v>105</v>
          </cell>
          <cell r="I774">
            <v>117473</v>
          </cell>
        </row>
        <row r="775">
          <cell r="A775">
            <v>12</v>
          </cell>
          <cell r="D775">
            <v>2004</v>
          </cell>
          <cell r="G775">
            <v>106</v>
          </cell>
          <cell r="I775">
            <v>281800</v>
          </cell>
        </row>
        <row r="776">
          <cell r="A776">
            <v>12</v>
          </cell>
          <cell r="D776">
            <v>2004</v>
          </cell>
          <cell r="G776">
            <v>107</v>
          </cell>
          <cell r="I776">
            <v>576855</v>
          </cell>
        </row>
        <row r="777">
          <cell r="A777">
            <v>12</v>
          </cell>
          <cell r="D777">
            <v>2004</v>
          </cell>
          <cell r="G777">
            <v>108</v>
          </cell>
          <cell r="I777">
            <v>212075</v>
          </cell>
        </row>
        <row r="778">
          <cell r="A778">
            <v>12</v>
          </cell>
          <cell r="D778">
            <v>2004</v>
          </cell>
          <cell r="G778">
            <v>109</v>
          </cell>
          <cell r="I778">
            <v>3802</v>
          </cell>
        </row>
        <row r="779">
          <cell r="A779">
            <v>12</v>
          </cell>
          <cell r="D779">
            <v>2004</v>
          </cell>
          <cell r="G779">
            <v>110</v>
          </cell>
          <cell r="I779">
            <v>454789</v>
          </cell>
        </row>
        <row r="780">
          <cell r="A780">
            <v>12</v>
          </cell>
          <cell r="D780">
            <v>2004</v>
          </cell>
          <cell r="G780">
            <v>111</v>
          </cell>
          <cell r="I780">
            <v>38718</v>
          </cell>
        </row>
        <row r="781">
          <cell r="A781">
            <v>12</v>
          </cell>
          <cell r="D781">
            <v>2004</v>
          </cell>
          <cell r="G781">
            <v>112</v>
          </cell>
          <cell r="I781">
            <v>352077</v>
          </cell>
        </row>
        <row r="782">
          <cell r="A782">
            <v>12</v>
          </cell>
          <cell r="D782">
            <v>2005</v>
          </cell>
          <cell r="G782">
            <v>83</v>
          </cell>
          <cell r="I782">
            <v>357602</v>
          </cell>
        </row>
        <row r="783">
          <cell r="A783">
            <v>12</v>
          </cell>
          <cell r="D783">
            <v>2005</v>
          </cell>
          <cell r="G783">
            <v>84</v>
          </cell>
          <cell r="I783">
            <v>741059</v>
          </cell>
        </row>
        <row r="784">
          <cell r="A784">
            <v>12</v>
          </cell>
          <cell r="D784">
            <v>2005</v>
          </cell>
          <cell r="G784">
            <v>85</v>
          </cell>
          <cell r="I784">
            <v>182214</v>
          </cell>
        </row>
        <row r="785">
          <cell r="A785">
            <v>12</v>
          </cell>
          <cell r="D785">
            <v>2005</v>
          </cell>
          <cell r="G785">
            <v>86</v>
          </cell>
          <cell r="I785">
            <v>68731</v>
          </cell>
        </row>
        <row r="786">
          <cell r="A786">
            <v>12</v>
          </cell>
          <cell r="D786">
            <v>2005</v>
          </cell>
          <cell r="G786"/>
          <cell r="I786">
            <v>0</v>
          </cell>
        </row>
        <row r="787">
          <cell r="A787">
            <v>12</v>
          </cell>
          <cell r="D787">
            <v>2005</v>
          </cell>
          <cell r="G787">
            <v>88</v>
          </cell>
          <cell r="I787">
            <v>2458614</v>
          </cell>
        </row>
        <row r="788">
          <cell r="A788">
            <v>12</v>
          </cell>
          <cell r="D788">
            <v>2005</v>
          </cell>
          <cell r="G788">
            <v>89</v>
          </cell>
          <cell r="I788">
            <v>187975</v>
          </cell>
        </row>
        <row r="789">
          <cell r="A789">
            <v>12</v>
          </cell>
          <cell r="D789">
            <v>2005</v>
          </cell>
          <cell r="G789"/>
          <cell r="I789">
            <v>0</v>
          </cell>
        </row>
        <row r="790">
          <cell r="A790">
            <v>12</v>
          </cell>
          <cell r="D790">
            <v>2005</v>
          </cell>
          <cell r="G790">
            <v>91</v>
          </cell>
          <cell r="I790">
            <v>3996195</v>
          </cell>
        </row>
        <row r="791">
          <cell r="A791">
            <v>12</v>
          </cell>
          <cell r="D791">
            <v>2005</v>
          </cell>
          <cell r="G791"/>
          <cell r="I791">
            <v>0</v>
          </cell>
        </row>
        <row r="792">
          <cell r="A792">
            <v>12</v>
          </cell>
          <cell r="D792">
            <v>2005</v>
          </cell>
          <cell r="G792">
            <v>93</v>
          </cell>
          <cell r="I792">
            <v>27858</v>
          </cell>
        </row>
        <row r="793">
          <cell r="A793">
            <v>12</v>
          </cell>
          <cell r="D793">
            <v>2005</v>
          </cell>
          <cell r="G793"/>
          <cell r="I793">
            <v>0</v>
          </cell>
        </row>
        <row r="794">
          <cell r="A794">
            <v>12</v>
          </cell>
          <cell r="D794">
            <v>2005</v>
          </cell>
          <cell r="G794">
            <v>95</v>
          </cell>
          <cell r="I794">
            <v>88187</v>
          </cell>
        </row>
        <row r="795">
          <cell r="A795">
            <v>12</v>
          </cell>
          <cell r="D795">
            <v>2005</v>
          </cell>
          <cell r="G795">
            <v>96</v>
          </cell>
          <cell r="I795">
            <v>145193</v>
          </cell>
        </row>
        <row r="796">
          <cell r="A796">
            <v>12</v>
          </cell>
          <cell r="D796">
            <v>2005</v>
          </cell>
          <cell r="G796"/>
          <cell r="I796">
            <v>0</v>
          </cell>
        </row>
        <row r="797">
          <cell r="A797">
            <v>12</v>
          </cell>
          <cell r="D797">
            <v>2005</v>
          </cell>
          <cell r="G797"/>
          <cell r="I797">
            <v>0</v>
          </cell>
        </row>
        <row r="798">
          <cell r="A798">
            <v>12</v>
          </cell>
          <cell r="D798">
            <v>2005</v>
          </cell>
          <cell r="G798">
            <v>99</v>
          </cell>
          <cell r="I798">
            <v>261238</v>
          </cell>
        </row>
        <row r="799">
          <cell r="A799">
            <v>12</v>
          </cell>
          <cell r="D799">
            <v>2005</v>
          </cell>
          <cell r="G799">
            <v>100</v>
          </cell>
          <cell r="I799">
            <v>4257433</v>
          </cell>
        </row>
        <row r="800">
          <cell r="A800">
            <v>12</v>
          </cell>
          <cell r="D800">
            <v>2005</v>
          </cell>
          <cell r="G800"/>
          <cell r="I800">
            <v>0</v>
          </cell>
        </row>
        <row r="801">
          <cell r="A801">
            <v>12</v>
          </cell>
          <cell r="D801">
            <v>2005</v>
          </cell>
          <cell r="G801"/>
          <cell r="I801">
            <v>0</v>
          </cell>
        </row>
        <row r="802">
          <cell r="A802">
            <v>12</v>
          </cell>
          <cell r="D802">
            <v>2005</v>
          </cell>
          <cell r="G802">
            <v>103</v>
          </cell>
          <cell r="I802">
            <v>553852</v>
          </cell>
        </row>
        <row r="803">
          <cell r="A803">
            <v>12</v>
          </cell>
          <cell r="D803">
            <v>2005</v>
          </cell>
          <cell r="G803"/>
          <cell r="I803">
            <v>0</v>
          </cell>
        </row>
        <row r="804">
          <cell r="A804">
            <v>12</v>
          </cell>
          <cell r="D804">
            <v>2005</v>
          </cell>
          <cell r="G804">
            <v>105</v>
          </cell>
          <cell r="I804">
            <v>68144</v>
          </cell>
        </row>
        <row r="805">
          <cell r="A805">
            <v>12</v>
          </cell>
          <cell r="D805">
            <v>2005</v>
          </cell>
          <cell r="G805">
            <v>106</v>
          </cell>
          <cell r="I805">
            <v>331405</v>
          </cell>
        </row>
        <row r="806">
          <cell r="A806">
            <v>12</v>
          </cell>
          <cell r="D806">
            <v>2005</v>
          </cell>
          <cell r="G806">
            <v>107</v>
          </cell>
          <cell r="I806">
            <v>680992</v>
          </cell>
        </row>
        <row r="807">
          <cell r="A807">
            <v>12</v>
          </cell>
          <cell r="D807">
            <v>2005</v>
          </cell>
          <cell r="G807">
            <v>108</v>
          </cell>
          <cell r="I807">
            <v>202086</v>
          </cell>
        </row>
        <row r="808">
          <cell r="A808">
            <v>12</v>
          </cell>
          <cell r="D808">
            <v>2005</v>
          </cell>
          <cell r="G808">
            <v>109</v>
          </cell>
          <cell r="I808">
            <v>954</v>
          </cell>
        </row>
        <row r="809">
          <cell r="A809">
            <v>12</v>
          </cell>
          <cell r="D809">
            <v>2005</v>
          </cell>
          <cell r="G809">
            <v>110</v>
          </cell>
          <cell r="I809">
            <v>472697</v>
          </cell>
        </row>
        <row r="810">
          <cell r="A810">
            <v>12</v>
          </cell>
          <cell r="D810">
            <v>2005</v>
          </cell>
          <cell r="G810">
            <v>111</v>
          </cell>
          <cell r="I810">
            <v>33931</v>
          </cell>
        </row>
        <row r="811">
          <cell r="A811">
            <v>12</v>
          </cell>
          <cell r="D811">
            <v>2005</v>
          </cell>
          <cell r="G811">
            <v>112</v>
          </cell>
          <cell r="I811">
            <v>388190</v>
          </cell>
        </row>
        <row r="812">
          <cell r="A812">
            <v>12</v>
          </cell>
          <cell r="D812">
            <v>2006</v>
          </cell>
          <cell r="G812">
            <v>83</v>
          </cell>
          <cell r="I812">
            <v>240915</v>
          </cell>
        </row>
        <row r="813">
          <cell r="A813">
            <v>12</v>
          </cell>
          <cell r="D813">
            <v>2006</v>
          </cell>
          <cell r="G813">
            <v>84</v>
          </cell>
          <cell r="I813">
            <v>0</v>
          </cell>
        </row>
        <row r="814">
          <cell r="A814">
            <v>12</v>
          </cell>
          <cell r="D814">
            <v>2006</v>
          </cell>
          <cell r="G814">
            <v>85</v>
          </cell>
          <cell r="I814">
            <v>173528</v>
          </cell>
        </row>
        <row r="815">
          <cell r="A815">
            <v>12</v>
          </cell>
          <cell r="D815">
            <v>2006</v>
          </cell>
          <cell r="G815">
            <v>86</v>
          </cell>
          <cell r="I815">
            <v>658088</v>
          </cell>
        </row>
        <row r="816">
          <cell r="A816">
            <v>12</v>
          </cell>
          <cell r="D816">
            <v>2006</v>
          </cell>
          <cell r="G816">
            <v>87</v>
          </cell>
          <cell r="I816">
            <v>14193</v>
          </cell>
        </row>
        <row r="817">
          <cell r="A817">
            <v>12</v>
          </cell>
          <cell r="D817">
            <v>2006</v>
          </cell>
          <cell r="G817"/>
          <cell r="I817">
            <v>0</v>
          </cell>
        </row>
        <row r="818">
          <cell r="A818">
            <v>12</v>
          </cell>
          <cell r="D818">
            <v>2006</v>
          </cell>
          <cell r="G818"/>
          <cell r="I818">
            <v>0</v>
          </cell>
        </row>
        <row r="819">
          <cell r="A819">
            <v>12</v>
          </cell>
          <cell r="D819">
            <v>2006</v>
          </cell>
          <cell r="G819"/>
          <cell r="I819">
            <v>0</v>
          </cell>
        </row>
        <row r="820">
          <cell r="A820">
            <v>12</v>
          </cell>
          <cell r="D820">
            <v>2006</v>
          </cell>
          <cell r="G820"/>
          <cell r="I820">
            <v>0</v>
          </cell>
        </row>
        <row r="821">
          <cell r="A821">
            <v>12</v>
          </cell>
          <cell r="D821">
            <v>2006</v>
          </cell>
          <cell r="G821"/>
          <cell r="I821">
            <v>0</v>
          </cell>
        </row>
        <row r="822">
          <cell r="A822">
            <v>12</v>
          </cell>
          <cell r="D822">
            <v>2006</v>
          </cell>
          <cell r="G822">
            <v>93</v>
          </cell>
          <cell r="I822">
            <v>32277</v>
          </cell>
        </row>
        <row r="823">
          <cell r="A823">
            <v>12</v>
          </cell>
          <cell r="D823">
            <v>2006</v>
          </cell>
          <cell r="G823">
            <v>94</v>
          </cell>
          <cell r="I823">
            <v>10948</v>
          </cell>
        </row>
        <row r="824">
          <cell r="A824">
            <v>12</v>
          </cell>
          <cell r="D824">
            <v>2006</v>
          </cell>
          <cell r="G824"/>
          <cell r="I824">
            <v>0</v>
          </cell>
        </row>
        <row r="825">
          <cell r="A825">
            <v>12</v>
          </cell>
          <cell r="D825">
            <v>2006</v>
          </cell>
          <cell r="G825">
            <v>96</v>
          </cell>
          <cell r="I825">
            <v>7257358</v>
          </cell>
        </row>
        <row r="826">
          <cell r="A826">
            <v>12</v>
          </cell>
          <cell r="D826">
            <v>2006</v>
          </cell>
          <cell r="G826">
            <v>97</v>
          </cell>
          <cell r="I826">
            <v>132795</v>
          </cell>
        </row>
        <row r="827">
          <cell r="A827">
            <v>12</v>
          </cell>
          <cell r="D827">
            <v>2006</v>
          </cell>
          <cell r="G827"/>
          <cell r="I827">
            <v>0</v>
          </cell>
        </row>
        <row r="828">
          <cell r="A828">
            <v>12</v>
          </cell>
          <cell r="D828">
            <v>2006</v>
          </cell>
          <cell r="G828">
            <v>99</v>
          </cell>
          <cell r="I828">
            <v>8520102</v>
          </cell>
        </row>
        <row r="829">
          <cell r="A829">
            <v>12</v>
          </cell>
          <cell r="D829">
            <v>2006</v>
          </cell>
          <cell r="G829"/>
          <cell r="I829">
            <v>0</v>
          </cell>
        </row>
        <row r="830">
          <cell r="A830">
            <v>12</v>
          </cell>
          <cell r="D830">
            <v>2006</v>
          </cell>
          <cell r="G830">
            <v>101</v>
          </cell>
          <cell r="I830">
            <v>8404</v>
          </cell>
        </row>
        <row r="831">
          <cell r="A831">
            <v>12</v>
          </cell>
          <cell r="D831">
            <v>2006</v>
          </cell>
          <cell r="G831"/>
          <cell r="I831">
            <v>0</v>
          </cell>
        </row>
        <row r="832">
          <cell r="A832">
            <v>12</v>
          </cell>
          <cell r="D832">
            <v>2006</v>
          </cell>
          <cell r="G832"/>
          <cell r="I832">
            <v>0</v>
          </cell>
        </row>
        <row r="833">
          <cell r="A833">
            <v>12</v>
          </cell>
          <cell r="D833">
            <v>2006</v>
          </cell>
          <cell r="G833"/>
          <cell r="I833">
            <v>0</v>
          </cell>
        </row>
        <row r="834">
          <cell r="A834">
            <v>12</v>
          </cell>
          <cell r="D834">
            <v>2006</v>
          </cell>
          <cell r="G834"/>
          <cell r="I834">
            <v>0</v>
          </cell>
        </row>
        <row r="835">
          <cell r="A835">
            <v>12</v>
          </cell>
          <cell r="D835">
            <v>2006</v>
          </cell>
          <cell r="G835"/>
          <cell r="I835">
            <v>0</v>
          </cell>
        </row>
        <row r="836">
          <cell r="A836">
            <v>12</v>
          </cell>
          <cell r="D836">
            <v>2006</v>
          </cell>
          <cell r="G836">
            <v>107</v>
          </cell>
          <cell r="I836">
            <v>31713</v>
          </cell>
        </row>
        <row r="837">
          <cell r="A837">
            <v>12</v>
          </cell>
          <cell r="D837">
            <v>2006</v>
          </cell>
          <cell r="G837">
            <v>108</v>
          </cell>
          <cell r="I837">
            <v>65834</v>
          </cell>
        </row>
        <row r="838">
          <cell r="A838">
            <v>12</v>
          </cell>
          <cell r="D838">
            <v>2006</v>
          </cell>
          <cell r="G838"/>
          <cell r="I838">
            <v>0</v>
          </cell>
        </row>
        <row r="839">
          <cell r="A839">
            <v>12</v>
          </cell>
          <cell r="D839">
            <v>2006</v>
          </cell>
          <cell r="G839"/>
          <cell r="I839">
            <v>0</v>
          </cell>
        </row>
        <row r="840">
          <cell r="A840">
            <v>12</v>
          </cell>
          <cell r="D840">
            <v>2006</v>
          </cell>
          <cell r="G840">
            <v>111</v>
          </cell>
          <cell r="I840">
            <v>105951</v>
          </cell>
        </row>
        <row r="841">
          <cell r="A841">
            <v>12</v>
          </cell>
          <cell r="D841">
            <v>2006</v>
          </cell>
          <cell r="G841">
            <v>112</v>
          </cell>
          <cell r="I841">
            <v>8626053</v>
          </cell>
        </row>
        <row r="842">
          <cell r="A842">
            <v>12</v>
          </cell>
          <cell r="D842">
            <v>2007</v>
          </cell>
          <cell r="G842">
            <v>83</v>
          </cell>
          <cell r="I842">
            <v>352284</v>
          </cell>
        </row>
        <row r="843">
          <cell r="A843">
            <v>12</v>
          </cell>
          <cell r="D843">
            <v>2007</v>
          </cell>
          <cell r="G843"/>
          <cell r="I843">
            <v>0</v>
          </cell>
        </row>
        <row r="844">
          <cell r="A844">
            <v>12</v>
          </cell>
          <cell r="D844">
            <v>2007</v>
          </cell>
          <cell r="G844">
            <v>85</v>
          </cell>
          <cell r="I844">
            <v>0</v>
          </cell>
        </row>
        <row r="845">
          <cell r="A845">
            <v>12</v>
          </cell>
          <cell r="D845">
            <v>2007</v>
          </cell>
          <cell r="G845">
            <v>86</v>
          </cell>
          <cell r="I845">
            <v>897706</v>
          </cell>
        </row>
        <row r="846">
          <cell r="A846">
            <v>12</v>
          </cell>
          <cell r="D846">
            <v>2007</v>
          </cell>
          <cell r="G846">
            <v>87</v>
          </cell>
          <cell r="I846">
            <v>31071</v>
          </cell>
        </row>
        <row r="847">
          <cell r="A847">
            <v>12</v>
          </cell>
          <cell r="D847">
            <v>2007</v>
          </cell>
          <cell r="G847"/>
          <cell r="I847">
            <v>0</v>
          </cell>
        </row>
        <row r="848">
          <cell r="A848">
            <v>12</v>
          </cell>
          <cell r="D848">
            <v>2007</v>
          </cell>
          <cell r="G848"/>
          <cell r="I848">
            <v>0</v>
          </cell>
        </row>
        <row r="849">
          <cell r="A849">
            <v>12</v>
          </cell>
          <cell r="D849">
            <v>2007</v>
          </cell>
          <cell r="G849"/>
          <cell r="I849">
            <v>0</v>
          </cell>
        </row>
        <row r="850">
          <cell r="A850">
            <v>12</v>
          </cell>
          <cell r="D850">
            <v>2007</v>
          </cell>
          <cell r="G850"/>
          <cell r="I850">
            <v>0</v>
          </cell>
        </row>
        <row r="851">
          <cell r="A851">
            <v>12</v>
          </cell>
          <cell r="D851">
            <v>2007</v>
          </cell>
          <cell r="G851"/>
          <cell r="I851">
            <v>0</v>
          </cell>
        </row>
        <row r="852">
          <cell r="A852">
            <v>12</v>
          </cell>
          <cell r="D852">
            <v>2007</v>
          </cell>
          <cell r="G852">
            <v>93</v>
          </cell>
          <cell r="I852">
            <v>42342</v>
          </cell>
        </row>
        <row r="853">
          <cell r="A853">
            <v>12</v>
          </cell>
          <cell r="D853">
            <v>2007</v>
          </cell>
          <cell r="G853">
            <v>94</v>
          </cell>
          <cell r="I853">
            <v>12607</v>
          </cell>
        </row>
        <row r="854">
          <cell r="A854">
            <v>12</v>
          </cell>
          <cell r="D854">
            <v>2007</v>
          </cell>
          <cell r="G854"/>
          <cell r="I854">
            <v>0</v>
          </cell>
        </row>
        <row r="855">
          <cell r="A855">
            <v>12</v>
          </cell>
          <cell r="D855">
            <v>2007</v>
          </cell>
          <cell r="G855">
            <v>96</v>
          </cell>
          <cell r="I855">
            <v>8162489</v>
          </cell>
        </row>
        <row r="856">
          <cell r="A856">
            <v>12</v>
          </cell>
          <cell r="D856">
            <v>2007</v>
          </cell>
          <cell r="G856">
            <v>97</v>
          </cell>
          <cell r="I856">
            <v>121690</v>
          </cell>
        </row>
        <row r="857">
          <cell r="A857">
            <v>12</v>
          </cell>
          <cell r="D857">
            <v>2007</v>
          </cell>
          <cell r="G857"/>
          <cell r="I857">
            <v>0</v>
          </cell>
        </row>
        <row r="858">
          <cell r="A858">
            <v>12</v>
          </cell>
          <cell r="D858">
            <v>2007</v>
          </cell>
          <cell r="G858">
            <v>99</v>
          </cell>
          <cell r="I858">
            <v>9620189</v>
          </cell>
        </row>
        <row r="859">
          <cell r="A859">
            <v>12</v>
          </cell>
          <cell r="D859">
            <v>2007</v>
          </cell>
          <cell r="G859"/>
          <cell r="I859">
            <v>0</v>
          </cell>
        </row>
        <row r="860">
          <cell r="A860">
            <v>12</v>
          </cell>
          <cell r="D860">
            <v>2007</v>
          </cell>
          <cell r="G860">
            <v>101</v>
          </cell>
          <cell r="I860">
            <v>12498</v>
          </cell>
        </row>
        <row r="861">
          <cell r="A861">
            <v>12</v>
          </cell>
          <cell r="D861">
            <v>2007</v>
          </cell>
          <cell r="G861"/>
          <cell r="I861">
            <v>0</v>
          </cell>
        </row>
        <row r="862">
          <cell r="A862">
            <v>12</v>
          </cell>
          <cell r="D862">
            <v>2007</v>
          </cell>
          <cell r="G862"/>
          <cell r="I862">
            <v>0</v>
          </cell>
        </row>
        <row r="863">
          <cell r="A863">
            <v>12</v>
          </cell>
          <cell r="D863">
            <v>2007</v>
          </cell>
          <cell r="G863"/>
          <cell r="I863">
            <v>0</v>
          </cell>
        </row>
        <row r="864">
          <cell r="A864">
            <v>12</v>
          </cell>
          <cell r="D864">
            <v>2007</v>
          </cell>
          <cell r="G864"/>
          <cell r="I864">
            <v>0</v>
          </cell>
        </row>
        <row r="865">
          <cell r="A865">
            <v>12</v>
          </cell>
          <cell r="D865">
            <v>2007</v>
          </cell>
          <cell r="G865"/>
          <cell r="I865">
            <v>0</v>
          </cell>
        </row>
        <row r="866">
          <cell r="A866">
            <v>12</v>
          </cell>
          <cell r="D866">
            <v>2007</v>
          </cell>
          <cell r="G866">
            <v>107</v>
          </cell>
          <cell r="I866">
            <v>33503</v>
          </cell>
        </row>
        <row r="867">
          <cell r="A867">
            <v>12</v>
          </cell>
          <cell r="D867">
            <v>2007</v>
          </cell>
          <cell r="G867">
            <v>108</v>
          </cell>
          <cell r="I867">
            <v>79897</v>
          </cell>
        </row>
        <row r="868">
          <cell r="A868">
            <v>12</v>
          </cell>
          <cell r="D868">
            <v>2007</v>
          </cell>
          <cell r="G868"/>
          <cell r="I868">
            <v>0</v>
          </cell>
        </row>
        <row r="869">
          <cell r="A869">
            <v>12</v>
          </cell>
          <cell r="D869">
            <v>2007</v>
          </cell>
          <cell r="G869"/>
          <cell r="I869">
            <v>0</v>
          </cell>
        </row>
        <row r="870">
          <cell r="A870">
            <v>12</v>
          </cell>
          <cell r="D870">
            <v>2007</v>
          </cell>
          <cell r="G870">
            <v>111</v>
          </cell>
          <cell r="I870">
            <v>125898</v>
          </cell>
        </row>
        <row r="871">
          <cell r="A871">
            <v>12</v>
          </cell>
          <cell r="D871">
            <v>2007</v>
          </cell>
          <cell r="G871">
            <v>112</v>
          </cell>
          <cell r="I871">
            <v>9746087</v>
          </cell>
        </row>
        <row r="872">
          <cell r="A872">
            <v>12</v>
          </cell>
          <cell r="D872">
            <v>2008</v>
          </cell>
          <cell r="G872">
            <v>83</v>
          </cell>
          <cell r="I872">
            <v>609087</v>
          </cell>
        </row>
        <row r="873">
          <cell r="A873">
            <v>12</v>
          </cell>
          <cell r="D873">
            <v>2008</v>
          </cell>
          <cell r="G873"/>
          <cell r="I873">
            <v>0</v>
          </cell>
        </row>
        <row r="874">
          <cell r="A874">
            <v>12</v>
          </cell>
          <cell r="D874">
            <v>2008</v>
          </cell>
          <cell r="G874"/>
          <cell r="I874">
            <v>0</v>
          </cell>
        </row>
        <row r="875">
          <cell r="A875">
            <v>12</v>
          </cell>
          <cell r="D875">
            <v>2008</v>
          </cell>
          <cell r="G875">
            <v>86</v>
          </cell>
          <cell r="I875">
            <v>617148</v>
          </cell>
        </row>
        <row r="876">
          <cell r="A876">
            <v>12</v>
          </cell>
          <cell r="D876">
            <v>2008</v>
          </cell>
          <cell r="G876">
            <v>87</v>
          </cell>
          <cell r="I876">
            <v>39499</v>
          </cell>
        </row>
        <row r="877">
          <cell r="A877">
            <v>12</v>
          </cell>
          <cell r="D877">
            <v>2008</v>
          </cell>
          <cell r="G877"/>
          <cell r="I877">
            <v>0</v>
          </cell>
        </row>
        <row r="878">
          <cell r="A878">
            <v>12</v>
          </cell>
          <cell r="D878">
            <v>2008</v>
          </cell>
          <cell r="G878"/>
          <cell r="I878">
            <v>0</v>
          </cell>
        </row>
        <row r="879">
          <cell r="A879">
            <v>12</v>
          </cell>
          <cell r="D879">
            <v>2008</v>
          </cell>
          <cell r="G879"/>
          <cell r="I879">
            <v>0</v>
          </cell>
        </row>
        <row r="880">
          <cell r="A880">
            <v>12</v>
          </cell>
          <cell r="D880">
            <v>2008</v>
          </cell>
          <cell r="G880"/>
          <cell r="I880">
            <v>0</v>
          </cell>
        </row>
        <row r="881">
          <cell r="A881">
            <v>12</v>
          </cell>
          <cell r="D881">
            <v>2008</v>
          </cell>
          <cell r="G881"/>
          <cell r="I881">
            <v>0</v>
          </cell>
        </row>
        <row r="882">
          <cell r="A882">
            <v>12</v>
          </cell>
          <cell r="D882">
            <v>2008</v>
          </cell>
          <cell r="G882">
            <v>93</v>
          </cell>
          <cell r="I882">
            <v>62497</v>
          </cell>
        </row>
        <row r="883">
          <cell r="A883">
            <v>12</v>
          </cell>
          <cell r="D883">
            <v>2008</v>
          </cell>
          <cell r="G883">
            <v>94</v>
          </cell>
          <cell r="I883">
            <v>2503</v>
          </cell>
        </row>
        <row r="884">
          <cell r="A884">
            <v>12</v>
          </cell>
          <cell r="D884">
            <v>2008</v>
          </cell>
          <cell r="G884"/>
          <cell r="I884">
            <v>0</v>
          </cell>
        </row>
        <row r="885">
          <cell r="A885">
            <v>12</v>
          </cell>
          <cell r="D885">
            <v>2008</v>
          </cell>
          <cell r="G885">
            <v>96</v>
          </cell>
          <cell r="I885">
            <v>9466585</v>
          </cell>
        </row>
        <row r="886">
          <cell r="A886">
            <v>12</v>
          </cell>
          <cell r="D886">
            <v>2008</v>
          </cell>
          <cell r="G886">
            <v>97</v>
          </cell>
          <cell r="I886">
            <v>201431</v>
          </cell>
        </row>
        <row r="887">
          <cell r="A887">
            <v>12</v>
          </cell>
          <cell r="D887">
            <v>2008</v>
          </cell>
          <cell r="G887"/>
          <cell r="I887">
            <v>0</v>
          </cell>
        </row>
        <row r="888">
          <cell r="A888">
            <v>12</v>
          </cell>
          <cell r="D888">
            <v>2008</v>
          </cell>
          <cell r="G888">
            <v>99</v>
          </cell>
          <cell r="I888">
            <v>10998750</v>
          </cell>
        </row>
        <row r="889">
          <cell r="A889">
            <v>12</v>
          </cell>
          <cell r="D889">
            <v>2008</v>
          </cell>
          <cell r="G889"/>
          <cell r="I889">
            <v>0</v>
          </cell>
        </row>
        <row r="890">
          <cell r="A890">
            <v>12</v>
          </cell>
          <cell r="D890">
            <v>2008</v>
          </cell>
          <cell r="G890">
            <v>101</v>
          </cell>
          <cell r="I890">
            <v>6029</v>
          </cell>
        </row>
        <row r="891">
          <cell r="A891">
            <v>12</v>
          </cell>
          <cell r="D891">
            <v>2008</v>
          </cell>
          <cell r="G891"/>
          <cell r="I891">
            <v>0</v>
          </cell>
        </row>
        <row r="892">
          <cell r="A892">
            <v>12</v>
          </cell>
          <cell r="D892">
            <v>2008</v>
          </cell>
          <cell r="G892"/>
          <cell r="I892">
            <v>0</v>
          </cell>
        </row>
        <row r="893">
          <cell r="A893">
            <v>12</v>
          </cell>
          <cell r="D893">
            <v>2008</v>
          </cell>
          <cell r="G893"/>
          <cell r="I893">
            <v>0</v>
          </cell>
        </row>
        <row r="894">
          <cell r="A894">
            <v>12</v>
          </cell>
          <cell r="D894">
            <v>2008</v>
          </cell>
          <cell r="G894"/>
          <cell r="I894">
            <v>0</v>
          </cell>
        </row>
        <row r="895">
          <cell r="A895">
            <v>12</v>
          </cell>
          <cell r="D895">
            <v>2008</v>
          </cell>
          <cell r="G895"/>
          <cell r="I895">
            <v>0</v>
          </cell>
        </row>
        <row r="896">
          <cell r="A896">
            <v>12</v>
          </cell>
          <cell r="D896">
            <v>2008</v>
          </cell>
          <cell r="G896">
            <v>107</v>
          </cell>
          <cell r="I896">
            <v>49666</v>
          </cell>
        </row>
        <row r="897">
          <cell r="A897">
            <v>12</v>
          </cell>
          <cell r="D897">
            <v>2008</v>
          </cell>
          <cell r="G897">
            <v>108</v>
          </cell>
          <cell r="I897">
            <v>100593</v>
          </cell>
        </row>
        <row r="898">
          <cell r="A898">
            <v>12</v>
          </cell>
          <cell r="D898">
            <v>2008</v>
          </cell>
          <cell r="G898"/>
          <cell r="I898">
            <v>0</v>
          </cell>
        </row>
        <row r="899">
          <cell r="A899">
            <v>12</v>
          </cell>
          <cell r="D899">
            <v>2008</v>
          </cell>
          <cell r="G899"/>
          <cell r="I899">
            <v>0</v>
          </cell>
        </row>
        <row r="900">
          <cell r="A900">
            <v>12</v>
          </cell>
          <cell r="D900">
            <v>2008</v>
          </cell>
          <cell r="G900">
            <v>111</v>
          </cell>
          <cell r="I900">
            <v>156288</v>
          </cell>
        </row>
        <row r="901">
          <cell r="A901">
            <v>12</v>
          </cell>
          <cell r="D901">
            <v>2008</v>
          </cell>
          <cell r="G901">
            <v>112</v>
          </cell>
          <cell r="I901">
            <v>11155038</v>
          </cell>
        </row>
        <row r="902">
          <cell r="A902">
            <v>12</v>
          </cell>
          <cell r="D902">
            <v>2009</v>
          </cell>
          <cell r="G902">
            <v>83</v>
          </cell>
          <cell r="I902">
            <v>650441</v>
          </cell>
        </row>
        <row r="903">
          <cell r="A903">
            <v>12</v>
          </cell>
          <cell r="D903">
            <v>2009</v>
          </cell>
          <cell r="G903"/>
          <cell r="I903">
            <v>0</v>
          </cell>
        </row>
        <row r="904">
          <cell r="A904">
            <v>12</v>
          </cell>
          <cell r="D904">
            <v>2009</v>
          </cell>
          <cell r="G904"/>
          <cell r="I904">
            <v>0</v>
          </cell>
        </row>
        <row r="905">
          <cell r="A905">
            <v>12</v>
          </cell>
          <cell r="D905">
            <v>2009</v>
          </cell>
          <cell r="G905">
            <v>86</v>
          </cell>
          <cell r="I905">
            <v>705100</v>
          </cell>
        </row>
        <row r="906">
          <cell r="A906">
            <v>12</v>
          </cell>
          <cell r="D906">
            <v>2009</v>
          </cell>
          <cell r="G906">
            <v>87</v>
          </cell>
          <cell r="I906">
            <v>151210</v>
          </cell>
        </row>
        <row r="907">
          <cell r="A907">
            <v>12</v>
          </cell>
          <cell r="D907">
            <v>2009</v>
          </cell>
          <cell r="G907">
            <v>88</v>
          </cell>
          <cell r="I907">
            <v>295912</v>
          </cell>
        </row>
        <row r="908">
          <cell r="A908">
            <v>12</v>
          </cell>
          <cell r="D908">
            <v>2009</v>
          </cell>
          <cell r="G908"/>
          <cell r="I908">
            <v>0</v>
          </cell>
        </row>
        <row r="909">
          <cell r="A909">
            <v>12</v>
          </cell>
          <cell r="D909">
            <v>2009</v>
          </cell>
          <cell r="G909"/>
          <cell r="I909">
            <v>0</v>
          </cell>
        </row>
        <row r="910">
          <cell r="A910">
            <v>12</v>
          </cell>
          <cell r="D910">
            <v>2009</v>
          </cell>
          <cell r="G910"/>
          <cell r="I910">
            <v>0</v>
          </cell>
        </row>
        <row r="911">
          <cell r="A911">
            <v>12</v>
          </cell>
          <cell r="D911">
            <v>2009</v>
          </cell>
          <cell r="G911"/>
          <cell r="I911">
            <v>0</v>
          </cell>
        </row>
        <row r="912">
          <cell r="A912">
            <v>12</v>
          </cell>
          <cell r="D912">
            <v>2009</v>
          </cell>
          <cell r="G912">
            <v>93</v>
          </cell>
          <cell r="I912">
            <v>51207</v>
          </cell>
        </row>
        <row r="913">
          <cell r="A913">
            <v>12</v>
          </cell>
          <cell r="D913">
            <v>2009</v>
          </cell>
          <cell r="G913">
            <v>94</v>
          </cell>
          <cell r="I913">
            <v>4384</v>
          </cell>
        </row>
        <row r="914">
          <cell r="A914">
            <v>12</v>
          </cell>
          <cell r="D914">
            <v>2009</v>
          </cell>
          <cell r="G914"/>
          <cell r="I914">
            <v>0</v>
          </cell>
        </row>
        <row r="915">
          <cell r="A915">
            <v>12</v>
          </cell>
          <cell r="D915">
            <v>2009</v>
          </cell>
          <cell r="G915">
            <v>96</v>
          </cell>
          <cell r="I915">
            <v>16436790</v>
          </cell>
        </row>
        <row r="916">
          <cell r="A916">
            <v>12</v>
          </cell>
          <cell r="D916">
            <v>2009</v>
          </cell>
          <cell r="G916">
            <v>97</v>
          </cell>
          <cell r="I916">
            <v>172752</v>
          </cell>
        </row>
        <row r="917">
          <cell r="A917">
            <v>12</v>
          </cell>
          <cell r="D917">
            <v>2009</v>
          </cell>
          <cell r="G917"/>
          <cell r="I917">
            <v>0</v>
          </cell>
        </row>
        <row r="918">
          <cell r="A918">
            <v>12</v>
          </cell>
          <cell r="D918">
            <v>2009</v>
          </cell>
          <cell r="G918">
            <v>99</v>
          </cell>
          <cell r="I918">
            <v>18467796</v>
          </cell>
        </row>
        <row r="919">
          <cell r="A919">
            <v>12</v>
          </cell>
          <cell r="D919">
            <v>2009</v>
          </cell>
          <cell r="G919"/>
          <cell r="I919">
            <v>0</v>
          </cell>
        </row>
        <row r="920">
          <cell r="A920">
            <v>12</v>
          </cell>
          <cell r="D920">
            <v>2009</v>
          </cell>
          <cell r="G920">
            <v>101</v>
          </cell>
          <cell r="I920">
            <v>0</v>
          </cell>
        </row>
        <row r="921">
          <cell r="A921">
            <v>12</v>
          </cell>
          <cell r="D921">
            <v>2009</v>
          </cell>
          <cell r="G921"/>
          <cell r="I921">
            <v>0</v>
          </cell>
        </row>
        <row r="922">
          <cell r="A922">
            <v>12</v>
          </cell>
          <cell r="D922">
            <v>2009</v>
          </cell>
          <cell r="G922"/>
          <cell r="I922">
            <v>0</v>
          </cell>
        </row>
        <row r="923">
          <cell r="A923">
            <v>12</v>
          </cell>
          <cell r="D923">
            <v>2009</v>
          </cell>
          <cell r="G923"/>
          <cell r="I923">
            <v>0</v>
          </cell>
        </row>
        <row r="924">
          <cell r="A924">
            <v>12</v>
          </cell>
          <cell r="D924">
            <v>2009</v>
          </cell>
          <cell r="G924"/>
          <cell r="I924">
            <v>0</v>
          </cell>
        </row>
        <row r="925">
          <cell r="A925">
            <v>12</v>
          </cell>
          <cell r="D925">
            <v>2009</v>
          </cell>
          <cell r="G925"/>
          <cell r="I925">
            <v>0</v>
          </cell>
        </row>
        <row r="926">
          <cell r="A926">
            <v>12</v>
          </cell>
          <cell r="D926">
            <v>2009</v>
          </cell>
          <cell r="G926">
            <v>107</v>
          </cell>
          <cell r="I926">
            <v>39642</v>
          </cell>
        </row>
        <row r="927">
          <cell r="A927">
            <v>12</v>
          </cell>
          <cell r="D927">
            <v>2009</v>
          </cell>
          <cell r="G927">
            <v>108</v>
          </cell>
          <cell r="I927">
            <v>65243</v>
          </cell>
        </row>
        <row r="928">
          <cell r="A928">
            <v>12</v>
          </cell>
          <cell r="D928">
            <v>2009</v>
          </cell>
          <cell r="G928"/>
          <cell r="I928">
            <v>0</v>
          </cell>
        </row>
        <row r="929">
          <cell r="A929">
            <v>12</v>
          </cell>
          <cell r="D929">
            <v>2009</v>
          </cell>
          <cell r="G929"/>
          <cell r="I929">
            <v>0</v>
          </cell>
        </row>
        <row r="930">
          <cell r="A930">
            <v>12</v>
          </cell>
          <cell r="D930">
            <v>2009</v>
          </cell>
          <cell r="G930">
            <v>111</v>
          </cell>
          <cell r="I930">
            <v>104885</v>
          </cell>
        </row>
        <row r="931">
          <cell r="A931">
            <v>12</v>
          </cell>
          <cell r="D931">
            <v>2009</v>
          </cell>
          <cell r="G931">
            <v>112</v>
          </cell>
          <cell r="I931">
            <v>18572681</v>
          </cell>
        </row>
        <row r="932">
          <cell r="A932">
            <v>12</v>
          </cell>
          <cell r="D932">
            <v>2010</v>
          </cell>
          <cell r="G932">
            <v>83</v>
          </cell>
          <cell r="I932">
            <v>693618</v>
          </cell>
        </row>
        <row r="933">
          <cell r="A933">
            <v>12</v>
          </cell>
          <cell r="D933">
            <v>2010</v>
          </cell>
          <cell r="G933"/>
          <cell r="I933">
            <v>0</v>
          </cell>
        </row>
        <row r="934">
          <cell r="A934">
            <v>12</v>
          </cell>
          <cell r="D934">
            <v>2010</v>
          </cell>
          <cell r="G934">
            <v>85</v>
          </cell>
          <cell r="I934">
            <v>1471</v>
          </cell>
        </row>
        <row r="935">
          <cell r="A935">
            <v>12</v>
          </cell>
          <cell r="D935">
            <v>2010</v>
          </cell>
          <cell r="G935">
            <v>86</v>
          </cell>
          <cell r="I935">
            <v>821098</v>
          </cell>
        </row>
        <row r="936">
          <cell r="A936">
            <v>12</v>
          </cell>
          <cell r="D936">
            <v>2010</v>
          </cell>
          <cell r="G936">
            <v>87</v>
          </cell>
          <cell r="I936">
            <v>358452</v>
          </cell>
        </row>
        <row r="937">
          <cell r="A937">
            <v>12</v>
          </cell>
          <cell r="D937">
            <v>2010</v>
          </cell>
          <cell r="G937">
            <v>88</v>
          </cell>
          <cell r="I937">
            <v>517516</v>
          </cell>
        </row>
        <row r="938">
          <cell r="A938">
            <v>12</v>
          </cell>
          <cell r="D938">
            <v>2010</v>
          </cell>
          <cell r="G938">
            <v>89</v>
          </cell>
          <cell r="I938">
            <v>115465</v>
          </cell>
        </row>
        <row r="939">
          <cell r="A939">
            <v>12</v>
          </cell>
          <cell r="D939">
            <v>2010</v>
          </cell>
          <cell r="G939">
            <v>90</v>
          </cell>
          <cell r="I939">
            <v>458</v>
          </cell>
        </row>
        <row r="940">
          <cell r="A940">
            <v>12</v>
          </cell>
          <cell r="D940">
            <v>2010</v>
          </cell>
          <cell r="G940">
            <v>91</v>
          </cell>
          <cell r="I940">
            <v>1128</v>
          </cell>
        </row>
        <row r="941">
          <cell r="A941">
            <v>12</v>
          </cell>
          <cell r="D941">
            <v>2010</v>
          </cell>
          <cell r="G941"/>
          <cell r="I941">
            <v>0</v>
          </cell>
        </row>
        <row r="942">
          <cell r="A942">
            <v>12</v>
          </cell>
          <cell r="D942">
            <v>2010</v>
          </cell>
          <cell r="G942">
            <v>93</v>
          </cell>
          <cell r="I942">
            <v>86525</v>
          </cell>
        </row>
        <row r="943">
          <cell r="A943">
            <v>12</v>
          </cell>
          <cell r="D943">
            <v>2010</v>
          </cell>
          <cell r="G943">
            <v>94</v>
          </cell>
          <cell r="I943">
            <v>16665</v>
          </cell>
        </row>
        <row r="944">
          <cell r="A944">
            <v>12</v>
          </cell>
          <cell r="D944">
            <v>2010</v>
          </cell>
          <cell r="G944"/>
          <cell r="I944">
            <v>0</v>
          </cell>
        </row>
        <row r="945">
          <cell r="A945">
            <v>12</v>
          </cell>
          <cell r="D945">
            <v>2010</v>
          </cell>
          <cell r="G945">
            <v>96</v>
          </cell>
          <cell r="I945">
            <v>19852473</v>
          </cell>
        </row>
        <row r="946">
          <cell r="A946">
            <v>12</v>
          </cell>
          <cell r="D946">
            <v>2010</v>
          </cell>
          <cell r="G946">
            <v>97</v>
          </cell>
          <cell r="I946">
            <v>143265</v>
          </cell>
        </row>
        <row r="947">
          <cell r="A947">
            <v>12</v>
          </cell>
          <cell r="D947">
            <v>2010</v>
          </cell>
          <cell r="G947"/>
          <cell r="I947">
            <v>0</v>
          </cell>
        </row>
        <row r="948">
          <cell r="A948">
            <v>12</v>
          </cell>
          <cell r="D948">
            <v>2010</v>
          </cell>
          <cell r="G948">
            <v>99</v>
          </cell>
          <cell r="I948">
            <v>22608134</v>
          </cell>
        </row>
        <row r="949">
          <cell r="A949">
            <v>12</v>
          </cell>
          <cell r="D949">
            <v>2010</v>
          </cell>
          <cell r="G949"/>
          <cell r="I949">
            <v>0</v>
          </cell>
        </row>
        <row r="950">
          <cell r="A950">
            <v>12</v>
          </cell>
          <cell r="D950">
            <v>2010</v>
          </cell>
          <cell r="G950">
            <v>101</v>
          </cell>
          <cell r="I950">
            <v>11</v>
          </cell>
        </row>
        <row r="951">
          <cell r="A951">
            <v>12</v>
          </cell>
          <cell r="D951">
            <v>2010</v>
          </cell>
          <cell r="G951"/>
          <cell r="I951">
            <v>0</v>
          </cell>
        </row>
        <row r="952">
          <cell r="A952">
            <v>12</v>
          </cell>
          <cell r="D952">
            <v>2010</v>
          </cell>
          <cell r="G952"/>
          <cell r="I952">
            <v>0</v>
          </cell>
        </row>
        <row r="953">
          <cell r="A953">
            <v>12</v>
          </cell>
          <cell r="D953">
            <v>2010</v>
          </cell>
          <cell r="G953"/>
          <cell r="I953">
            <v>0</v>
          </cell>
        </row>
        <row r="954">
          <cell r="A954">
            <v>12</v>
          </cell>
          <cell r="D954">
            <v>2010</v>
          </cell>
          <cell r="G954"/>
          <cell r="I954">
            <v>0</v>
          </cell>
        </row>
        <row r="955">
          <cell r="A955">
            <v>12</v>
          </cell>
          <cell r="D955">
            <v>2010</v>
          </cell>
          <cell r="G955"/>
          <cell r="I955">
            <v>0</v>
          </cell>
        </row>
        <row r="956">
          <cell r="A956">
            <v>12</v>
          </cell>
          <cell r="D956">
            <v>2010</v>
          </cell>
          <cell r="G956">
            <v>107</v>
          </cell>
          <cell r="I956">
            <v>95670</v>
          </cell>
        </row>
        <row r="957">
          <cell r="A957">
            <v>12</v>
          </cell>
          <cell r="D957">
            <v>2010</v>
          </cell>
          <cell r="G957">
            <v>108</v>
          </cell>
          <cell r="I957">
            <v>44047</v>
          </cell>
        </row>
        <row r="958">
          <cell r="A958">
            <v>12</v>
          </cell>
          <cell r="D958">
            <v>2010</v>
          </cell>
          <cell r="G958"/>
          <cell r="I958">
            <v>0</v>
          </cell>
        </row>
        <row r="959">
          <cell r="A959">
            <v>12</v>
          </cell>
          <cell r="D959">
            <v>2010</v>
          </cell>
          <cell r="G959"/>
          <cell r="I959">
            <v>0</v>
          </cell>
        </row>
        <row r="960">
          <cell r="A960">
            <v>12</v>
          </cell>
          <cell r="D960">
            <v>2010</v>
          </cell>
          <cell r="G960">
            <v>111</v>
          </cell>
          <cell r="I960">
            <v>139728</v>
          </cell>
        </row>
        <row r="961">
          <cell r="A961">
            <v>12</v>
          </cell>
          <cell r="D961">
            <v>2010</v>
          </cell>
          <cell r="G961">
            <v>112</v>
          </cell>
          <cell r="I961">
            <v>22747862</v>
          </cell>
        </row>
        <row r="962">
          <cell r="A962">
            <v>12</v>
          </cell>
          <cell r="D962">
            <v>2011</v>
          </cell>
          <cell r="G962">
            <v>83</v>
          </cell>
          <cell r="I962">
            <v>542316</v>
          </cell>
        </row>
        <row r="963">
          <cell r="A963">
            <v>12</v>
          </cell>
          <cell r="D963">
            <v>2011</v>
          </cell>
          <cell r="G963"/>
          <cell r="I963">
            <v>0</v>
          </cell>
        </row>
        <row r="964">
          <cell r="A964">
            <v>12</v>
          </cell>
          <cell r="D964">
            <v>2011</v>
          </cell>
          <cell r="G964">
            <v>85</v>
          </cell>
          <cell r="I964">
            <v>6114</v>
          </cell>
        </row>
        <row r="965">
          <cell r="A965">
            <v>12</v>
          </cell>
          <cell r="D965">
            <v>2011</v>
          </cell>
          <cell r="G965">
            <v>86</v>
          </cell>
          <cell r="I965">
            <v>1188856</v>
          </cell>
        </row>
        <row r="966">
          <cell r="A966">
            <v>12</v>
          </cell>
          <cell r="D966">
            <v>2011</v>
          </cell>
          <cell r="G966">
            <v>87</v>
          </cell>
          <cell r="I966">
            <v>400755</v>
          </cell>
        </row>
        <row r="967">
          <cell r="A967">
            <v>12</v>
          </cell>
          <cell r="D967">
            <v>2011</v>
          </cell>
          <cell r="G967">
            <v>88</v>
          </cell>
          <cell r="I967">
            <v>405621</v>
          </cell>
        </row>
        <row r="968">
          <cell r="A968">
            <v>12</v>
          </cell>
          <cell r="D968">
            <v>2011</v>
          </cell>
          <cell r="G968">
            <v>89</v>
          </cell>
          <cell r="I968">
            <v>505333</v>
          </cell>
        </row>
        <row r="969">
          <cell r="A969">
            <v>12</v>
          </cell>
          <cell r="D969">
            <v>2011</v>
          </cell>
          <cell r="G969">
            <v>90</v>
          </cell>
          <cell r="I969">
            <v>0</v>
          </cell>
        </row>
        <row r="970">
          <cell r="A970">
            <v>12</v>
          </cell>
          <cell r="D970">
            <v>2011</v>
          </cell>
          <cell r="G970">
            <v>91</v>
          </cell>
          <cell r="I970">
            <v>13897</v>
          </cell>
        </row>
        <row r="971">
          <cell r="A971">
            <v>12</v>
          </cell>
          <cell r="D971">
            <v>2011</v>
          </cell>
          <cell r="G971">
            <v>92</v>
          </cell>
          <cell r="I971">
            <v>166673</v>
          </cell>
        </row>
        <row r="972">
          <cell r="A972">
            <v>12</v>
          </cell>
          <cell r="D972">
            <v>2011</v>
          </cell>
          <cell r="G972">
            <v>93</v>
          </cell>
          <cell r="I972">
            <v>227547</v>
          </cell>
        </row>
        <row r="973">
          <cell r="A973">
            <v>12</v>
          </cell>
          <cell r="D973">
            <v>2011</v>
          </cell>
          <cell r="G973">
            <v>94</v>
          </cell>
          <cell r="I973">
            <v>80196</v>
          </cell>
        </row>
        <row r="974">
          <cell r="A974">
            <v>12</v>
          </cell>
          <cell r="D974">
            <v>2011</v>
          </cell>
          <cell r="G974"/>
          <cell r="I974">
            <v>0</v>
          </cell>
        </row>
        <row r="975">
          <cell r="A975">
            <v>12</v>
          </cell>
          <cell r="D975">
            <v>2011</v>
          </cell>
          <cell r="G975">
            <v>96</v>
          </cell>
          <cell r="I975">
            <v>19525881</v>
          </cell>
        </row>
        <row r="976">
          <cell r="A976">
            <v>12</v>
          </cell>
          <cell r="D976">
            <v>2011</v>
          </cell>
          <cell r="G976">
            <v>97</v>
          </cell>
          <cell r="I976">
            <v>106677</v>
          </cell>
        </row>
        <row r="977">
          <cell r="A977">
            <v>12</v>
          </cell>
          <cell r="D977">
            <v>2011</v>
          </cell>
          <cell r="G977"/>
          <cell r="I977">
            <v>0</v>
          </cell>
        </row>
        <row r="978">
          <cell r="A978">
            <v>12</v>
          </cell>
          <cell r="D978">
            <v>2011</v>
          </cell>
          <cell r="G978">
            <v>99</v>
          </cell>
          <cell r="I978">
            <v>23169866</v>
          </cell>
        </row>
        <row r="979">
          <cell r="A979">
            <v>12</v>
          </cell>
          <cell r="D979">
            <v>2011</v>
          </cell>
          <cell r="G979"/>
          <cell r="I979">
            <v>0</v>
          </cell>
        </row>
        <row r="980">
          <cell r="A980">
            <v>12</v>
          </cell>
          <cell r="D980">
            <v>2011</v>
          </cell>
          <cell r="G980">
            <v>101</v>
          </cell>
          <cell r="I980">
            <v>0</v>
          </cell>
        </row>
        <row r="981">
          <cell r="A981">
            <v>12</v>
          </cell>
          <cell r="D981">
            <v>2011</v>
          </cell>
          <cell r="G981"/>
          <cell r="I981">
            <v>0</v>
          </cell>
        </row>
        <row r="982">
          <cell r="A982">
            <v>12</v>
          </cell>
          <cell r="D982">
            <v>2011</v>
          </cell>
          <cell r="G982"/>
          <cell r="I982">
            <v>0</v>
          </cell>
        </row>
        <row r="983">
          <cell r="A983">
            <v>12</v>
          </cell>
          <cell r="D983">
            <v>2011</v>
          </cell>
          <cell r="G983"/>
          <cell r="I983">
            <v>0</v>
          </cell>
        </row>
        <row r="984">
          <cell r="A984">
            <v>12</v>
          </cell>
          <cell r="D984">
            <v>2011</v>
          </cell>
          <cell r="G984"/>
          <cell r="I984">
            <v>0</v>
          </cell>
        </row>
        <row r="985">
          <cell r="A985">
            <v>12</v>
          </cell>
          <cell r="D985">
            <v>2011</v>
          </cell>
          <cell r="G985"/>
          <cell r="I985">
            <v>0</v>
          </cell>
        </row>
        <row r="986">
          <cell r="A986">
            <v>12</v>
          </cell>
          <cell r="D986">
            <v>2011</v>
          </cell>
          <cell r="G986">
            <v>107</v>
          </cell>
          <cell r="I986">
            <v>143948</v>
          </cell>
        </row>
        <row r="987">
          <cell r="A987">
            <v>12</v>
          </cell>
          <cell r="D987">
            <v>2011</v>
          </cell>
          <cell r="G987">
            <v>108</v>
          </cell>
          <cell r="I987">
            <v>118060</v>
          </cell>
        </row>
        <row r="988">
          <cell r="A988">
            <v>12</v>
          </cell>
          <cell r="D988">
            <v>2011</v>
          </cell>
          <cell r="G988"/>
          <cell r="I988">
            <v>0</v>
          </cell>
        </row>
        <row r="989">
          <cell r="A989">
            <v>12</v>
          </cell>
          <cell r="D989">
            <v>2011</v>
          </cell>
          <cell r="G989"/>
          <cell r="I989">
            <v>0</v>
          </cell>
        </row>
        <row r="990">
          <cell r="A990">
            <v>12</v>
          </cell>
          <cell r="D990">
            <v>2011</v>
          </cell>
          <cell r="G990">
            <v>111</v>
          </cell>
          <cell r="I990">
            <v>262008</v>
          </cell>
        </row>
        <row r="991">
          <cell r="A991">
            <v>12</v>
          </cell>
          <cell r="D991">
            <v>2011</v>
          </cell>
          <cell r="G991">
            <v>112</v>
          </cell>
          <cell r="I991">
            <v>23431874</v>
          </cell>
        </row>
        <row r="992">
          <cell r="A992">
            <v>12</v>
          </cell>
          <cell r="D992">
            <v>2012</v>
          </cell>
          <cell r="G992">
            <v>83</v>
          </cell>
          <cell r="I992">
            <v>615608</v>
          </cell>
        </row>
        <row r="993">
          <cell r="A993">
            <v>12</v>
          </cell>
          <cell r="D993">
            <v>2012</v>
          </cell>
          <cell r="G993"/>
          <cell r="I993">
            <v>0</v>
          </cell>
        </row>
        <row r="994">
          <cell r="A994">
            <v>12</v>
          </cell>
          <cell r="D994">
            <v>2012</v>
          </cell>
          <cell r="G994">
            <v>85</v>
          </cell>
          <cell r="I994">
            <v>1359</v>
          </cell>
        </row>
        <row r="995">
          <cell r="A995">
            <v>12</v>
          </cell>
          <cell r="D995">
            <v>2012</v>
          </cell>
          <cell r="G995">
            <v>86</v>
          </cell>
          <cell r="I995">
            <v>1291081</v>
          </cell>
        </row>
        <row r="996">
          <cell r="A996">
            <v>12</v>
          </cell>
          <cell r="D996">
            <v>2012</v>
          </cell>
          <cell r="G996">
            <v>87</v>
          </cell>
          <cell r="I996">
            <v>228065</v>
          </cell>
        </row>
        <row r="997">
          <cell r="A997">
            <v>12</v>
          </cell>
          <cell r="D997">
            <v>2012</v>
          </cell>
          <cell r="G997">
            <v>88</v>
          </cell>
          <cell r="I997">
            <v>273970</v>
          </cell>
        </row>
        <row r="998">
          <cell r="A998">
            <v>12</v>
          </cell>
          <cell r="D998">
            <v>2012</v>
          </cell>
          <cell r="G998">
            <v>89</v>
          </cell>
          <cell r="I998">
            <v>586378</v>
          </cell>
        </row>
        <row r="999">
          <cell r="A999">
            <v>12</v>
          </cell>
          <cell r="D999">
            <v>2012</v>
          </cell>
          <cell r="G999">
            <v>90</v>
          </cell>
          <cell r="I999">
            <v>10693</v>
          </cell>
        </row>
        <row r="1000">
          <cell r="A1000">
            <v>12</v>
          </cell>
          <cell r="D1000">
            <v>2012</v>
          </cell>
          <cell r="G1000">
            <v>91</v>
          </cell>
          <cell r="I1000">
            <v>-86912</v>
          </cell>
        </row>
        <row r="1001">
          <cell r="A1001">
            <v>12</v>
          </cell>
          <cell r="D1001">
            <v>2012</v>
          </cell>
          <cell r="G1001">
            <v>92</v>
          </cell>
          <cell r="I1001">
            <v>112524</v>
          </cell>
        </row>
        <row r="1002">
          <cell r="A1002">
            <v>12</v>
          </cell>
          <cell r="D1002">
            <v>2012</v>
          </cell>
          <cell r="G1002">
            <v>93</v>
          </cell>
          <cell r="I1002">
            <v>311118</v>
          </cell>
        </row>
        <row r="1003">
          <cell r="A1003">
            <v>12</v>
          </cell>
          <cell r="D1003">
            <v>2012</v>
          </cell>
          <cell r="G1003">
            <v>94</v>
          </cell>
          <cell r="I1003">
            <v>34291</v>
          </cell>
        </row>
        <row r="1004">
          <cell r="A1004">
            <v>12</v>
          </cell>
          <cell r="D1004">
            <v>2012</v>
          </cell>
          <cell r="G1004"/>
          <cell r="I1004">
            <v>0</v>
          </cell>
        </row>
        <row r="1005">
          <cell r="A1005">
            <v>12</v>
          </cell>
          <cell r="D1005">
            <v>2012</v>
          </cell>
          <cell r="G1005">
            <v>96</v>
          </cell>
          <cell r="I1005">
            <v>19246947</v>
          </cell>
        </row>
        <row r="1006">
          <cell r="A1006">
            <v>12</v>
          </cell>
          <cell r="D1006">
            <v>2012</v>
          </cell>
          <cell r="G1006">
            <v>97</v>
          </cell>
          <cell r="I1006">
            <v>102570</v>
          </cell>
        </row>
        <row r="1007">
          <cell r="A1007">
            <v>12</v>
          </cell>
          <cell r="D1007">
            <v>2012</v>
          </cell>
          <cell r="G1007"/>
          <cell r="I1007">
            <v>0</v>
          </cell>
        </row>
        <row r="1008">
          <cell r="A1008">
            <v>12</v>
          </cell>
          <cell r="D1008">
            <v>2012</v>
          </cell>
          <cell r="G1008">
            <v>99</v>
          </cell>
          <cell r="I1008">
            <v>22727692</v>
          </cell>
        </row>
        <row r="1009">
          <cell r="A1009">
            <v>12</v>
          </cell>
          <cell r="D1009">
            <v>2012</v>
          </cell>
          <cell r="G1009"/>
          <cell r="I1009">
            <v>0</v>
          </cell>
        </row>
        <row r="1010">
          <cell r="A1010">
            <v>12</v>
          </cell>
          <cell r="D1010">
            <v>2012</v>
          </cell>
          <cell r="G1010"/>
          <cell r="I1010">
            <v>0</v>
          </cell>
        </row>
        <row r="1011">
          <cell r="A1011">
            <v>12</v>
          </cell>
          <cell r="D1011">
            <v>2012</v>
          </cell>
          <cell r="G1011"/>
          <cell r="I1011">
            <v>0</v>
          </cell>
        </row>
        <row r="1012">
          <cell r="A1012">
            <v>12</v>
          </cell>
          <cell r="D1012">
            <v>2012</v>
          </cell>
          <cell r="G1012"/>
          <cell r="I1012">
            <v>0</v>
          </cell>
        </row>
        <row r="1013">
          <cell r="A1013">
            <v>12</v>
          </cell>
          <cell r="D1013">
            <v>2012</v>
          </cell>
          <cell r="G1013"/>
          <cell r="I1013">
            <v>0</v>
          </cell>
        </row>
        <row r="1014">
          <cell r="A1014">
            <v>12</v>
          </cell>
          <cell r="D1014">
            <v>2012</v>
          </cell>
          <cell r="G1014"/>
          <cell r="I1014">
            <v>0</v>
          </cell>
        </row>
        <row r="1015">
          <cell r="A1015">
            <v>12</v>
          </cell>
          <cell r="D1015">
            <v>2012</v>
          </cell>
          <cell r="G1015"/>
          <cell r="I1015">
            <v>0</v>
          </cell>
        </row>
        <row r="1016">
          <cell r="A1016">
            <v>12</v>
          </cell>
          <cell r="D1016">
            <v>2012</v>
          </cell>
          <cell r="G1016">
            <v>107</v>
          </cell>
          <cell r="I1016">
            <v>130128</v>
          </cell>
        </row>
        <row r="1017">
          <cell r="A1017">
            <v>12</v>
          </cell>
          <cell r="D1017">
            <v>2012</v>
          </cell>
          <cell r="G1017">
            <v>108</v>
          </cell>
          <cell r="I1017">
            <v>57584</v>
          </cell>
        </row>
        <row r="1018">
          <cell r="A1018">
            <v>12</v>
          </cell>
          <cell r="D1018">
            <v>2012</v>
          </cell>
          <cell r="G1018"/>
          <cell r="I1018">
            <v>0</v>
          </cell>
        </row>
        <row r="1019">
          <cell r="A1019">
            <v>12</v>
          </cell>
          <cell r="D1019">
            <v>2012</v>
          </cell>
          <cell r="G1019">
            <v>110</v>
          </cell>
          <cell r="I1019">
            <v>1108</v>
          </cell>
        </row>
        <row r="1020">
          <cell r="A1020">
            <v>12</v>
          </cell>
          <cell r="D1020">
            <v>2012</v>
          </cell>
          <cell r="G1020">
            <v>111</v>
          </cell>
          <cell r="I1020">
            <v>188820</v>
          </cell>
        </row>
        <row r="1021">
          <cell r="A1021">
            <v>12</v>
          </cell>
          <cell r="D1021">
            <v>2012</v>
          </cell>
          <cell r="G1021">
            <v>112</v>
          </cell>
          <cell r="I1021">
            <v>22916512</v>
          </cell>
        </row>
        <row r="1022">
          <cell r="A1022">
            <v>12</v>
          </cell>
          <cell r="D1022">
            <v>2013</v>
          </cell>
          <cell r="G1022">
            <v>83</v>
          </cell>
          <cell r="I1022">
            <v>676741</v>
          </cell>
        </row>
        <row r="1023">
          <cell r="A1023">
            <v>12</v>
          </cell>
          <cell r="D1023">
            <v>2013</v>
          </cell>
          <cell r="G1023"/>
          <cell r="I1023">
            <v>0</v>
          </cell>
        </row>
        <row r="1024">
          <cell r="A1024">
            <v>12</v>
          </cell>
          <cell r="D1024">
            <v>2013</v>
          </cell>
          <cell r="G1024">
            <v>85</v>
          </cell>
          <cell r="I1024">
            <v>26981</v>
          </cell>
        </row>
        <row r="1025">
          <cell r="A1025">
            <v>12</v>
          </cell>
          <cell r="D1025">
            <v>2013</v>
          </cell>
          <cell r="G1025">
            <v>86</v>
          </cell>
          <cell r="I1025">
            <v>1042787</v>
          </cell>
        </row>
        <row r="1026">
          <cell r="A1026">
            <v>12</v>
          </cell>
          <cell r="D1026">
            <v>2013</v>
          </cell>
          <cell r="G1026">
            <v>87</v>
          </cell>
          <cell r="I1026">
            <v>284644</v>
          </cell>
        </row>
        <row r="1027">
          <cell r="A1027">
            <v>12</v>
          </cell>
          <cell r="D1027">
            <v>2013</v>
          </cell>
          <cell r="G1027">
            <v>88</v>
          </cell>
          <cell r="I1027">
            <v>188300</v>
          </cell>
        </row>
        <row r="1028">
          <cell r="A1028">
            <v>12</v>
          </cell>
          <cell r="D1028">
            <v>2013</v>
          </cell>
          <cell r="G1028">
            <v>89</v>
          </cell>
          <cell r="I1028">
            <v>446843</v>
          </cell>
        </row>
        <row r="1029">
          <cell r="A1029">
            <v>12</v>
          </cell>
          <cell r="D1029">
            <v>2013</v>
          </cell>
          <cell r="G1029">
            <v>90</v>
          </cell>
          <cell r="I1029">
            <v>1228</v>
          </cell>
        </row>
        <row r="1030">
          <cell r="A1030">
            <v>12</v>
          </cell>
          <cell r="D1030">
            <v>2013</v>
          </cell>
          <cell r="G1030">
            <v>91</v>
          </cell>
          <cell r="I1030">
            <v>0</v>
          </cell>
        </row>
        <row r="1031">
          <cell r="A1031">
            <v>12</v>
          </cell>
          <cell r="D1031">
            <v>2013</v>
          </cell>
          <cell r="G1031">
            <v>92</v>
          </cell>
          <cell r="I1031">
            <v>141729</v>
          </cell>
        </row>
        <row r="1032">
          <cell r="A1032">
            <v>12</v>
          </cell>
          <cell r="D1032">
            <v>2013</v>
          </cell>
          <cell r="G1032">
            <v>93</v>
          </cell>
          <cell r="I1032">
            <v>251026</v>
          </cell>
        </row>
        <row r="1033">
          <cell r="A1033">
            <v>12</v>
          </cell>
          <cell r="D1033">
            <v>2013</v>
          </cell>
          <cell r="G1033">
            <v>94</v>
          </cell>
          <cell r="I1033">
            <v>88663</v>
          </cell>
        </row>
        <row r="1034">
          <cell r="A1034">
            <v>12</v>
          </cell>
          <cell r="D1034">
            <v>2013</v>
          </cell>
          <cell r="G1034">
            <v>95</v>
          </cell>
          <cell r="I1034">
            <v>-143</v>
          </cell>
        </row>
        <row r="1035">
          <cell r="A1035">
            <v>12</v>
          </cell>
          <cell r="D1035">
            <v>2013</v>
          </cell>
          <cell r="G1035">
            <v>96</v>
          </cell>
          <cell r="I1035">
            <v>19431175</v>
          </cell>
        </row>
        <row r="1036">
          <cell r="A1036">
            <v>12</v>
          </cell>
          <cell r="D1036">
            <v>2013</v>
          </cell>
          <cell r="G1036">
            <v>97</v>
          </cell>
          <cell r="I1036">
            <v>144509</v>
          </cell>
        </row>
        <row r="1037">
          <cell r="A1037">
            <v>12</v>
          </cell>
          <cell r="D1037">
            <v>2013</v>
          </cell>
          <cell r="G1037"/>
          <cell r="I1037">
            <v>0</v>
          </cell>
        </row>
        <row r="1038">
          <cell r="A1038">
            <v>12</v>
          </cell>
          <cell r="D1038">
            <v>2013</v>
          </cell>
          <cell r="G1038">
            <v>99</v>
          </cell>
          <cell r="I1038">
            <v>22724483</v>
          </cell>
        </row>
        <row r="1039">
          <cell r="A1039">
            <v>12</v>
          </cell>
          <cell r="D1039">
            <v>2013</v>
          </cell>
          <cell r="G1039"/>
          <cell r="I1039">
            <v>0</v>
          </cell>
        </row>
        <row r="1040">
          <cell r="A1040">
            <v>12</v>
          </cell>
          <cell r="D1040">
            <v>2013</v>
          </cell>
          <cell r="G1040">
            <v>101</v>
          </cell>
          <cell r="I1040">
            <v>27</v>
          </cell>
        </row>
        <row r="1041">
          <cell r="A1041">
            <v>12</v>
          </cell>
          <cell r="D1041">
            <v>2013</v>
          </cell>
          <cell r="G1041"/>
          <cell r="I1041">
            <v>0</v>
          </cell>
        </row>
        <row r="1042">
          <cell r="A1042">
            <v>12</v>
          </cell>
          <cell r="D1042">
            <v>2013</v>
          </cell>
          <cell r="G1042"/>
          <cell r="I1042">
            <v>0</v>
          </cell>
        </row>
        <row r="1043">
          <cell r="A1043">
            <v>12</v>
          </cell>
          <cell r="D1043">
            <v>2013</v>
          </cell>
          <cell r="G1043"/>
          <cell r="I1043">
            <v>0</v>
          </cell>
        </row>
        <row r="1044">
          <cell r="A1044">
            <v>12</v>
          </cell>
          <cell r="D1044">
            <v>2013</v>
          </cell>
          <cell r="G1044"/>
          <cell r="I1044">
            <v>0</v>
          </cell>
        </row>
        <row r="1045">
          <cell r="A1045">
            <v>12</v>
          </cell>
          <cell r="D1045">
            <v>2013</v>
          </cell>
          <cell r="G1045"/>
          <cell r="I1045">
            <v>0</v>
          </cell>
        </row>
        <row r="1046">
          <cell r="A1046">
            <v>12</v>
          </cell>
          <cell r="D1046">
            <v>2013</v>
          </cell>
          <cell r="G1046">
            <v>107</v>
          </cell>
          <cell r="I1046">
            <v>154881</v>
          </cell>
        </row>
        <row r="1047">
          <cell r="A1047">
            <v>12</v>
          </cell>
          <cell r="D1047">
            <v>2013</v>
          </cell>
          <cell r="G1047">
            <v>108</v>
          </cell>
          <cell r="I1047">
            <v>82137</v>
          </cell>
        </row>
        <row r="1048">
          <cell r="A1048">
            <v>12</v>
          </cell>
          <cell r="D1048">
            <v>2013</v>
          </cell>
          <cell r="G1048"/>
          <cell r="I1048">
            <v>0</v>
          </cell>
        </row>
        <row r="1049">
          <cell r="A1049">
            <v>12</v>
          </cell>
          <cell r="D1049">
            <v>2013</v>
          </cell>
          <cell r="G1049">
            <v>110</v>
          </cell>
          <cell r="I1049">
            <v>0</v>
          </cell>
        </row>
        <row r="1050">
          <cell r="A1050">
            <v>12</v>
          </cell>
          <cell r="D1050">
            <v>2013</v>
          </cell>
          <cell r="G1050">
            <v>111</v>
          </cell>
          <cell r="I1050">
            <v>237045</v>
          </cell>
        </row>
        <row r="1051">
          <cell r="A1051">
            <v>12</v>
          </cell>
          <cell r="D1051">
            <v>2013</v>
          </cell>
          <cell r="G1051">
            <v>112</v>
          </cell>
          <cell r="I1051">
            <v>22961528</v>
          </cell>
        </row>
        <row r="1052">
          <cell r="A1052">
            <v>12</v>
          </cell>
          <cell r="D1052">
            <v>2014</v>
          </cell>
          <cell r="G1052">
            <v>83</v>
          </cell>
          <cell r="I1052">
            <v>728633</v>
          </cell>
        </row>
        <row r="1053">
          <cell r="A1053">
            <v>12</v>
          </cell>
          <cell r="D1053">
            <v>2014</v>
          </cell>
          <cell r="G1053"/>
          <cell r="I1053">
            <v>0</v>
          </cell>
        </row>
        <row r="1054">
          <cell r="A1054">
            <v>12</v>
          </cell>
          <cell r="D1054">
            <v>2014</v>
          </cell>
          <cell r="G1054">
            <v>85</v>
          </cell>
          <cell r="I1054">
            <v>0</v>
          </cell>
        </row>
        <row r="1055">
          <cell r="A1055">
            <v>12</v>
          </cell>
          <cell r="D1055">
            <v>2014</v>
          </cell>
          <cell r="G1055">
            <v>86</v>
          </cell>
          <cell r="I1055">
            <v>1252800</v>
          </cell>
        </row>
        <row r="1056">
          <cell r="A1056">
            <v>12</v>
          </cell>
          <cell r="D1056">
            <v>2014</v>
          </cell>
          <cell r="G1056">
            <v>87</v>
          </cell>
          <cell r="I1056">
            <v>374169</v>
          </cell>
        </row>
        <row r="1057">
          <cell r="A1057">
            <v>12</v>
          </cell>
          <cell r="D1057">
            <v>2014</v>
          </cell>
          <cell r="G1057">
            <v>88</v>
          </cell>
          <cell r="I1057">
            <v>290759</v>
          </cell>
        </row>
        <row r="1058">
          <cell r="A1058">
            <v>12</v>
          </cell>
          <cell r="D1058">
            <v>2014</v>
          </cell>
          <cell r="G1058">
            <v>89</v>
          </cell>
          <cell r="I1058">
            <v>495007</v>
          </cell>
        </row>
        <row r="1059">
          <cell r="A1059">
            <v>12</v>
          </cell>
          <cell r="D1059">
            <v>2014</v>
          </cell>
          <cell r="G1059">
            <v>90</v>
          </cell>
          <cell r="I1059">
            <v>1034</v>
          </cell>
        </row>
        <row r="1060">
          <cell r="A1060">
            <v>12</v>
          </cell>
          <cell r="D1060">
            <v>2014</v>
          </cell>
          <cell r="G1060">
            <v>91</v>
          </cell>
          <cell r="I1060">
            <v>-8449</v>
          </cell>
        </row>
        <row r="1061">
          <cell r="A1061">
            <v>12</v>
          </cell>
          <cell r="D1061">
            <v>2014</v>
          </cell>
          <cell r="G1061">
            <v>92</v>
          </cell>
          <cell r="I1061">
            <v>160392</v>
          </cell>
        </row>
        <row r="1062">
          <cell r="A1062">
            <v>12</v>
          </cell>
          <cell r="D1062">
            <v>2014</v>
          </cell>
          <cell r="G1062">
            <v>93</v>
          </cell>
          <cell r="I1062">
            <v>258509</v>
          </cell>
        </row>
        <row r="1063">
          <cell r="A1063">
            <v>12</v>
          </cell>
          <cell r="D1063">
            <v>2014</v>
          </cell>
          <cell r="G1063">
            <v>94</v>
          </cell>
          <cell r="I1063">
            <v>53623</v>
          </cell>
        </row>
        <row r="1064">
          <cell r="A1064">
            <v>12</v>
          </cell>
          <cell r="D1064">
            <v>2014</v>
          </cell>
          <cell r="G1064">
            <v>95</v>
          </cell>
          <cell r="I1064">
            <v>0</v>
          </cell>
        </row>
        <row r="1065">
          <cell r="A1065">
            <v>12</v>
          </cell>
          <cell r="D1065">
            <v>2014</v>
          </cell>
          <cell r="G1065">
            <v>96</v>
          </cell>
          <cell r="I1065">
            <v>20068338</v>
          </cell>
        </row>
        <row r="1066">
          <cell r="A1066">
            <v>12</v>
          </cell>
          <cell r="D1066">
            <v>2014</v>
          </cell>
          <cell r="G1066">
            <v>97</v>
          </cell>
          <cell r="I1066">
            <v>438304</v>
          </cell>
        </row>
        <row r="1067">
          <cell r="A1067">
            <v>12</v>
          </cell>
          <cell r="D1067">
            <v>2014</v>
          </cell>
          <cell r="G1067"/>
          <cell r="I1067">
            <v>0</v>
          </cell>
        </row>
        <row r="1068">
          <cell r="A1068">
            <v>12</v>
          </cell>
          <cell r="D1068">
            <v>2014</v>
          </cell>
          <cell r="G1068">
            <v>99</v>
          </cell>
          <cell r="I1068">
            <v>24113119</v>
          </cell>
        </row>
        <row r="1069">
          <cell r="A1069">
            <v>12</v>
          </cell>
          <cell r="D1069">
            <v>2014</v>
          </cell>
          <cell r="G1069"/>
          <cell r="I1069">
            <v>0</v>
          </cell>
        </row>
        <row r="1070">
          <cell r="A1070">
            <v>12</v>
          </cell>
          <cell r="D1070">
            <v>2014</v>
          </cell>
          <cell r="G1070">
            <v>101</v>
          </cell>
          <cell r="I1070">
            <v>-30</v>
          </cell>
        </row>
        <row r="1071">
          <cell r="A1071">
            <v>12</v>
          </cell>
          <cell r="D1071">
            <v>2014</v>
          </cell>
          <cell r="G1071">
            <v>102</v>
          </cell>
          <cell r="I1071">
            <v>13943</v>
          </cell>
        </row>
        <row r="1072">
          <cell r="A1072">
            <v>12</v>
          </cell>
          <cell r="D1072">
            <v>2014</v>
          </cell>
          <cell r="G1072"/>
          <cell r="I1072">
            <v>0</v>
          </cell>
        </row>
        <row r="1073">
          <cell r="A1073">
            <v>12</v>
          </cell>
          <cell r="D1073">
            <v>2014</v>
          </cell>
          <cell r="G1073"/>
          <cell r="I1073">
            <v>0</v>
          </cell>
        </row>
        <row r="1074">
          <cell r="A1074">
            <v>12</v>
          </cell>
          <cell r="D1074">
            <v>2014</v>
          </cell>
          <cell r="G1074"/>
          <cell r="I1074">
            <v>0</v>
          </cell>
        </row>
        <row r="1075">
          <cell r="A1075">
            <v>12</v>
          </cell>
          <cell r="D1075">
            <v>2014</v>
          </cell>
          <cell r="G1075"/>
          <cell r="I1075">
            <v>0</v>
          </cell>
        </row>
        <row r="1076">
          <cell r="A1076">
            <v>12</v>
          </cell>
          <cell r="D1076">
            <v>2014</v>
          </cell>
          <cell r="G1076">
            <v>107</v>
          </cell>
          <cell r="I1076">
            <v>134635</v>
          </cell>
        </row>
        <row r="1077">
          <cell r="A1077">
            <v>12</v>
          </cell>
          <cell r="D1077">
            <v>2014</v>
          </cell>
          <cell r="G1077">
            <v>108</v>
          </cell>
          <cell r="I1077">
            <v>31397</v>
          </cell>
        </row>
        <row r="1078">
          <cell r="A1078">
            <v>12</v>
          </cell>
          <cell r="D1078">
            <v>2014</v>
          </cell>
          <cell r="G1078">
            <v>109</v>
          </cell>
          <cell r="I1078">
            <v>567</v>
          </cell>
        </row>
        <row r="1079">
          <cell r="A1079">
            <v>12</v>
          </cell>
          <cell r="D1079">
            <v>2014</v>
          </cell>
          <cell r="G1079">
            <v>110</v>
          </cell>
          <cell r="I1079">
            <v>564</v>
          </cell>
        </row>
        <row r="1080">
          <cell r="A1080">
            <v>12</v>
          </cell>
          <cell r="D1080">
            <v>2014</v>
          </cell>
          <cell r="G1080">
            <v>111</v>
          </cell>
          <cell r="I1080">
            <v>181076</v>
          </cell>
        </row>
        <row r="1081">
          <cell r="A1081">
            <v>12</v>
          </cell>
          <cell r="D1081">
            <v>2014</v>
          </cell>
          <cell r="G1081">
            <v>112</v>
          </cell>
          <cell r="I1081">
            <v>24294195</v>
          </cell>
        </row>
        <row r="1082">
          <cell r="A1082">
            <v>12</v>
          </cell>
          <cell r="D1082">
            <v>2015</v>
          </cell>
          <cell r="G1082">
            <v>83</v>
          </cell>
          <cell r="I1082">
            <v>1077849</v>
          </cell>
        </row>
        <row r="1083">
          <cell r="A1083">
            <v>12</v>
          </cell>
          <cell r="D1083">
            <v>2015</v>
          </cell>
          <cell r="G1083"/>
          <cell r="I1083">
            <v>0</v>
          </cell>
        </row>
        <row r="1084">
          <cell r="A1084">
            <v>12</v>
          </cell>
          <cell r="D1084">
            <v>2015</v>
          </cell>
          <cell r="G1084">
            <v>85</v>
          </cell>
          <cell r="I1084">
            <v>1059</v>
          </cell>
        </row>
        <row r="1085">
          <cell r="A1085">
            <v>12</v>
          </cell>
          <cell r="D1085">
            <v>2015</v>
          </cell>
          <cell r="G1085">
            <v>86</v>
          </cell>
          <cell r="I1085">
            <v>779930</v>
          </cell>
        </row>
        <row r="1086">
          <cell r="A1086">
            <v>12</v>
          </cell>
          <cell r="D1086">
            <v>2015</v>
          </cell>
          <cell r="G1086">
            <v>87</v>
          </cell>
          <cell r="I1086">
            <v>365450</v>
          </cell>
        </row>
        <row r="1087">
          <cell r="A1087">
            <v>12</v>
          </cell>
          <cell r="D1087">
            <v>2015</v>
          </cell>
          <cell r="G1087">
            <v>88</v>
          </cell>
          <cell r="I1087">
            <v>266146</v>
          </cell>
        </row>
        <row r="1088">
          <cell r="A1088">
            <v>12</v>
          </cell>
          <cell r="D1088">
            <v>2015</v>
          </cell>
          <cell r="G1088">
            <v>89</v>
          </cell>
          <cell r="I1088">
            <v>995685</v>
          </cell>
        </row>
        <row r="1089">
          <cell r="A1089">
            <v>12</v>
          </cell>
          <cell r="D1089">
            <v>2015</v>
          </cell>
          <cell r="G1089">
            <v>90</v>
          </cell>
          <cell r="I1089">
            <v>1825</v>
          </cell>
        </row>
        <row r="1090">
          <cell r="A1090">
            <v>12</v>
          </cell>
          <cell r="D1090">
            <v>2015</v>
          </cell>
          <cell r="G1090">
            <v>91</v>
          </cell>
          <cell r="I1090">
            <v>-10990</v>
          </cell>
        </row>
        <row r="1091">
          <cell r="A1091">
            <v>12</v>
          </cell>
          <cell r="D1091">
            <v>2015</v>
          </cell>
          <cell r="G1091">
            <v>92</v>
          </cell>
          <cell r="I1091">
            <v>169862</v>
          </cell>
        </row>
        <row r="1092">
          <cell r="A1092">
            <v>12</v>
          </cell>
          <cell r="D1092">
            <v>2015</v>
          </cell>
          <cell r="G1092">
            <v>93</v>
          </cell>
          <cell r="I1092">
            <v>261170</v>
          </cell>
        </row>
        <row r="1093">
          <cell r="A1093">
            <v>12</v>
          </cell>
          <cell r="D1093">
            <v>2015</v>
          </cell>
          <cell r="G1093">
            <v>94</v>
          </cell>
          <cell r="I1093">
            <v>69154</v>
          </cell>
        </row>
        <row r="1094">
          <cell r="A1094">
            <v>12</v>
          </cell>
          <cell r="D1094">
            <v>2015</v>
          </cell>
          <cell r="G1094"/>
          <cell r="I1094">
            <v>0</v>
          </cell>
        </row>
        <row r="1095">
          <cell r="A1095">
            <v>12</v>
          </cell>
          <cell r="D1095">
            <v>2015</v>
          </cell>
          <cell r="G1095">
            <v>96</v>
          </cell>
          <cell r="I1095">
            <v>19065613</v>
          </cell>
        </row>
        <row r="1096">
          <cell r="A1096">
            <v>12</v>
          </cell>
          <cell r="D1096">
            <v>2015</v>
          </cell>
          <cell r="G1096">
            <v>97</v>
          </cell>
          <cell r="I1096">
            <v>102690</v>
          </cell>
        </row>
        <row r="1097">
          <cell r="A1097">
            <v>12</v>
          </cell>
          <cell r="D1097">
            <v>2015</v>
          </cell>
          <cell r="G1097"/>
          <cell r="I1097">
            <v>0</v>
          </cell>
        </row>
        <row r="1098">
          <cell r="A1098">
            <v>12</v>
          </cell>
          <cell r="D1098">
            <v>2015</v>
          </cell>
          <cell r="G1098">
            <v>99</v>
          </cell>
          <cell r="I1098">
            <v>23145443</v>
          </cell>
        </row>
        <row r="1099">
          <cell r="A1099">
            <v>12</v>
          </cell>
          <cell r="D1099">
            <v>2015</v>
          </cell>
          <cell r="G1099"/>
          <cell r="I1099">
            <v>0</v>
          </cell>
        </row>
        <row r="1100">
          <cell r="A1100">
            <v>12</v>
          </cell>
          <cell r="D1100">
            <v>2015</v>
          </cell>
          <cell r="G1100">
            <v>101</v>
          </cell>
          <cell r="I1100">
            <v>1918</v>
          </cell>
        </row>
        <row r="1101">
          <cell r="A1101">
            <v>12</v>
          </cell>
          <cell r="D1101">
            <v>2015</v>
          </cell>
          <cell r="G1101">
            <v>102</v>
          </cell>
          <cell r="I1101">
            <v>0</v>
          </cell>
        </row>
        <row r="1102">
          <cell r="A1102">
            <v>12</v>
          </cell>
          <cell r="D1102">
            <v>2015</v>
          </cell>
          <cell r="G1102"/>
          <cell r="I1102">
            <v>0</v>
          </cell>
        </row>
        <row r="1103">
          <cell r="A1103">
            <v>12</v>
          </cell>
          <cell r="D1103">
            <v>2015</v>
          </cell>
          <cell r="G1103"/>
          <cell r="I1103">
            <v>0</v>
          </cell>
        </row>
        <row r="1104">
          <cell r="A1104">
            <v>12</v>
          </cell>
          <cell r="D1104">
            <v>2015</v>
          </cell>
          <cell r="G1104"/>
          <cell r="I1104">
            <v>0</v>
          </cell>
        </row>
        <row r="1105">
          <cell r="A1105">
            <v>12</v>
          </cell>
          <cell r="D1105">
            <v>2015</v>
          </cell>
          <cell r="G1105"/>
          <cell r="I1105">
            <v>0</v>
          </cell>
        </row>
        <row r="1106">
          <cell r="A1106">
            <v>12</v>
          </cell>
          <cell r="D1106">
            <v>2015</v>
          </cell>
          <cell r="G1106">
            <v>107</v>
          </cell>
          <cell r="I1106">
            <v>190231</v>
          </cell>
        </row>
        <row r="1107">
          <cell r="A1107">
            <v>12</v>
          </cell>
          <cell r="D1107">
            <v>2015</v>
          </cell>
          <cell r="G1107">
            <v>108</v>
          </cell>
          <cell r="I1107">
            <v>123359</v>
          </cell>
        </row>
        <row r="1108">
          <cell r="A1108">
            <v>12</v>
          </cell>
          <cell r="D1108">
            <v>2015</v>
          </cell>
          <cell r="G1108">
            <v>109</v>
          </cell>
          <cell r="I1108">
            <v>0</v>
          </cell>
        </row>
        <row r="1109">
          <cell r="A1109">
            <v>12</v>
          </cell>
          <cell r="D1109">
            <v>2015</v>
          </cell>
          <cell r="G1109">
            <v>110</v>
          </cell>
          <cell r="I1109">
            <v>2664</v>
          </cell>
        </row>
        <row r="1110">
          <cell r="A1110">
            <v>12</v>
          </cell>
          <cell r="D1110">
            <v>2015</v>
          </cell>
          <cell r="G1110">
            <v>111</v>
          </cell>
          <cell r="I1110">
            <v>318172</v>
          </cell>
        </row>
        <row r="1111">
          <cell r="A1111">
            <v>12</v>
          </cell>
          <cell r="D1111">
            <v>2015</v>
          </cell>
          <cell r="G1111">
            <v>112</v>
          </cell>
          <cell r="I1111">
            <v>23463615</v>
          </cell>
        </row>
        <row r="1112">
          <cell r="A1112">
            <v>12</v>
          </cell>
          <cell r="D1112">
            <v>2016</v>
          </cell>
          <cell r="G1112">
            <v>83</v>
          </cell>
          <cell r="I1112">
            <v>1012414</v>
          </cell>
        </row>
        <row r="1113">
          <cell r="A1113">
            <v>12</v>
          </cell>
          <cell r="D1113">
            <v>2016</v>
          </cell>
          <cell r="G1113"/>
          <cell r="I1113">
            <v>0</v>
          </cell>
        </row>
        <row r="1114">
          <cell r="A1114">
            <v>12</v>
          </cell>
          <cell r="D1114">
            <v>2016</v>
          </cell>
          <cell r="G1114">
            <v>85</v>
          </cell>
          <cell r="I1114">
            <v>1326</v>
          </cell>
        </row>
        <row r="1115">
          <cell r="A1115">
            <v>12</v>
          </cell>
          <cell r="D1115">
            <v>2016</v>
          </cell>
          <cell r="G1115">
            <v>86</v>
          </cell>
          <cell r="I1115">
            <v>963715</v>
          </cell>
        </row>
        <row r="1116">
          <cell r="A1116">
            <v>12</v>
          </cell>
          <cell r="D1116">
            <v>2016</v>
          </cell>
          <cell r="G1116">
            <v>87</v>
          </cell>
          <cell r="I1116">
            <v>255810</v>
          </cell>
        </row>
        <row r="1117">
          <cell r="A1117">
            <v>12</v>
          </cell>
          <cell r="D1117">
            <v>2016</v>
          </cell>
          <cell r="G1117">
            <v>88</v>
          </cell>
          <cell r="I1117">
            <v>291257</v>
          </cell>
        </row>
        <row r="1118">
          <cell r="A1118">
            <v>12</v>
          </cell>
          <cell r="D1118">
            <v>2016</v>
          </cell>
          <cell r="G1118">
            <v>89</v>
          </cell>
          <cell r="I1118">
            <v>1109358</v>
          </cell>
        </row>
        <row r="1119">
          <cell r="A1119">
            <v>12</v>
          </cell>
          <cell r="D1119">
            <v>2016</v>
          </cell>
          <cell r="G1119">
            <v>90</v>
          </cell>
          <cell r="I1119">
            <v>0</v>
          </cell>
        </row>
        <row r="1120">
          <cell r="A1120">
            <v>12</v>
          </cell>
          <cell r="D1120">
            <v>2016</v>
          </cell>
          <cell r="G1120">
            <v>91</v>
          </cell>
          <cell r="I1120">
            <v>2372</v>
          </cell>
        </row>
        <row r="1121">
          <cell r="A1121">
            <v>12</v>
          </cell>
          <cell r="D1121">
            <v>2016</v>
          </cell>
          <cell r="G1121">
            <v>92</v>
          </cell>
          <cell r="I1121">
            <v>204276</v>
          </cell>
        </row>
        <row r="1122">
          <cell r="A1122">
            <v>12</v>
          </cell>
          <cell r="D1122">
            <v>2016</v>
          </cell>
          <cell r="G1122">
            <v>93</v>
          </cell>
          <cell r="I1122">
            <v>534443</v>
          </cell>
        </row>
        <row r="1123">
          <cell r="A1123">
            <v>12</v>
          </cell>
          <cell r="D1123">
            <v>2016</v>
          </cell>
          <cell r="G1123">
            <v>94</v>
          </cell>
          <cell r="I1123">
            <v>71896</v>
          </cell>
        </row>
        <row r="1124">
          <cell r="A1124">
            <v>12</v>
          </cell>
          <cell r="D1124">
            <v>2016</v>
          </cell>
          <cell r="G1124"/>
          <cell r="I1124">
            <v>0</v>
          </cell>
        </row>
        <row r="1125">
          <cell r="A1125">
            <v>12</v>
          </cell>
          <cell r="D1125">
            <v>2016</v>
          </cell>
          <cell r="G1125">
            <v>96</v>
          </cell>
          <cell r="I1125">
            <v>20118179</v>
          </cell>
        </row>
        <row r="1126">
          <cell r="A1126">
            <v>12</v>
          </cell>
          <cell r="D1126">
            <v>2016</v>
          </cell>
          <cell r="G1126">
            <v>97</v>
          </cell>
          <cell r="I1126">
            <v>407527</v>
          </cell>
        </row>
        <row r="1127">
          <cell r="A1127">
            <v>12</v>
          </cell>
          <cell r="D1127">
            <v>2016</v>
          </cell>
          <cell r="G1127"/>
          <cell r="I1127">
            <v>0</v>
          </cell>
        </row>
        <row r="1128">
          <cell r="A1128">
            <v>12</v>
          </cell>
          <cell r="D1128">
            <v>2016</v>
          </cell>
          <cell r="G1128">
            <v>99</v>
          </cell>
          <cell r="I1128">
            <v>24972573</v>
          </cell>
        </row>
        <row r="1129">
          <cell r="A1129">
            <v>12</v>
          </cell>
          <cell r="D1129">
            <v>2016</v>
          </cell>
          <cell r="G1129"/>
          <cell r="I1129">
            <v>0</v>
          </cell>
        </row>
        <row r="1130">
          <cell r="A1130">
            <v>12</v>
          </cell>
          <cell r="D1130">
            <v>2016</v>
          </cell>
          <cell r="G1130">
            <v>101</v>
          </cell>
          <cell r="I1130">
            <v>-143</v>
          </cell>
        </row>
        <row r="1131">
          <cell r="A1131">
            <v>12</v>
          </cell>
          <cell r="D1131">
            <v>2016</v>
          </cell>
          <cell r="G1131"/>
          <cell r="I1131">
            <v>0</v>
          </cell>
        </row>
        <row r="1132">
          <cell r="A1132">
            <v>12</v>
          </cell>
          <cell r="D1132">
            <v>2016</v>
          </cell>
          <cell r="G1132"/>
          <cell r="I1132">
            <v>0</v>
          </cell>
        </row>
        <row r="1133">
          <cell r="A1133">
            <v>12</v>
          </cell>
          <cell r="D1133">
            <v>2016</v>
          </cell>
          <cell r="G1133"/>
          <cell r="I1133">
            <v>0</v>
          </cell>
        </row>
        <row r="1134">
          <cell r="A1134">
            <v>12</v>
          </cell>
          <cell r="D1134">
            <v>2016</v>
          </cell>
          <cell r="G1134"/>
          <cell r="I1134">
            <v>0</v>
          </cell>
        </row>
        <row r="1135">
          <cell r="A1135">
            <v>12</v>
          </cell>
          <cell r="D1135">
            <v>2016</v>
          </cell>
          <cell r="G1135"/>
          <cell r="I1135">
            <v>0</v>
          </cell>
        </row>
        <row r="1136">
          <cell r="A1136">
            <v>12</v>
          </cell>
          <cell r="D1136">
            <v>2016</v>
          </cell>
          <cell r="G1136">
            <v>107</v>
          </cell>
          <cell r="I1136">
            <v>109001</v>
          </cell>
        </row>
        <row r="1137">
          <cell r="A1137">
            <v>12</v>
          </cell>
          <cell r="D1137">
            <v>2016</v>
          </cell>
          <cell r="G1137">
            <v>108</v>
          </cell>
          <cell r="I1137">
            <v>217218</v>
          </cell>
        </row>
        <row r="1138">
          <cell r="A1138">
            <v>12</v>
          </cell>
          <cell r="D1138">
            <v>2016</v>
          </cell>
          <cell r="G1138"/>
          <cell r="I1138">
            <v>0</v>
          </cell>
        </row>
        <row r="1139">
          <cell r="A1139">
            <v>12</v>
          </cell>
          <cell r="D1139">
            <v>2016</v>
          </cell>
          <cell r="G1139">
            <v>110</v>
          </cell>
          <cell r="I1139">
            <v>2984</v>
          </cell>
        </row>
        <row r="1140">
          <cell r="A1140">
            <v>12</v>
          </cell>
          <cell r="D1140">
            <v>2016</v>
          </cell>
          <cell r="G1140">
            <v>111</v>
          </cell>
          <cell r="I1140">
            <v>329060</v>
          </cell>
        </row>
        <row r="1141">
          <cell r="A1141">
            <v>12</v>
          </cell>
          <cell r="D1141">
            <v>2016</v>
          </cell>
          <cell r="G1141">
            <v>112</v>
          </cell>
          <cell r="I1141">
            <v>25301633</v>
          </cell>
        </row>
        <row r="1142">
          <cell r="A1142">
            <v>23</v>
          </cell>
          <cell r="D1142">
            <v>1998</v>
          </cell>
          <cell r="G1142">
            <v>83</v>
          </cell>
          <cell r="I1142">
            <v>1296759</v>
          </cell>
        </row>
        <row r="1143">
          <cell r="A1143">
            <v>23</v>
          </cell>
          <cell r="D1143">
            <v>1998</v>
          </cell>
          <cell r="G1143">
            <v>84</v>
          </cell>
          <cell r="I1143">
            <v>1620733</v>
          </cell>
        </row>
        <row r="1144">
          <cell r="A1144">
            <v>23</v>
          </cell>
          <cell r="D1144">
            <v>1998</v>
          </cell>
          <cell r="G1144">
            <v>85</v>
          </cell>
          <cell r="I1144">
            <v>611590</v>
          </cell>
        </row>
        <row r="1145">
          <cell r="A1145">
            <v>23</v>
          </cell>
          <cell r="D1145">
            <v>1998</v>
          </cell>
          <cell r="G1145">
            <v>86</v>
          </cell>
          <cell r="I1145">
            <v>178890</v>
          </cell>
        </row>
        <row r="1146">
          <cell r="A1146">
            <v>23</v>
          </cell>
          <cell r="D1146">
            <v>1998</v>
          </cell>
          <cell r="G1146"/>
          <cell r="I1146">
            <v>0</v>
          </cell>
        </row>
        <row r="1147">
          <cell r="A1147">
            <v>23</v>
          </cell>
          <cell r="D1147">
            <v>1998</v>
          </cell>
          <cell r="G1147">
            <v>88</v>
          </cell>
          <cell r="I1147">
            <v>9409155</v>
          </cell>
        </row>
        <row r="1148">
          <cell r="A1148">
            <v>23</v>
          </cell>
          <cell r="D1148">
            <v>1998</v>
          </cell>
          <cell r="G1148">
            <v>89</v>
          </cell>
          <cell r="I1148">
            <v>2935038</v>
          </cell>
        </row>
        <row r="1149">
          <cell r="A1149">
            <v>23</v>
          </cell>
          <cell r="D1149">
            <v>1998</v>
          </cell>
          <cell r="G1149">
            <v>90</v>
          </cell>
          <cell r="I1149">
            <v>1690446</v>
          </cell>
        </row>
        <row r="1150">
          <cell r="A1150">
            <v>23</v>
          </cell>
          <cell r="D1150">
            <v>1998</v>
          </cell>
          <cell r="G1150">
            <v>91</v>
          </cell>
          <cell r="I1150">
            <v>17742611</v>
          </cell>
        </row>
        <row r="1151">
          <cell r="A1151">
            <v>23</v>
          </cell>
          <cell r="D1151">
            <v>1998</v>
          </cell>
          <cell r="G1151"/>
          <cell r="I1151">
            <v>0</v>
          </cell>
        </row>
        <row r="1152">
          <cell r="A1152">
            <v>23</v>
          </cell>
          <cell r="D1152">
            <v>1998</v>
          </cell>
          <cell r="G1152">
            <v>93</v>
          </cell>
          <cell r="I1152">
            <v>368377</v>
          </cell>
        </row>
        <row r="1153">
          <cell r="A1153">
            <v>23</v>
          </cell>
          <cell r="D1153">
            <v>1998</v>
          </cell>
          <cell r="G1153">
            <v>94</v>
          </cell>
          <cell r="I1153">
            <v>38892</v>
          </cell>
        </row>
        <row r="1154">
          <cell r="A1154">
            <v>23</v>
          </cell>
          <cell r="D1154">
            <v>1998</v>
          </cell>
          <cell r="G1154">
            <v>95</v>
          </cell>
          <cell r="I1154">
            <v>1038241</v>
          </cell>
        </row>
        <row r="1155">
          <cell r="A1155">
            <v>23</v>
          </cell>
          <cell r="D1155">
            <v>1998</v>
          </cell>
          <cell r="G1155">
            <v>96</v>
          </cell>
          <cell r="I1155">
            <v>1935572</v>
          </cell>
        </row>
        <row r="1156">
          <cell r="A1156">
            <v>23</v>
          </cell>
          <cell r="D1156">
            <v>1998</v>
          </cell>
          <cell r="G1156">
            <v>97</v>
          </cell>
          <cell r="I1156">
            <v>0</v>
          </cell>
        </row>
        <row r="1157">
          <cell r="A1157">
            <v>23</v>
          </cell>
          <cell r="D1157">
            <v>1998</v>
          </cell>
          <cell r="G1157">
            <v>98</v>
          </cell>
          <cell r="I1157">
            <v>6638</v>
          </cell>
        </row>
        <row r="1158">
          <cell r="A1158">
            <v>23</v>
          </cell>
          <cell r="D1158">
            <v>1998</v>
          </cell>
          <cell r="G1158">
            <v>99</v>
          </cell>
          <cell r="I1158">
            <v>3387720</v>
          </cell>
        </row>
        <row r="1159">
          <cell r="A1159">
            <v>23</v>
          </cell>
          <cell r="D1159">
            <v>1998</v>
          </cell>
          <cell r="G1159">
            <v>100</v>
          </cell>
          <cell r="I1159">
            <v>21130331</v>
          </cell>
        </row>
        <row r="1160">
          <cell r="A1160">
            <v>23</v>
          </cell>
          <cell r="D1160">
            <v>1998</v>
          </cell>
          <cell r="G1160"/>
          <cell r="I1160">
            <v>0</v>
          </cell>
        </row>
        <row r="1161">
          <cell r="A1161">
            <v>23</v>
          </cell>
          <cell r="D1161">
            <v>1998</v>
          </cell>
          <cell r="G1161"/>
          <cell r="I1161">
            <v>0</v>
          </cell>
        </row>
        <row r="1162">
          <cell r="A1162">
            <v>23</v>
          </cell>
          <cell r="D1162">
            <v>1998</v>
          </cell>
          <cell r="G1162">
            <v>103</v>
          </cell>
          <cell r="I1162">
            <v>4292858</v>
          </cell>
        </row>
        <row r="1163">
          <cell r="A1163">
            <v>23</v>
          </cell>
          <cell r="D1163">
            <v>1998</v>
          </cell>
          <cell r="G1163"/>
          <cell r="I1163">
            <v>0</v>
          </cell>
        </row>
        <row r="1164">
          <cell r="A1164">
            <v>23</v>
          </cell>
          <cell r="D1164">
            <v>1998</v>
          </cell>
          <cell r="G1164">
            <v>105</v>
          </cell>
          <cell r="I1164">
            <v>159219</v>
          </cell>
        </row>
        <row r="1165">
          <cell r="A1165">
            <v>23</v>
          </cell>
          <cell r="D1165">
            <v>1998</v>
          </cell>
          <cell r="G1165">
            <v>106</v>
          </cell>
          <cell r="I1165">
            <v>819735</v>
          </cell>
        </row>
        <row r="1166">
          <cell r="A1166">
            <v>23</v>
          </cell>
          <cell r="D1166">
            <v>1998</v>
          </cell>
          <cell r="G1166">
            <v>107</v>
          </cell>
          <cell r="I1166">
            <v>-466571</v>
          </cell>
        </row>
        <row r="1167">
          <cell r="A1167">
            <v>23</v>
          </cell>
          <cell r="D1167">
            <v>1998</v>
          </cell>
          <cell r="G1167">
            <v>108</v>
          </cell>
          <cell r="I1167">
            <v>378248</v>
          </cell>
        </row>
        <row r="1168">
          <cell r="A1168">
            <v>23</v>
          </cell>
          <cell r="D1168">
            <v>1998</v>
          </cell>
          <cell r="G1168">
            <v>109</v>
          </cell>
          <cell r="I1168">
            <v>466331</v>
          </cell>
        </row>
        <row r="1169">
          <cell r="A1169">
            <v>23</v>
          </cell>
          <cell r="D1169">
            <v>1998</v>
          </cell>
          <cell r="G1169">
            <v>110</v>
          </cell>
          <cell r="I1169">
            <v>4676965</v>
          </cell>
        </row>
        <row r="1170">
          <cell r="A1170">
            <v>23</v>
          </cell>
          <cell r="D1170">
            <v>1998</v>
          </cell>
          <cell r="G1170">
            <v>111</v>
          </cell>
          <cell r="I1170">
            <v>1633457</v>
          </cell>
        </row>
        <row r="1171">
          <cell r="A1171">
            <v>23</v>
          </cell>
          <cell r="D1171">
            <v>1998</v>
          </cell>
          <cell r="G1171">
            <v>112</v>
          </cell>
          <cell r="I1171">
            <v>9856426</v>
          </cell>
        </row>
        <row r="1172">
          <cell r="A1172">
            <v>23</v>
          </cell>
          <cell r="D1172">
            <v>1999</v>
          </cell>
          <cell r="G1172">
            <v>83</v>
          </cell>
          <cell r="I1172">
            <v>1701422</v>
          </cell>
        </row>
        <row r="1173">
          <cell r="A1173">
            <v>23</v>
          </cell>
          <cell r="D1173">
            <v>1999</v>
          </cell>
          <cell r="G1173">
            <v>84</v>
          </cell>
          <cell r="I1173">
            <v>1823737</v>
          </cell>
        </row>
        <row r="1174">
          <cell r="A1174">
            <v>23</v>
          </cell>
          <cell r="D1174">
            <v>1999</v>
          </cell>
          <cell r="G1174">
            <v>85</v>
          </cell>
          <cell r="I1174">
            <v>642156</v>
          </cell>
        </row>
        <row r="1175">
          <cell r="A1175">
            <v>23</v>
          </cell>
          <cell r="D1175">
            <v>1999</v>
          </cell>
          <cell r="G1175">
            <v>86</v>
          </cell>
          <cell r="I1175">
            <v>244900</v>
          </cell>
        </row>
        <row r="1176">
          <cell r="A1176">
            <v>23</v>
          </cell>
          <cell r="D1176">
            <v>1999</v>
          </cell>
          <cell r="G1176">
            <v>87</v>
          </cell>
          <cell r="I1176">
            <v>0</v>
          </cell>
        </row>
        <row r="1177">
          <cell r="A1177">
            <v>23</v>
          </cell>
          <cell r="D1177">
            <v>1999</v>
          </cell>
          <cell r="G1177">
            <v>88</v>
          </cell>
          <cell r="I1177">
            <v>14811724</v>
          </cell>
        </row>
        <row r="1178">
          <cell r="A1178">
            <v>23</v>
          </cell>
          <cell r="D1178">
            <v>1999</v>
          </cell>
          <cell r="G1178">
            <v>89</v>
          </cell>
          <cell r="I1178">
            <v>6569616</v>
          </cell>
        </row>
        <row r="1179">
          <cell r="A1179">
            <v>23</v>
          </cell>
          <cell r="D1179">
            <v>1999</v>
          </cell>
          <cell r="G1179">
            <v>90</v>
          </cell>
          <cell r="I1179">
            <v>1741929</v>
          </cell>
        </row>
        <row r="1180">
          <cell r="A1180">
            <v>23</v>
          </cell>
          <cell r="D1180">
            <v>1999</v>
          </cell>
          <cell r="G1180">
            <v>91</v>
          </cell>
          <cell r="I1180">
            <v>27535484</v>
          </cell>
        </row>
        <row r="1181">
          <cell r="A1181">
            <v>23</v>
          </cell>
          <cell r="D1181">
            <v>1999</v>
          </cell>
          <cell r="G1181"/>
          <cell r="I1181">
            <v>0</v>
          </cell>
        </row>
        <row r="1182">
          <cell r="A1182">
            <v>23</v>
          </cell>
          <cell r="D1182">
            <v>1999</v>
          </cell>
          <cell r="G1182">
            <v>93</v>
          </cell>
          <cell r="I1182">
            <v>452373</v>
          </cell>
        </row>
        <row r="1183">
          <cell r="A1183">
            <v>23</v>
          </cell>
          <cell r="D1183">
            <v>1999</v>
          </cell>
          <cell r="G1183">
            <v>94</v>
          </cell>
          <cell r="I1183">
            <v>54271</v>
          </cell>
        </row>
        <row r="1184">
          <cell r="A1184">
            <v>23</v>
          </cell>
          <cell r="D1184">
            <v>1999</v>
          </cell>
          <cell r="G1184">
            <v>95</v>
          </cell>
          <cell r="I1184">
            <v>1539856</v>
          </cell>
        </row>
        <row r="1185">
          <cell r="A1185">
            <v>23</v>
          </cell>
          <cell r="D1185">
            <v>1999</v>
          </cell>
          <cell r="G1185">
            <v>96</v>
          </cell>
          <cell r="I1185">
            <v>1982373</v>
          </cell>
        </row>
        <row r="1186">
          <cell r="A1186">
            <v>23</v>
          </cell>
          <cell r="D1186">
            <v>1999</v>
          </cell>
          <cell r="G1186">
            <v>97</v>
          </cell>
          <cell r="I1186">
            <v>1146</v>
          </cell>
        </row>
        <row r="1187">
          <cell r="A1187">
            <v>23</v>
          </cell>
          <cell r="D1187">
            <v>1999</v>
          </cell>
          <cell r="G1187">
            <v>98</v>
          </cell>
          <cell r="I1187">
            <v>14</v>
          </cell>
        </row>
        <row r="1188">
          <cell r="A1188">
            <v>23</v>
          </cell>
          <cell r="D1188">
            <v>1999</v>
          </cell>
          <cell r="G1188">
            <v>99</v>
          </cell>
          <cell r="I1188">
            <v>4030033</v>
          </cell>
        </row>
        <row r="1189">
          <cell r="A1189">
            <v>23</v>
          </cell>
          <cell r="D1189">
            <v>1999</v>
          </cell>
          <cell r="G1189">
            <v>100</v>
          </cell>
          <cell r="I1189">
            <v>31565517</v>
          </cell>
        </row>
        <row r="1190">
          <cell r="A1190">
            <v>23</v>
          </cell>
          <cell r="D1190">
            <v>1999</v>
          </cell>
          <cell r="G1190"/>
          <cell r="I1190">
            <v>0</v>
          </cell>
        </row>
        <row r="1191">
          <cell r="A1191">
            <v>23</v>
          </cell>
          <cell r="D1191">
            <v>1999</v>
          </cell>
          <cell r="G1191"/>
          <cell r="I1191">
            <v>0</v>
          </cell>
        </row>
        <row r="1192">
          <cell r="A1192">
            <v>23</v>
          </cell>
          <cell r="D1192">
            <v>1999</v>
          </cell>
          <cell r="G1192">
            <v>103</v>
          </cell>
          <cell r="I1192">
            <v>5450366</v>
          </cell>
        </row>
        <row r="1193">
          <cell r="A1193">
            <v>23</v>
          </cell>
          <cell r="D1193">
            <v>1999</v>
          </cell>
          <cell r="G1193"/>
          <cell r="I1193">
            <v>0</v>
          </cell>
        </row>
        <row r="1194">
          <cell r="A1194">
            <v>23</v>
          </cell>
          <cell r="D1194">
            <v>1999</v>
          </cell>
          <cell r="G1194">
            <v>105</v>
          </cell>
          <cell r="I1194">
            <v>215881</v>
          </cell>
        </row>
        <row r="1195">
          <cell r="A1195">
            <v>23</v>
          </cell>
          <cell r="D1195">
            <v>1999</v>
          </cell>
          <cell r="G1195">
            <v>106</v>
          </cell>
          <cell r="I1195">
            <v>998218</v>
          </cell>
        </row>
        <row r="1196">
          <cell r="A1196">
            <v>23</v>
          </cell>
          <cell r="D1196">
            <v>1999</v>
          </cell>
          <cell r="G1196">
            <v>107</v>
          </cell>
          <cell r="I1196">
            <v>190089</v>
          </cell>
        </row>
        <row r="1197">
          <cell r="A1197">
            <v>23</v>
          </cell>
          <cell r="D1197">
            <v>1999</v>
          </cell>
          <cell r="G1197">
            <v>108</v>
          </cell>
          <cell r="I1197">
            <v>451565</v>
          </cell>
        </row>
        <row r="1198">
          <cell r="A1198">
            <v>23</v>
          </cell>
          <cell r="D1198">
            <v>1999</v>
          </cell>
          <cell r="G1198">
            <v>109</v>
          </cell>
          <cell r="I1198">
            <v>470773</v>
          </cell>
        </row>
        <row r="1199">
          <cell r="A1199">
            <v>23</v>
          </cell>
          <cell r="D1199">
            <v>1999</v>
          </cell>
          <cell r="G1199">
            <v>110</v>
          </cell>
          <cell r="I1199">
            <v>5306033</v>
          </cell>
        </row>
        <row r="1200">
          <cell r="A1200">
            <v>23</v>
          </cell>
          <cell r="D1200">
            <v>1999</v>
          </cell>
          <cell r="G1200">
            <v>111</v>
          </cell>
          <cell r="I1200">
            <v>1733670</v>
          </cell>
        </row>
        <row r="1201">
          <cell r="A1201">
            <v>23</v>
          </cell>
          <cell r="D1201">
            <v>1999</v>
          </cell>
          <cell r="G1201">
            <v>112</v>
          </cell>
          <cell r="I1201">
            <v>11499545</v>
          </cell>
        </row>
        <row r="1202">
          <cell r="A1202">
            <v>23</v>
          </cell>
          <cell r="D1202">
            <v>2000</v>
          </cell>
          <cell r="G1202">
            <v>83</v>
          </cell>
          <cell r="I1202">
            <v>2384368</v>
          </cell>
        </row>
        <row r="1203">
          <cell r="A1203">
            <v>23</v>
          </cell>
          <cell r="D1203">
            <v>2000</v>
          </cell>
          <cell r="G1203">
            <v>84</v>
          </cell>
          <cell r="I1203">
            <v>2026112</v>
          </cell>
        </row>
        <row r="1204">
          <cell r="A1204">
            <v>23</v>
          </cell>
          <cell r="D1204">
            <v>2000</v>
          </cell>
          <cell r="G1204">
            <v>85</v>
          </cell>
          <cell r="I1204">
            <v>659610</v>
          </cell>
        </row>
        <row r="1205">
          <cell r="A1205">
            <v>23</v>
          </cell>
          <cell r="D1205">
            <v>2000</v>
          </cell>
          <cell r="G1205">
            <v>86</v>
          </cell>
          <cell r="I1205">
            <v>149343</v>
          </cell>
        </row>
        <row r="1206">
          <cell r="A1206">
            <v>23</v>
          </cell>
          <cell r="D1206">
            <v>2000</v>
          </cell>
          <cell r="G1206">
            <v>87</v>
          </cell>
          <cell r="I1206">
            <v>0</v>
          </cell>
        </row>
        <row r="1207">
          <cell r="A1207">
            <v>23</v>
          </cell>
          <cell r="D1207">
            <v>2000</v>
          </cell>
          <cell r="G1207">
            <v>88</v>
          </cell>
          <cell r="I1207">
            <v>33347049</v>
          </cell>
        </row>
        <row r="1208">
          <cell r="A1208">
            <v>23</v>
          </cell>
          <cell r="D1208">
            <v>2000</v>
          </cell>
          <cell r="G1208">
            <v>89</v>
          </cell>
          <cell r="I1208">
            <v>6556590</v>
          </cell>
        </row>
        <row r="1209">
          <cell r="A1209">
            <v>23</v>
          </cell>
          <cell r="D1209">
            <v>2000</v>
          </cell>
          <cell r="G1209">
            <v>90</v>
          </cell>
          <cell r="I1209">
            <v>1741751</v>
          </cell>
        </row>
        <row r="1210">
          <cell r="A1210">
            <v>23</v>
          </cell>
          <cell r="D1210">
            <v>2000</v>
          </cell>
          <cell r="G1210">
            <v>91</v>
          </cell>
          <cell r="I1210">
            <v>46864823</v>
          </cell>
        </row>
        <row r="1211">
          <cell r="A1211">
            <v>23</v>
          </cell>
          <cell r="D1211">
            <v>2000</v>
          </cell>
          <cell r="G1211"/>
          <cell r="I1211">
            <v>0</v>
          </cell>
        </row>
        <row r="1212">
          <cell r="A1212">
            <v>23</v>
          </cell>
          <cell r="D1212">
            <v>2000</v>
          </cell>
          <cell r="G1212">
            <v>93</v>
          </cell>
          <cell r="I1212">
            <v>465320</v>
          </cell>
        </row>
        <row r="1213">
          <cell r="A1213">
            <v>23</v>
          </cell>
          <cell r="D1213">
            <v>2000</v>
          </cell>
          <cell r="G1213">
            <v>94</v>
          </cell>
          <cell r="I1213">
            <v>57736</v>
          </cell>
        </row>
        <row r="1214">
          <cell r="A1214">
            <v>23</v>
          </cell>
          <cell r="D1214">
            <v>2000</v>
          </cell>
          <cell r="G1214">
            <v>95</v>
          </cell>
          <cell r="I1214">
            <v>1940180</v>
          </cell>
        </row>
        <row r="1215">
          <cell r="A1215">
            <v>23</v>
          </cell>
          <cell r="D1215">
            <v>2000</v>
          </cell>
          <cell r="G1215">
            <v>96</v>
          </cell>
          <cell r="I1215">
            <v>2573551</v>
          </cell>
        </row>
        <row r="1216">
          <cell r="A1216">
            <v>23</v>
          </cell>
          <cell r="D1216">
            <v>2000</v>
          </cell>
          <cell r="G1216">
            <v>97</v>
          </cell>
          <cell r="I1216">
            <v>0</v>
          </cell>
        </row>
        <row r="1217">
          <cell r="A1217">
            <v>23</v>
          </cell>
          <cell r="D1217">
            <v>2000</v>
          </cell>
          <cell r="G1217">
            <v>98</v>
          </cell>
          <cell r="I1217">
            <v>0</v>
          </cell>
        </row>
        <row r="1218">
          <cell r="A1218">
            <v>23</v>
          </cell>
          <cell r="D1218">
            <v>2000</v>
          </cell>
          <cell r="G1218">
            <v>99</v>
          </cell>
          <cell r="I1218">
            <v>5036787</v>
          </cell>
        </row>
        <row r="1219">
          <cell r="A1219">
            <v>23</v>
          </cell>
          <cell r="D1219">
            <v>2000</v>
          </cell>
          <cell r="G1219">
            <v>100</v>
          </cell>
          <cell r="I1219">
            <v>51901610</v>
          </cell>
        </row>
        <row r="1220">
          <cell r="A1220">
            <v>23</v>
          </cell>
          <cell r="D1220">
            <v>2000</v>
          </cell>
          <cell r="G1220"/>
          <cell r="I1220">
            <v>0</v>
          </cell>
        </row>
        <row r="1221">
          <cell r="A1221">
            <v>23</v>
          </cell>
          <cell r="D1221">
            <v>2000</v>
          </cell>
          <cell r="G1221"/>
          <cell r="I1221">
            <v>0</v>
          </cell>
        </row>
        <row r="1222">
          <cell r="A1222">
            <v>23</v>
          </cell>
          <cell r="D1222">
            <v>2000</v>
          </cell>
          <cell r="G1222">
            <v>103</v>
          </cell>
          <cell r="I1222">
            <v>6548513</v>
          </cell>
        </row>
        <row r="1223">
          <cell r="A1223">
            <v>23</v>
          </cell>
          <cell r="D1223">
            <v>2000</v>
          </cell>
          <cell r="G1223"/>
          <cell r="I1223">
            <v>0</v>
          </cell>
        </row>
        <row r="1224">
          <cell r="A1224">
            <v>23</v>
          </cell>
          <cell r="D1224">
            <v>2000</v>
          </cell>
          <cell r="G1224">
            <v>105</v>
          </cell>
          <cell r="I1224">
            <v>240985</v>
          </cell>
        </row>
        <row r="1225">
          <cell r="A1225">
            <v>23</v>
          </cell>
          <cell r="D1225">
            <v>2000</v>
          </cell>
          <cell r="G1225">
            <v>106</v>
          </cell>
          <cell r="I1225">
            <v>818162</v>
          </cell>
        </row>
        <row r="1226">
          <cell r="A1226">
            <v>23</v>
          </cell>
          <cell r="D1226">
            <v>2000</v>
          </cell>
          <cell r="G1226">
            <v>107</v>
          </cell>
          <cell r="I1226">
            <v>1266322</v>
          </cell>
        </row>
        <row r="1227">
          <cell r="A1227">
            <v>23</v>
          </cell>
          <cell r="D1227">
            <v>2000</v>
          </cell>
          <cell r="G1227">
            <v>108</v>
          </cell>
          <cell r="I1227">
            <v>458782</v>
          </cell>
        </row>
        <row r="1228">
          <cell r="A1228">
            <v>23</v>
          </cell>
          <cell r="D1228">
            <v>2000</v>
          </cell>
          <cell r="G1228">
            <v>109</v>
          </cell>
          <cell r="I1228">
            <v>458105</v>
          </cell>
        </row>
        <row r="1229">
          <cell r="A1229">
            <v>23</v>
          </cell>
          <cell r="D1229">
            <v>2000</v>
          </cell>
          <cell r="G1229">
            <v>110</v>
          </cell>
          <cell r="I1229">
            <v>5671408</v>
          </cell>
        </row>
        <row r="1230">
          <cell r="A1230">
            <v>23</v>
          </cell>
          <cell r="D1230">
            <v>2000</v>
          </cell>
          <cell r="G1230">
            <v>111</v>
          </cell>
          <cell r="I1230">
            <v>1807262</v>
          </cell>
        </row>
        <row r="1231">
          <cell r="A1231">
            <v>23</v>
          </cell>
          <cell r="D1231">
            <v>2000</v>
          </cell>
          <cell r="G1231">
            <v>112</v>
          </cell>
          <cell r="I1231">
            <v>13342238</v>
          </cell>
        </row>
        <row r="1232">
          <cell r="A1232">
            <v>23</v>
          </cell>
          <cell r="D1232">
            <v>2001</v>
          </cell>
          <cell r="G1232">
            <v>83</v>
          </cell>
          <cell r="I1232">
            <v>2068510</v>
          </cell>
        </row>
        <row r="1233">
          <cell r="A1233">
            <v>23</v>
          </cell>
          <cell r="D1233">
            <v>2001</v>
          </cell>
          <cell r="G1233">
            <v>84</v>
          </cell>
          <cell r="I1233">
            <v>1383952</v>
          </cell>
        </row>
        <row r="1234">
          <cell r="A1234">
            <v>23</v>
          </cell>
          <cell r="D1234">
            <v>2001</v>
          </cell>
          <cell r="G1234">
            <v>85</v>
          </cell>
          <cell r="I1234">
            <v>656429</v>
          </cell>
        </row>
        <row r="1235">
          <cell r="A1235">
            <v>23</v>
          </cell>
          <cell r="D1235">
            <v>2001</v>
          </cell>
          <cell r="G1235">
            <v>86</v>
          </cell>
          <cell r="I1235">
            <v>212590</v>
          </cell>
        </row>
        <row r="1236">
          <cell r="A1236">
            <v>23</v>
          </cell>
          <cell r="D1236">
            <v>2001</v>
          </cell>
          <cell r="G1236">
            <v>87</v>
          </cell>
          <cell r="I1236">
            <v>0</v>
          </cell>
        </row>
        <row r="1237">
          <cell r="A1237">
            <v>23</v>
          </cell>
          <cell r="D1237">
            <v>2001</v>
          </cell>
          <cell r="G1237">
            <v>88</v>
          </cell>
          <cell r="I1237">
            <v>33754258</v>
          </cell>
        </row>
        <row r="1238">
          <cell r="A1238">
            <v>23</v>
          </cell>
          <cell r="D1238">
            <v>2001</v>
          </cell>
          <cell r="G1238">
            <v>89</v>
          </cell>
          <cell r="I1238">
            <v>3145440</v>
          </cell>
        </row>
        <row r="1239">
          <cell r="A1239">
            <v>23</v>
          </cell>
          <cell r="D1239">
            <v>2001</v>
          </cell>
          <cell r="G1239">
            <v>90</v>
          </cell>
          <cell r="I1239">
            <v>1719420</v>
          </cell>
        </row>
        <row r="1240">
          <cell r="A1240">
            <v>23</v>
          </cell>
          <cell r="D1240">
            <v>2001</v>
          </cell>
          <cell r="G1240">
            <v>91</v>
          </cell>
          <cell r="I1240">
            <v>42940599</v>
          </cell>
        </row>
        <row r="1241">
          <cell r="A1241">
            <v>23</v>
          </cell>
          <cell r="D1241">
            <v>2001</v>
          </cell>
          <cell r="G1241"/>
          <cell r="I1241">
            <v>0</v>
          </cell>
        </row>
        <row r="1242">
          <cell r="A1242">
            <v>23</v>
          </cell>
          <cell r="D1242">
            <v>2001</v>
          </cell>
          <cell r="G1242">
            <v>93</v>
          </cell>
          <cell r="I1242">
            <v>400949</v>
          </cell>
        </row>
        <row r="1243">
          <cell r="A1243">
            <v>23</v>
          </cell>
          <cell r="D1243">
            <v>2001</v>
          </cell>
          <cell r="G1243">
            <v>94</v>
          </cell>
          <cell r="I1243">
            <v>38510</v>
          </cell>
        </row>
        <row r="1244">
          <cell r="A1244">
            <v>23</v>
          </cell>
          <cell r="D1244">
            <v>2001</v>
          </cell>
          <cell r="G1244">
            <v>95</v>
          </cell>
          <cell r="I1244">
            <v>1347226</v>
          </cell>
        </row>
        <row r="1245">
          <cell r="A1245">
            <v>23</v>
          </cell>
          <cell r="D1245">
            <v>2001</v>
          </cell>
          <cell r="G1245">
            <v>96</v>
          </cell>
          <cell r="I1245">
            <v>2204310</v>
          </cell>
        </row>
        <row r="1246">
          <cell r="A1246">
            <v>23</v>
          </cell>
          <cell r="D1246">
            <v>2001</v>
          </cell>
          <cell r="G1246">
            <v>97</v>
          </cell>
          <cell r="I1246">
            <v>6546</v>
          </cell>
        </row>
        <row r="1247">
          <cell r="A1247">
            <v>23</v>
          </cell>
          <cell r="D1247">
            <v>2001</v>
          </cell>
          <cell r="G1247">
            <v>98</v>
          </cell>
          <cell r="I1247">
            <v>0</v>
          </cell>
        </row>
        <row r="1248">
          <cell r="A1248">
            <v>23</v>
          </cell>
          <cell r="D1248">
            <v>2001</v>
          </cell>
          <cell r="G1248">
            <v>99</v>
          </cell>
          <cell r="I1248">
            <v>3997541</v>
          </cell>
        </row>
        <row r="1249">
          <cell r="A1249">
            <v>23</v>
          </cell>
          <cell r="D1249">
            <v>2001</v>
          </cell>
          <cell r="G1249">
            <v>100</v>
          </cell>
          <cell r="I1249">
            <v>46938140</v>
          </cell>
        </row>
        <row r="1250">
          <cell r="A1250">
            <v>23</v>
          </cell>
          <cell r="D1250">
            <v>2001</v>
          </cell>
          <cell r="G1250"/>
          <cell r="I1250">
            <v>0</v>
          </cell>
        </row>
        <row r="1251">
          <cell r="A1251">
            <v>23</v>
          </cell>
          <cell r="D1251">
            <v>2001</v>
          </cell>
          <cell r="G1251"/>
          <cell r="I1251">
            <v>0</v>
          </cell>
        </row>
        <row r="1252">
          <cell r="A1252">
            <v>23</v>
          </cell>
          <cell r="D1252">
            <v>2001</v>
          </cell>
          <cell r="G1252">
            <v>103</v>
          </cell>
          <cell r="I1252">
            <v>6465245</v>
          </cell>
        </row>
        <row r="1253">
          <cell r="A1253">
            <v>23</v>
          </cell>
          <cell r="D1253">
            <v>2001</v>
          </cell>
          <cell r="G1253"/>
          <cell r="I1253">
            <v>0</v>
          </cell>
        </row>
        <row r="1254">
          <cell r="A1254">
            <v>23</v>
          </cell>
          <cell r="D1254">
            <v>2001</v>
          </cell>
          <cell r="G1254">
            <v>105</v>
          </cell>
          <cell r="I1254">
            <v>243872</v>
          </cell>
        </row>
        <row r="1255">
          <cell r="A1255">
            <v>23</v>
          </cell>
          <cell r="D1255">
            <v>2001</v>
          </cell>
          <cell r="G1255">
            <v>106</v>
          </cell>
          <cell r="I1255">
            <v>911735</v>
          </cell>
        </row>
        <row r="1256">
          <cell r="A1256">
            <v>23</v>
          </cell>
          <cell r="D1256">
            <v>2001</v>
          </cell>
          <cell r="G1256">
            <v>107</v>
          </cell>
          <cell r="I1256">
            <v>1229952</v>
          </cell>
        </row>
        <row r="1257">
          <cell r="A1257">
            <v>23</v>
          </cell>
          <cell r="D1257">
            <v>2001</v>
          </cell>
          <cell r="G1257">
            <v>108</v>
          </cell>
          <cell r="I1257">
            <v>464253</v>
          </cell>
        </row>
        <row r="1258">
          <cell r="A1258">
            <v>23</v>
          </cell>
          <cell r="D1258">
            <v>2001</v>
          </cell>
          <cell r="G1258">
            <v>109</v>
          </cell>
          <cell r="I1258">
            <v>501253</v>
          </cell>
        </row>
        <row r="1259">
          <cell r="A1259">
            <v>23</v>
          </cell>
          <cell r="D1259">
            <v>2001</v>
          </cell>
          <cell r="G1259">
            <v>110</v>
          </cell>
          <cell r="I1259">
            <v>5702366</v>
          </cell>
        </row>
        <row r="1260">
          <cell r="A1260">
            <v>23</v>
          </cell>
          <cell r="D1260">
            <v>2001</v>
          </cell>
          <cell r="G1260">
            <v>111</v>
          </cell>
          <cell r="I1260">
            <v>1841292</v>
          </cell>
        </row>
        <row r="1261">
          <cell r="A1261">
            <v>23</v>
          </cell>
          <cell r="D1261">
            <v>2001</v>
          </cell>
          <cell r="G1261">
            <v>112</v>
          </cell>
          <cell r="I1261">
            <v>11907659</v>
          </cell>
        </row>
        <row r="1262">
          <cell r="A1262">
            <v>23</v>
          </cell>
          <cell r="D1262">
            <v>2002</v>
          </cell>
          <cell r="G1262">
            <v>83</v>
          </cell>
          <cell r="I1262">
            <v>2123920</v>
          </cell>
        </row>
        <row r="1263">
          <cell r="A1263">
            <v>23</v>
          </cell>
          <cell r="D1263">
            <v>2002</v>
          </cell>
          <cell r="G1263">
            <v>84</v>
          </cell>
          <cell r="I1263">
            <v>1201511</v>
          </cell>
        </row>
        <row r="1264">
          <cell r="A1264">
            <v>23</v>
          </cell>
          <cell r="D1264">
            <v>2002</v>
          </cell>
          <cell r="G1264">
            <v>85</v>
          </cell>
          <cell r="I1264">
            <v>605347</v>
          </cell>
        </row>
        <row r="1265">
          <cell r="A1265">
            <v>23</v>
          </cell>
          <cell r="D1265">
            <v>2002</v>
          </cell>
          <cell r="G1265">
            <v>86</v>
          </cell>
          <cell r="I1265">
            <v>124170</v>
          </cell>
        </row>
        <row r="1266">
          <cell r="A1266">
            <v>23</v>
          </cell>
          <cell r="D1266">
            <v>2002</v>
          </cell>
          <cell r="G1266">
            <v>87</v>
          </cell>
          <cell r="I1266">
            <v>0</v>
          </cell>
        </row>
        <row r="1267">
          <cell r="A1267">
            <v>23</v>
          </cell>
          <cell r="D1267">
            <v>2002</v>
          </cell>
          <cell r="G1267">
            <v>88</v>
          </cell>
          <cell r="I1267">
            <v>39598172</v>
          </cell>
        </row>
        <row r="1268">
          <cell r="A1268">
            <v>23</v>
          </cell>
          <cell r="D1268">
            <v>2002</v>
          </cell>
          <cell r="G1268">
            <v>89</v>
          </cell>
          <cell r="I1268">
            <v>3826016</v>
          </cell>
        </row>
        <row r="1269">
          <cell r="A1269">
            <v>23</v>
          </cell>
          <cell r="D1269">
            <v>2002</v>
          </cell>
          <cell r="G1269">
            <v>90</v>
          </cell>
          <cell r="I1269">
            <v>1752322</v>
          </cell>
        </row>
        <row r="1270">
          <cell r="A1270">
            <v>23</v>
          </cell>
          <cell r="D1270">
            <v>2002</v>
          </cell>
          <cell r="G1270">
            <v>91</v>
          </cell>
          <cell r="I1270">
            <v>49231458</v>
          </cell>
        </row>
        <row r="1271">
          <cell r="A1271">
            <v>23</v>
          </cell>
          <cell r="D1271">
            <v>2002</v>
          </cell>
          <cell r="G1271"/>
          <cell r="I1271">
            <v>0</v>
          </cell>
        </row>
        <row r="1272">
          <cell r="A1272">
            <v>23</v>
          </cell>
          <cell r="D1272">
            <v>2002</v>
          </cell>
          <cell r="G1272">
            <v>93</v>
          </cell>
          <cell r="I1272">
            <v>403261</v>
          </cell>
        </row>
        <row r="1273">
          <cell r="A1273">
            <v>23</v>
          </cell>
          <cell r="D1273">
            <v>2002</v>
          </cell>
          <cell r="G1273">
            <v>94</v>
          </cell>
          <cell r="I1273">
            <v>40876</v>
          </cell>
        </row>
        <row r="1274">
          <cell r="A1274">
            <v>23</v>
          </cell>
          <cell r="D1274">
            <v>2002</v>
          </cell>
          <cell r="G1274">
            <v>95</v>
          </cell>
          <cell r="I1274">
            <v>1460292</v>
          </cell>
        </row>
        <row r="1275">
          <cell r="A1275">
            <v>23</v>
          </cell>
          <cell r="D1275">
            <v>2002</v>
          </cell>
          <cell r="G1275">
            <v>96</v>
          </cell>
          <cell r="I1275">
            <v>2502263</v>
          </cell>
        </row>
        <row r="1276">
          <cell r="A1276">
            <v>23</v>
          </cell>
          <cell r="D1276">
            <v>2002</v>
          </cell>
          <cell r="G1276">
            <v>97</v>
          </cell>
          <cell r="I1276">
            <v>12633</v>
          </cell>
        </row>
        <row r="1277">
          <cell r="A1277">
            <v>23</v>
          </cell>
          <cell r="D1277">
            <v>2002</v>
          </cell>
          <cell r="G1277">
            <v>98</v>
          </cell>
          <cell r="I1277">
            <v>0</v>
          </cell>
        </row>
        <row r="1278">
          <cell r="A1278">
            <v>23</v>
          </cell>
          <cell r="D1278">
            <v>2002</v>
          </cell>
          <cell r="G1278">
            <v>99</v>
          </cell>
          <cell r="I1278">
            <v>4419325</v>
          </cell>
        </row>
        <row r="1279">
          <cell r="A1279">
            <v>23</v>
          </cell>
          <cell r="D1279">
            <v>2002</v>
          </cell>
          <cell r="G1279">
            <v>100</v>
          </cell>
          <cell r="I1279">
            <v>53650783</v>
          </cell>
        </row>
        <row r="1280">
          <cell r="A1280">
            <v>23</v>
          </cell>
          <cell r="D1280">
            <v>2002</v>
          </cell>
          <cell r="G1280"/>
          <cell r="I1280">
            <v>0</v>
          </cell>
        </row>
        <row r="1281">
          <cell r="A1281">
            <v>23</v>
          </cell>
          <cell r="D1281">
            <v>2002</v>
          </cell>
          <cell r="G1281"/>
          <cell r="I1281">
            <v>0</v>
          </cell>
        </row>
        <row r="1282">
          <cell r="A1282">
            <v>23</v>
          </cell>
          <cell r="D1282">
            <v>2002</v>
          </cell>
          <cell r="G1282">
            <v>103</v>
          </cell>
          <cell r="I1282">
            <v>7070726</v>
          </cell>
        </row>
        <row r="1283">
          <cell r="A1283">
            <v>23</v>
          </cell>
          <cell r="D1283">
            <v>2002</v>
          </cell>
          <cell r="G1283"/>
          <cell r="I1283">
            <v>0</v>
          </cell>
        </row>
        <row r="1284">
          <cell r="A1284">
            <v>23</v>
          </cell>
          <cell r="D1284">
            <v>2002</v>
          </cell>
          <cell r="G1284">
            <v>105</v>
          </cell>
          <cell r="I1284">
            <v>224056</v>
          </cell>
        </row>
        <row r="1285">
          <cell r="A1285">
            <v>23</v>
          </cell>
          <cell r="D1285">
            <v>2002</v>
          </cell>
          <cell r="G1285">
            <v>106</v>
          </cell>
          <cell r="I1285">
            <v>933966</v>
          </cell>
        </row>
        <row r="1286">
          <cell r="A1286">
            <v>23</v>
          </cell>
          <cell r="D1286">
            <v>2002</v>
          </cell>
          <cell r="G1286">
            <v>107</v>
          </cell>
          <cell r="I1286">
            <v>1938922</v>
          </cell>
        </row>
        <row r="1287">
          <cell r="A1287">
            <v>23</v>
          </cell>
          <cell r="D1287">
            <v>2002</v>
          </cell>
          <cell r="G1287">
            <v>108</v>
          </cell>
          <cell r="I1287">
            <v>490326</v>
          </cell>
        </row>
        <row r="1288">
          <cell r="A1288">
            <v>23</v>
          </cell>
          <cell r="D1288">
            <v>2002</v>
          </cell>
          <cell r="G1288">
            <v>109</v>
          </cell>
          <cell r="I1288">
            <v>474978</v>
          </cell>
        </row>
        <row r="1289">
          <cell r="A1289">
            <v>23</v>
          </cell>
          <cell r="D1289">
            <v>2002</v>
          </cell>
          <cell r="G1289">
            <v>110</v>
          </cell>
          <cell r="I1289">
            <v>6193125</v>
          </cell>
        </row>
        <row r="1290">
          <cell r="A1290">
            <v>23</v>
          </cell>
          <cell r="D1290">
            <v>2002</v>
          </cell>
          <cell r="G1290">
            <v>111</v>
          </cell>
          <cell r="I1290">
            <v>2108672</v>
          </cell>
        </row>
        <row r="1291">
          <cell r="A1291">
            <v>23</v>
          </cell>
          <cell r="D1291">
            <v>2002</v>
          </cell>
          <cell r="G1291">
            <v>112</v>
          </cell>
          <cell r="I1291">
            <v>14679979</v>
          </cell>
        </row>
        <row r="1292">
          <cell r="A1292">
            <v>23</v>
          </cell>
          <cell r="D1292">
            <v>2003</v>
          </cell>
          <cell r="G1292">
            <v>83</v>
          </cell>
          <cell r="I1292">
            <v>2160558</v>
          </cell>
        </row>
        <row r="1293">
          <cell r="A1293">
            <v>23</v>
          </cell>
          <cell r="D1293">
            <v>2003</v>
          </cell>
          <cell r="G1293">
            <v>84</v>
          </cell>
          <cell r="I1293">
            <v>1252015</v>
          </cell>
        </row>
        <row r="1294">
          <cell r="A1294">
            <v>23</v>
          </cell>
          <cell r="D1294">
            <v>2003</v>
          </cell>
          <cell r="G1294">
            <v>85</v>
          </cell>
          <cell r="I1294">
            <v>750829</v>
          </cell>
        </row>
        <row r="1295">
          <cell r="A1295">
            <v>23</v>
          </cell>
          <cell r="D1295">
            <v>2003</v>
          </cell>
          <cell r="G1295">
            <v>86</v>
          </cell>
          <cell r="I1295">
            <v>75892</v>
          </cell>
        </row>
        <row r="1296">
          <cell r="A1296">
            <v>23</v>
          </cell>
          <cell r="D1296">
            <v>2003</v>
          </cell>
          <cell r="G1296">
            <v>87</v>
          </cell>
          <cell r="I1296">
            <v>0</v>
          </cell>
        </row>
        <row r="1297">
          <cell r="A1297">
            <v>23</v>
          </cell>
          <cell r="D1297">
            <v>2003</v>
          </cell>
          <cell r="G1297">
            <v>88</v>
          </cell>
          <cell r="I1297">
            <v>33520770</v>
          </cell>
        </row>
        <row r="1298">
          <cell r="A1298">
            <v>23</v>
          </cell>
          <cell r="D1298">
            <v>2003</v>
          </cell>
          <cell r="G1298">
            <v>89</v>
          </cell>
          <cell r="I1298">
            <v>3701541</v>
          </cell>
        </row>
        <row r="1299">
          <cell r="A1299">
            <v>23</v>
          </cell>
          <cell r="D1299">
            <v>2003</v>
          </cell>
          <cell r="G1299">
            <v>90</v>
          </cell>
          <cell r="I1299">
            <v>1736466</v>
          </cell>
        </row>
        <row r="1300">
          <cell r="A1300">
            <v>23</v>
          </cell>
          <cell r="D1300">
            <v>2003</v>
          </cell>
          <cell r="G1300">
            <v>91</v>
          </cell>
          <cell r="I1300">
            <v>43198071</v>
          </cell>
        </row>
        <row r="1301">
          <cell r="A1301">
            <v>23</v>
          </cell>
          <cell r="D1301">
            <v>2003</v>
          </cell>
          <cell r="G1301"/>
          <cell r="I1301">
            <v>0</v>
          </cell>
        </row>
        <row r="1302">
          <cell r="A1302">
            <v>23</v>
          </cell>
          <cell r="D1302">
            <v>2003</v>
          </cell>
          <cell r="G1302">
            <v>93</v>
          </cell>
          <cell r="I1302">
            <v>423331</v>
          </cell>
        </row>
        <row r="1303">
          <cell r="A1303">
            <v>23</v>
          </cell>
          <cell r="D1303">
            <v>2003</v>
          </cell>
          <cell r="G1303">
            <v>94</v>
          </cell>
          <cell r="I1303">
            <v>49325</v>
          </cell>
        </row>
        <row r="1304">
          <cell r="A1304">
            <v>23</v>
          </cell>
          <cell r="D1304">
            <v>2003</v>
          </cell>
          <cell r="G1304">
            <v>95</v>
          </cell>
          <cell r="I1304">
            <v>1230566</v>
          </cell>
        </row>
        <row r="1305">
          <cell r="A1305">
            <v>23</v>
          </cell>
          <cell r="D1305">
            <v>2003</v>
          </cell>
          <cell r="G1305">
            <v>96</v>
          </cell>
          <cell r="I1305">
            <v>2432351</v>
          </cell>
        </row>
        <row r="1306">
          <cell r="A1306">
            <v>23</v>
          </cell>
          <cell r="D1306">
            <v>2003</v>
          </cell>
          <cell r="G1306">
            <v>97</v>
          </cell>
          <cell r="I1306">
            <v>1840</v>
          </cell>
        </row>
        <row r="1307">
          <cell r="A1307">
            <v>23</v>
          </cell>
          <cell r="D1307">
            <v>2003</v>
          </cell>
          <cell r="G1307">
            <v>98</v>
          </cell>
          <cell r="I1307">
            <v>0</v>
          </cell>
        </row>
        <row r="1308">
          <cell r="A1308">
            <v>23</v>
          </cell>
          <cell r="D1308">
            <v>2003</v>
          </cell>
          <cell r="G1308">
            <v>99</v>
          </cell>
          <cell r="I1308">
            <v>4137413</v>
          </cell>
        </row>
        <row r="1309">
          <cell r="A1309">
            <v>23</v>
          </cell>
          <cell r="D1309">
            <v>2003</v>
          </cell>
          <cell r="G1309">
            <v>100</v>
          </cell>
          <cell r="I1309">
            <v>47335484</v>
          </cell>
        </row>
        <row r="1310">
          <cell r="A1310">
            <v>23</v>
          </cell>
          <cell r="D1310">
            <v>2003</v>
          </cell>
          <cell r="G1310"/>
          <cell r="I1310">
            <v>0</v>
          </cell>
        </row>
        <row r="1311">
          <cell r="A1311">
            <v>23</v>
          </cell>
          <cell r="D1311">
            <v>2003</v>
          </cell>
          <cell r="G1311"/>
          <cell r="I1311">
            <v>0</v>
          </cell>
        </row>
        <row r="1312">
          <cell r="A1312">
            <v>23</v>
          </cell>
          <cell r="D1312">
            <v>2003</v>
          </cell>
          <cell r="G1312">
            <v>103</v>
          </cell>
          <cell r="I1312">
            <v>8355059</v>
          </cell>
        </row>
        <row r="1313">
          <cell r="A1313">
            <v>23</v>
          </cell>
          <cell r="D1313">
            <v>2003</v>
          </cell>
          <cell r="G1313"/>
          <cell r="I1313">
            <v>0</v>
          </cell>
        </row>
        <row r="1314">
          <cell r="A1314">
            <v>23</v>
          </cell>
          <cell r="D1314">
            <v>2003</v>
          </cell>
          <cell r="G1314">
            <v>105</v>
          </cell>
          <cell r="I1314">
            <v>226562</v>
          </cell>
        </row>
        <row r="1315">
          <cell r="A1315">
            <v>23</v>
          </cell>
          <cell r="D1315">
            <v>2003</v>
          </cell>
          <cell r="G1315">
            <v>106</v>
          </cell>
          <cell r="I1315">
            <v>1164867</v>
          </cell>
        </row>
        <row r="1316">
          <cell r="A1316">
            <v>23</v>
          </cell>
          <cell r="D1316">
            <v>2003</v>
          </cell>
          <cell r="G1316">
            <v>107</v>
          </cell>
          <cell r="I1316">
            <v>1875190</v>
          </cell>
        </row>
        <row r="1317">
          <cell r="A1317">
            <v>23</v>
          </cell>
          <cell r="D1317">
            <v>2003</v>
          </cell>
          <cell r="G1317">
            <v>108</v>
          </cell>
          <cell r="I1317">
            <v>533745</v>
          </cell>
        </row>
        <row r="1318">
          <cell r="A1318">
            <v>23</v>
          </cell>
          <cell r="D1318">
            <v>2003</v>
          </cell>
          <cell r="G1318">
            <v>109</v>
          </cell>
          <cell r="I1318">
            <v>473321</v>
          </cell>
        </row>
        <row r="1319">
          <cell r="A1319">
            <v>23</v>
          </cell>
          <cell r="D1319">
            <v>2003</v>
          </cell>
          <cell r="G1319">
            <v>110</v>
          </cell>
          <cell r="I1319">
            <v>6678200</v>
          </cell>
        </row>
        <row r="1320">
          <cell r="A1320">
            <v>23</v>
          </cell>
          <cell r="D1320">
            <v>2003</v>
          </cell>
          <cell r="G1320">
            <v>111</v>
          </cell>
          <cell r="I1320">
            <v>2346638</v>
          </cell>
        </row>
        <row r="1321">
          <cell r="A1321">
            <v>23</v>
          </cell>
          <cell r="D1321">
            <v>2003</v>
          </cell>
          <cell r="G1321">
            <v>112</v>
          </cell>
          <cell r="I1321">
            <v>14476954</v>
          </cell>
        </row>
        <row r="1322">
          <cell r="A1322">
            <v>23</v>
          </cell>
          <cell r="D1322">
            <v>2004</v>
          </cell>
          <cell r="G1322">
            <v>83</v>
          </cell>
          <cell r="I1322">
            <v>2155907</v>
          </cell>
        </row>
        <row r="1323">
          <cell r="A1323">
            <v>23</v>
          </cell>
          <cell r="D1323">
            <v>2004</v>
          </cell>
          <cell r="G1323">
            <v>84</v>
          </cell>
          <cell r="I1323">
            <v>1852848</v>
          </cell>
        </row>
        <row r="1324">
          <cell r="A1324">
            <v>23</v>
          </cell>
          <cell r="D1324">
            <v>2004</v>
          </cell>
          <cell r="G1324">
            <v>85</v>
          </cell>
          <cell r="I1324">
            <v>1155594</v>
          </cell>
        </row>
        <row r="1325">
          <cell r="A1325">
            <v>23</v>
          </cell>
          <cell r="D1325">
            <v>2004</v>
          </cell>
          <cell r="G1325">
            <v>86</v>
          </cell>
          <cell r="I1325">
            <v>543667</v>
          </cell>
        </row>
        <row r="1326">
          <cell r="A1326">
            <v>23</v>
          </cell>
          <cell r="D1326">
            <v>2004</v>
          </cell>
          <cell r="G1326">
            <v>87</v>
          </cell>
          <cell r="I1326">
            <v>3737</v>
          </cell>
        </row>
        <row r="1327">
          <cell r="A1327">
            <v>23</v>
          </cell>
          <cell r="D1327">
            <v>2004</v>
          </cell>
          <cell r="G1327">
            <v>88</v>
          </cell>
          <cell r="I1327">
            <v>35836490</v>
          </cell>
        </row>
        <row r="1328">
          <cell r="A1328">
            <v>23</v>
          </cell>
          <cell r="D1328">
            <v>2004</v>
          </cell>
          <cell r="G1328">
            <v>89</v>
          </cell>
          <cell r="I1328">
            <v>3839191</v>
          </cell>
        </row>
        <row r="1329">
          <cell r="A1329">
            <v>23</v>
          </cell>
          <cell r="D1329">
            <v>2004</v>
          </cell>
          <cell r="G1329">
            <v>90</v>
          </cell>
          <cell r="I1329">
            <v>25234</v>
          </cell>
        </row>
        <row r="1330">
          <cell r="A1330">
            <v>23</v>
          </cell>
          <cell r="D1330">
            <v>2004</v>
          </cell>
          <cell r="G1330">
            <v>91</v>
          </cell>
          <cell r="I1330">
            <v>45412668</v>
          </cell>
        </row>
        <row r="1331">
          <cell r="A1331">
            <v>23</v>
          </cell>
          <cell r="D1331">
            <v>2004</v>
          </cell>
          <cell r="G1331"/>
          <cell r="I1331">
            <v>0</v>
          </cell>
        </row>
        <row r="1332">
          <cell r="A1332">
            <v>23</v>
          </cell>
          <cell r="D1332">
            <v>2004</v>
          </cell>
          <cell r="G1332">
            <v>93</v>
          </cell>
          <cell r="I1332">
            <v>1233986</v>
          </cell>
        </row>
        <row r="1333">
          <cell r="A1333">
            <v>23</v>
          </cell>
          <cell r="D1333">
            <v>2004</v>
          </cell>
          <cell r="G1333">
            <v>94</v>
          </cell>
          <cell r="I1333">
            <v>88451</v>
          </cell>
        </row>
        <row r="1334">
          <cell r="A1334">
            <v>23</v>
          </cell>
          <cell r="D1334">
            <v>2004</v>
          </cell>
          <cell r="G1334">
            <v>95</v>
          </cell>
          <cell r="I1334">
            <v>1648710</v>
          </cell>
        </row>
        <row r="1335">
          <cell r="A1335">
            <v>23</v>
          </cell>
          <cell r="D1335">
            <v>2004</v>
          </cell>
          <cell r="G1335">
            <v>96</v>
          </cell>
          <cell r="I1335">
            <v>1948782</v>
          </cell>
        </row>
        <row r="1336">
          <cell r="A1336">
            <v>23</v>
          </cell>
          <cell r="D1336">
            <v>2004</v>
          </cell>
          <cell r="G1336">
            <v>97</v>
          </cell>
          <cell r="I1336">
            <v>8284</v>
          </cell>
        </row>
        <row r="1337">
          <cell r="A1337">
            <v>23</v>
          </cell>
          <cell r="D1337">
            <v>2004</v>
          </cell>
          <cell r="G1337"/>
          <cell r="I1337">
            <v>0</v>
          </cell>
        </row>
        <row r="1338">
          <cell r="A1338">
            <v>23</v>
          </cell>
          <cell r="D1338">
            <v>2004</v>
          </cell>
          <cell r="G1338">
            <v>99</v>
          </cell>
          <cell r="I1338">
            <v>4928213</v>
          </cell>
        </row>
        <row r="1339">
          <cell r="A1339">
            <v>23</v>
          </cell>
          <cell r="D1339">
            <v>2004</v>
          </cell>
          <cell r="G1339">
            <v>100</v>
          </cell>
          <cell r="I1339">
            <v>50340881</v>
          </cell>
        </row>
        <row r="1340">
          <cell r="A1340">
            <v>23</v>
          </cell>
          <cell r="D1340">
            <v>2004</v>
          </cell>
          <cell r="G1340"/>
          <cell r="I1340">
            <v>0</v>
          </cell>
        </row>
        <row r="1341">
          <cell r="A1341">
            <v>23</v>
          </cell>
          <cell r="D1341">
            <v>2004</v>
          </cell>
          <cell r="G1341"/>
          <cell r="I1341">
            <v>0</v>
          </cell>
        </row>
        <row r="1342">
          <cell r="A1342">
            <v>23</v>
          </cell>
          <cell r="D1342">
            <v>2004</v>
          </cell>
          <cell r="G1342">
            <v>103</v>
          </cell>
          <cell r="I1342">
            <v>6001019</v>
          </cell>
        </row>
        <row r="1343">
          <cell r="A1343">
            <v>23</v>
          </cell>
          <cell r="D1343">
            <v>2004</v>
          </cell>
          <cell r="G1343"/>
          <cell r="I1343">
            <v>0</v>
          </cell>
        </row>
        <row r="1344">
          <cell r="A1344">
            <v>23</v>
          </cell>
          <cell r="D1344">
            <v>2004</v>
          </cell>
          <cell r="G1344">
            <v>105</v>
          </cell>
          <cell r="I1344">
            <v>4763</v>
          </cell>
        </row>
        <row r="1345">
          <cell r="A1345">
            <v>23</v>
          </cell>
          <cell r="D1345">
            <v>2004</v>
          </cell>
          <cell r="G1345">
            <v>106</v>
          </cell>
          <cell r="I1345">
            <v>779866</v>
          </cell>
        </row>
        <row r="1346">
          <cell r="A1346">
            <v>23</v>
          </cell>
          <cell r="D1346">
            <v>2004</v>
          </cell>
          <cell r="G1346">
            <v>107</v>
          </cell>
          <cell r="I1346">
            <v>1495502</v>
          </cell>
        </row>
        <row r="1347">
          <cell r="A1347">
            <v>23</v>
          </cell>
          <cell r="D1347">
            <v>2004</v>
          </cell>
          <cell r="G1347">
            <v>108</v>
          </cell>
          <cell r="I1347">
            <v>120161</v>
          </cell>
        </row>
        <row r="1348">
          <cell r="A1348">
            <v>23</v>
          </cell>
          <cell r="D1348">
            <v>2004</v>
          </cell>
          <cell r="G1348">
            <v>109</v>
          </cell>
          <cell r="I1348">
            <v>609476</v>
          </cell>
        </row>
        <row r="1349">
          <cell r="A1349">
            <v>23</v>
          </cell>
          <cell r="D1349">
            <v>2004</v>
          </cell>
          <cell r="G1349">
            <v>110</v>
          </cell>
          <cell r="I1349">
            <v>6161968</v>
          </cell>
        </row>
        <row r="1350">
          <cell r="A1350">
            <v>23</v>
          </cell>
          <cell r="D1350">
            <v>2004</v>
          </cell>
          <cell r="G1350">
            <v>111</v>
          </cell>
          <cell r="I1350">
            <v>2521800</v>
          </cell>
        </row>
        <row r="1351">
          <cell r="A1351">
            <v>23</v>
          </cell>
          <cell r="D1351">
            <v>2004</v>
          </cell>
          <cell r="G1351">
            <v>112</v>
          </cell>
          <cell r="I1351">
            <v>11675121</v>
          </cell>
        </row>
        <row r="1352">
          <cell r="A1352">
            <v>23</v>
          </cell>
          <cell r="D1352">
            <v>2005</v>
          </cell>
          <cell r="G1352">
            <v>83</v>
          </cell>
          <cell r="I1352">
            <v>2776472</v>
          </cell>
        </row>
        <row r="1353">
          <cell r="A1353">
            <v>23</v>
          </cell>
          <cell r="D1353">
            <v>2005</v>
          </cell>
          <cell r="G1353">
            <v>84</v>
          </cell>
          <cell r="I1353">
            <v>1987221</v>
          </cell>
        </row>
        <row r="1354">
          <cell r="A1354">
            <v>23</v>
          </cell>
          <cell r="D1354">
            <v>2005</v>
          </cell>
          <cell r="G1354">
            <v>85</v>
          </cell>
          <cell r="I1354">
            <v>411592</v>
          </cell>
        </row>
        <row r="1355">
          <cell r="A1355">
            <v>23</v>
          </cell>
          <cell r="D1355">
            <v>2005</v>
          </cell>
          <cell r="G1355">
            <v>86</v>
          </cell>
          <cell r="I1355">
            <v>114225</v>
          </cell>
        </row>
        <row r="1356">
          <cell r="A1356">
            <v>23</v>
          </cell>
          <cell r="D1356">
            <v>2005</v>
          </cell>
          <cell r="G1356">
            <v>87</v>
          </cell>
          <cell r="I1356">
            <v>532810</v>
          </cell>
        </row>
        <row r="1357">
          <cell r="A1357">
            <v>23</v>
          </cell>
          <cell r="D1357">
            <v>2005</v>
          </cell>
          <cell r="G1357">
            <v>88</v>
          </cell>
          <cell r="I1357">
            <v>41639267</v>
          </cell>
        </row>
        <row r="1358">
          <cell r="A1358">
            <v>23</v>
          </cell>
          <cell r="D1358">
            <v>2005</v>
          </cell>
          <cell r="G1358">
            <v>89</v>
          </cell>
          <cell r="I1358">
            <v>4287839</v>
          </cell>
        </row>
        <row r="1359">
          <cell r="A1359">
            <v>23</v>
          </cell>
          <cell r="D1359">
            <v>2005</v>
          </cell>
          <cell r="G1359">
            <v>90</v>
          </cell>
          <cell r="I1359">
            <v>44963</v>
          </cell>
        </row>
        <row r="1360">
          <cell r="A1360">
            <v>23</v>
          </cell>
          <cell r="D1360">
            <v>2005</v>
          </cell>
          <cell r="G1360">
            <v>91</v>
          </cell>
          <cell r="I1360">
            <v>51794389</v>
          </cell>
        </row>
        <row r="1361">
          <cell r="A1361">
            <v>23</v>
          </cell>
          <cell r="D1361">
            <v>2005</v>
          </cell>
          <cell r="G1361"/>
          <cell r="I1361">
            <v>0</v>
          </cell>
        </row>
        <row r="1362">
          <cell r="A1362">
            <v>23</v>
          </cell>
          <cell r="D1362">
            <v>2005</v>
          </cell>
          <cell r="G1362">
            <v>93</v>
          </cell>
          <cell r="I1362">
            <v>328827</v>
          </cell>
        </row>
        <row r="1363">
          <cell r="A1363">
            <v>23</v>
          </cell>
          <cell r="D1363">
            <v>2005</v>
          </cell>
          <cell r="G1363">
            <v>94</v>
          </cell>
          <cell r="I1363">
            <v>149501</v>
          </cell>
        </row>
        <row r="1364">
          <cell r="A1364">
            <v>23</v>
          </cell>
          <cell r="D1364">
            <v>2005</v>
          </cell>
          <cell r="G1364">
            <v>95</v>
          </cell>
          <cell r="I1364">
            <v>2275247</v>
          </cell>
        </row>
        <row r="1365">
          <cell r="A1365">
            <v>23</v>
          </cell>
          <cell r="D1365">
            <v>2005</v>
          </cell>
          <cell r="G1365">
            <v>96</v>
          </cell>
          <cell r="I1365">
            <v>3182357</v>
          </cell>
        </row>
        <row r="1366">
          <cell r="A1366">
            <v>23</v>
          </cell>
          <cell r="D1366">
            <v>2005</v>
          </cell>
          <cell r="G1366">
            <v>97</v>
          </cell>
          <cell r="I1366">
            <v>1565</v>
          </cell>
        </row>
        <row r="1367">
          <cell r="A1367">
            <v>23</v>
          </cell>
          <cell r="D1367">
            <v>2005</v>
          </cell>
          <cell r="G1367">
            <v>98</v>
          </cell>
          <cell r="I1367">
            <v>77190</v>
          </cell>
        </row>
        <row r="1368">
          <cell r="A1368">
            <v>23</v>
          </cell>
          <cell r="D1368">
            <v>2005</v>
          </cell>
          <cell r="G1368">
            <v>99</v>
          </cell>
          <cell r="I1368">
            <v>6014687</v>
          </cell>
        </row>
        <row r="1369">
          <cell r="A1369">
            <v>23</v>
          </cell>
          <cell r="D1369">
            <v>2005</v>
          </cell>
          <cell r="G1369">
            <v>100</v>
          </cell>
          <cell r="I1369">
            <v>57809076</v>
          </cell>
        </row>
        <row r="1370">
          <cell r="A1370">
            <v>23</v>
          </cell>
          <cell r="D1370">
            <v>2005</v>
          </cell>
          <cell r="G1370"/>
          <cell r="I1370">
            <v>0</v>
          </cell>
        </row>
        <row r="1371">
          <cell r="A1371">
            <v>23</v>
          </cell>
          <cell r="D1371">
            <v>2005</v>
          </cell>
          <cell r="G1371"/>
          <cell r="I1371">
            <v>0</v>
          </cell>
        </row>
        <row r="1372">
          <cell r="A1372">
            <v>23</v>
          </cell>
          <cell r="D1372">
            <v>2005</v>
          </cell>
          <cell r="G1372">
            <v>103</v>
          </cell>
          <cell r="I1372">
            <v>3170838</v>
          </cell>
        </row>
        <row r="1373">
          <cell r="A1373">
            <v>23</v>
          </cell>
          <cell r="D1373">
            <v>2005</v>
          </cell>
          <cell r="G1373"/>
          <cell r="I1373">
            <v>0</v>
          </cell>
        </row>
        <row r="1374">
          <cell r="A1374">
            <v>23</v>
          </cell>
          <cell r="D1374">
            <v>2005</v>
          </cell>
          <cell r="G1374">
            <v>105</v>
          </cell>
          <cell r="I1374">
            <v>1672</v>
          </cell>
        </row>
        <row r="1375">
          <cell r="A1375">
            <v>23</v>
          </cell>
          <cell r="D1375">
            <v>2005</v>
          </cell>
          <cell r="G1375">
            <v>106</v>
          </cell>
          <cell r="I1375">
            <v>585667</v>
          </cell>
        </row>
        <row r="1376">
          <cell r="A1376">
            <v>23</v>
          </cell>
          <cell r="D1376">
            <v>2005</v>
          </cell>
          <cell r="G1376">
            <v>107</v>
          </cell>
          <cell r="I1376">
            <v>1686017</v>
          </cell>
        </row>
        <row r="1377">
          <cell r="A1377">
            <v>23</v>
          </cell>
          <cell r="D1377">
            <v>2005</v>
          </cell>
          <cell r="G1377">
            <v>108</v>
          </cell>
          <cell r="I1377">
            <v>149213</v>
          </cell>
        </row>
        <row r="1378">
          <cell r="A1378">
            <v>23</v>
          </cell>
          <cell r="D1378">
            <v>2005</v>
          </cell>
          <cell r="G1378">
            <v>109</v>
          </cell>
          <cell r="I1378">
            <v>507334</v>
          </cell>
        </row>
        <row r="1379">
          <cell r="A1379">
            <v>23</v>
          </cell>
          <cell r="D1379">
            <v>2005</v>
          </cell>
          <cell r="G1379">
            <v>110</v>
          </cell>
          <cell r="I1379">
            <v>7139910</v>
          </cell>
        </row>
        <row r="1380">
          <cell r="A1380">
            <v>23</v>
          </cell>
          <cell r="D1380">
            <v>2005</v>
          </cell>
          <cell r="G1380">
            <v>111</v>
          </cell>
          <cell r="I1380">
            <v>1822760</v>
          </cell>
        </row>
        <row r="1381">
          <cell r="A1381">
            <v>23</v>
          </cell>
          <cell r="D1381">
            <v>2005</v>
          </cell>
          <cell r="G1381">
            <v>112</v>
          </cell>
          <cell r="I1381">
            <v>12717687</v>
          </cell>
        </row>
        <row r="1382">
          <cell r="A1382">
            <v>23</v>
          </cell>
          <cell r="D1382">
            <v>2006</v>
          </cell>
          <cell r="G1382">
            <v>83</v>
          </cell>
          <cell r="I1382">
            <v>1891486</v>
          </cell>
        </row>
        <row r="1383">
          <cell r="A1383">
            <v>23</v>
          </cell>
          <cell r="D1383">
            <v>2006</v>
          </cell>
          <cell r="G1383">
            <v>84</v>
          </cell>
          <cell r="I1383">
            <v>617926</v>
          </cell>
        </row>
        <row r="1384">
          <cell r="A1384">
            <v>23</v>
          </cell>
          <cell r="D1384">
            <v>2006</v>
          </cell>
          <cell r="G1384">
            <v>85</v>
          </cell>
          <cell r="I1384">
            <v>991304</v>
          </cell>
        </row>
        <row r="1385">
          <cell r="A1385">
            <v>23</v>
          </cell>
          <cell r="D1385">
            <v>2006</v>
          </cell>
          <cell r="G1385">
            <v>86</v>
          </cell>
          <cell r="I1385">
            <v>928538</v>
          </cell>
        </row>
        <row r="1386">
          <cell r="A1386">
            <v>23</v>
          </cell>
          <cell r="D1386">
            <v>2006</v>
          </cell>
          <cell r="G1386">
            <v>87</v>
          </cell>
          <cell r="I1386">
            <v>202327</v>
          </cell>
        </row>
        <row r="1387">
          <cell r="A1387">
            <v>23</v>
          </cell>
          <cell r="D1387">
            <v>2006</v>
          </cell>
          <cell r="G1387"/>
          <cell r="I1387">
            <v>0</v>
          </cell>
        </row>
        <row r="1388">
          <cell r="A1388">
            <v>23</v>
          </cell>
          <cell r="D1388">
            <v>2006</v>
          </cell>
          <cell r="G1388"/>
          <cell r="I1388">
            <v>0</v>
          </cell>
        </row>
        <row r="1389">
          <cell r="A1389">
            <v>23</v>
          </cell>
          <cell r="D1389">
            <v>2006</v>
          </cell>
          <cell r="G1389">
            <v>90</v>
          </cell>
          <cell r="I1389">
            <v>103073</v>
          </cell>
        </row>
        <row r="1390">
          <cell r="A1390">
            <v>23</v>
          </cell>
          <cell r="D1390">
            <v>2006</v>
          </cell>
          <cell r="G1390">
            <v>91</v>
          </cell>
          <cell r="I1390">
            <v>26623</v>
          </cell>
        </row>
        <row r="1391">
          <cell r="A1391">
            <v>23</v>
          </cell>
          <cell r="D1391">
            <v>2006</v>
          </cell>
          <cell r="G1391"/>
          <cell r="I1391">
            <v>0</v>
          </cell>
        </row>
        <row r="1392">
          <cell r="A1392">
            <v>23</v>
          </cell>
          <cell r="D1392">
            <v>2006</v>
          </cell>
          <cell r="G1392">
            <v>93</v>
          </cell>
          <cell r="I1392">
            <v>634838</v>
          </cell>
        </row>
        <row r="1393">
          <cell r="A1393">
            <v>23</v>
          </cell>
          <cell r="D1393">
            <v>2006</v>
          </cell>
          <cell r="G1393">
            <v>94</v>
          </cell>
          <cell r="I1393">
            <v>229157</v>
          </cell>
        </row>
        <row r="1394">
          <cell r="A1394">
            <v>23</v>
          </cell>
          <cell r="D1394">
            <v>2006</v>
          </cell>
          <cell r="G1394">
            <v>95</v>
          </cell>
          <cell r="I1394">
            <v>928</v>
          </cell>
        </row>
        <row r="1395">
          <cell r="A1395">
            <v>23</v>
          </cell>
          <cell r="D1395">
            <v>2006</v>
          </cell>
          <cell r="G1395">
            <v>96</v>
          </cell>
          <cell r="I1395">
            <v>42708360</v>
          </cell>
        </row>
        <row r="1396">
          <cell r="A1396">
            <v>23</v>
          </cell>
          <cell r="D1396">
            <v>2006</v>
          </cell>
          <cell r="G1396">
            <v>97</v>
          </cell>
          <cell r="I1396">
            <v>4220857</v>
          </cell>
        </row>
        <row r="1397">
          <cell r="A1397">
            <v>23</v>
          </cell>
          <cell r="D1397">
            <v>2006</v>
          </cell>
          <cell r="G1397">
            <v>98</v>
          </cell>
          <cell r="I1397">
            <v>73727</v>
          </cell>
        </row>
        <row r="1398">
          <cell r="A1398">
            <v>23</v>
          </cell>
          <cell r="D1398">
            <v>2006</v>
          </cell>
          <cell r="G1398">
            <v>99</v>
          </cell>
          <cell r="I1398">
            <v>52629144</v>
          </cell>
        </row>
        <row r="1399">
          <cell r="A1399">
            <v>23</v>
          </cell>
          <cell r="D1399">
            <v>2006</v>
          </cell>
          <cell r="G1399"/>
          <cell r="I1399">
            <v>0</v>
          </cell>
        </row>
        <row r="1400">
          <cell r="A1400">
            <v>23</v>
          </cell>
          <cell r="D1400">
            <v>2006</v>
          </cell>
          <cell r="G1400">
            <v>101</v>
          </cell>
          <cell r="I1400">
            <v>296849</v>
          </cell>
        </row>
        <row r="1401">
          <cell r="A1401">
            <v>23</v>
          </cell>
          <cell r="D1401">
            <v>2006</v>
          </cell>
          <cell r="G1401">
            <v>102</v>
          </cell>
          <cell r="I1401">
            <v>144997</v>
          </cell>
        </row>
        <row r="1402">
          <cell r="A1402">
            <v>23</v>
          </cell>
          <cell r="D1402">
            <v>2006</v>
          </cell>
          <cell r="G1402"/>
          <cell r="I1402">
            <v>0</v>
          </cell>
        </row>
        <row r="1403">
          <cell r="A1403">
            <v>23</v>
          </cell>
          <cell r="D1403">
            <v>2006</v>
          </cell>
          <cell r="G1403">
            <v>104</v>
          </cell>
          <cell r="I1403">
            <v>945</v>
          </cell>
        </row>
        <row r="1404">
          <cell r="A1404">
            <v>23</v>
          </cell>
          <cell r="D1404">
            <v>2006</v>
          </cell>
          <cell r="G1404">
            <v>105</v>
          </cell>
          <cell r="I1404">
            <v>1198</v>
          </cell>
        </row>
        <row r="1405">
          <cell r="A1405">
            <v>23</v>
          </cell>
          <cell r="D1405">
            <v>2006</v>
          </cell>
          <cell r="G1405"/>
          <cell r="I1405">
            <v>0</v>
          </cell>
        </row>
        <row r="1406">
          <cell r="A1406">
            <v>23</v>
          </cell>
          <cell r="D1406">
            <v>2006</v>
          </cell>
          <cell r="G1406">
            <v>107</v>
          </cell>
          <cell r="I1406">
            <v>2316991</v>
          </cell>
        </row>
        <row r="1407">
          <cell r="A1407">
            <v>23</v>
          </cell>
          <cell r="D1407">
            <v>2006</v>
          </cell>
          <cell r="G1407">
            <v>108</v>
          </cell>
          <cell r="I1407">
            <v>2758843</v>
          </cell>
        </row>
        <row r="1408">
          <cell r="A1408">
            <v>23</v>
          </cell>
          <cell r="D1408">
            <v>2006</v>
          </cell>
          <cell r="G1408">
            <v>109</v>
          </cell>
          <cell r="I1408">
            <v>0</v>
          </cell>
        </row>
        <row r="1409">
          <cell r="A1409">
            <v>23</v>
          </cell>
          <cell r="D1409">
            <v>2006</v>
          </cell>
          <cell r="G1409">
            <v>110</v>
          </cell>
          <cell r="I1409">
            <v>5504</v>
          </cell>
        </row>
        <row r="1410">
          <cell r="A1410">
            <v>23</v>
          </cell>
          <cell r="D1410">
            <v>2006</v>
          </cell>
          <cell r="G1410">
            <v>111</v>
          </cell>
          <cell r="I1410">
            <v>5525327</v>
          </cell>
        </row>
        <row r="1411">
          <cell r="A1411">
            <v>23</v>
          </cell>
          <cell r="D1411">
            <v>2006</v>
          </cell>
          <cell r="G1411">
            <v>112</v>
          </cell>
          <cell r="I1411">
            <v>58154471</v>
          </cell>
        </row>
        <row r="1412">
          <cell r="A1412">
            <v>23</v>
          </cell>
          <cell r="D1412">
            <v>2007</v>
          </cell>
          <cell r="G1412">
            <v>83</v>
          </cell>
          <cell r="I1412">
            <v>1198595</v>
          </cell>
        </row>
        <row r="1413">
          <cell r="A1413">
            <v>23</v>
          </cell>
          <cell r="D1413">
            <v>2007</v>
          </cell>
          <cell r="G1413">
            <v>84</v>
          </cell>
          <cell r="I1413">
            <v>0</v>
          </cell>
        </row>
        <row r="1414">
          <cell r="A1414">
            <v>23</v>
          </cell>
          <cell r="D1414">
            <v>2007</v>
          </cell>
          <cell r="G1414">
            <v>85</v>
          </cell>
          <cell r="I1414">
            <v>587792</v>
          </cell>
        </row>
        <row r="1415">
          <cell r="A1415">
            <v>23</v>
          </cell>
          <cell r="D1415">
            <v>2007</v>
          </cell>
          <cell r="G1415">
            <v>86</v>
          </cell>
          <cell r="I1415">
            <v>2259171</v>
          </cell>
        </row>
        <row r="1416">
          <cell r="A1416">
            <v>23</v>
          </cell>
          <cell r="D1416">
            <v>2007</v>
          </cell>
          <cell r="G1416">
            <v>87</v>
          </cell>
          <cell r="I1416">
            <v>6537</v>
          </cell>
        </row>
        <row r="1417">
          <cell r="A1417">
            <v>23</v>
          </cell>
          <cell r="D1417">
            <v>2007</v>
          </cell>
          <cell r="G1417"/>
          <cell r="I1417">
            <v>0</v>
          </cell>
        </row>
        <row r="1418">
          <cell r="A1418">
            <v>23</v>
          </cell>
          <cell r="D1418">
            <v>2007</v>
          </cell>
          <cell r="G1418">
            <v>89</v>
          </cell>
          <cell r="I1418">
            <v>16831</v>
          </cell>
        </row>
        <row r="1419">
          <cell r="A1419">
            <v>23</v>
          </cell>
          <cell r="D1419">
            <v>2007</v>
          </cell>
          <cell r="G1419">
            <v>90</v>
          </cell>
          <cell r="I1419">
            <v>11686</v>
          </cell>
        </row>
        <row r="1420">
          <cell r="A1420">
            <v>23</v>
          </cell>
          <cell r="D1420">
            <v>2007</v>
          </cell>
          <cell r="G1420">
            <v>91</v>
          </cell>
          <cell r="I1420">
            <v>80472</v>
          </cell>
        </row>
        <row r="1421">
          <cell r="A1421">
            <v>23</v>
          </cell>
          <cell r="D1421">
            <v>2007</v>
          </cell>
          <cell r="G1421"/>
          <cell r="I1421">
            <v>0</v>
          </cell>
        </row>
        <row r="1422">
          <cell r="A1422">
            <v>23</v>
          </cell>
          <cell r="D1422">
            <v>2007</v>
          </cell>
          <cell r="G1422">
            <v>93</v>
          </cell>
          <cell r="I1422">
            <v>613597</v>
          </cell>
        </row>
        <row r="1423">
          <cell r="A1423">
            <v>23</v>
          </cell>
          <cell r="D1423">
            <v>2007</v>
          </cell>
          <cell r="G1423">
            <v>94</v>
          </cell>
          <cell r="I1423">
            <v>553002</v>
          </cell>
        </row>
        <row r="1424">
          <cell r="A1424">
            <v>23</v>
          </cell>
          <cell r="D1424">
            <v>2007</v>
          </cell>
          <cell r="G1424">
            <v>95</v>
          </cell>
          <cell r="I1424">
            <v>2156</v>
          </cell>
        </row>
        <row r="1425">
          <cell r="A1425">
            <v>23</v>
          </cell>
          <cell r="D1425">
            <v>2007</v>
          </cell>
          <cell r="G1425">
            <v>96</v>
          </cell>
          <cell r="I1425">
            <v>48530573</v>
          </cell>
        </row>
        <row r="1426">
          <cell r="A1426">
            <v>23</v>
          </cell>
          <cell r="D1426">
            <v>2007</v>
          </cell>
          <cell r="G1426">
            <v>97</v>
          </cell>
          <cell r="I1426">
            <v>3432144</v>
          </cell>
        </row>
        <row r="1427">
          <cell r="A1427">
            <v>23</v>
          </cell>
          <cell r="D1427">
            <v>2007</v>
          </cell>
          <cell r="G1427">
            <v>98</v>
          </cell>
          <cell r="I1427">
            <v>1237840</v>
          </cell>
        </row>
        <row r="1428">
          <cell r="A1428">
            <v>23</v>
          </cell>
          <cell r="D1428">
            <v>2007</v>
          </cell>
          <cell r="G1428">
            <v>99</v>
          </cell>
          <cell r="I1428">
            <v>58530396</v>
          </cell>
        </row>
        <row r="1429">
          <cell r="A1429">
            <v>23</v>
          </cell>
          <cell r="D1429">
            <v>2007</v>
          </cell>
          <cell r="G1429"/>
          <cell r="I1429">
            <v>0</v>
          </cell>
        </row>
        <row r="1430">
          <cell r="A1430">
            <v>23</v>
          </cell>
          <cell r="D1430">
            <v>2007</v>
          </cell>
          <cell r="G1430">
            <v>101</v>
          </cell>
          <cell r="I1430">
            <v>275126</v>
          </cell>
        </row>
        <row r="1431">
          <cell r="A1431">
            <v>23</v>
          </cell>
          <cell r="D1431">
            <v>2007</v>
          </cell>
          <cell r="G1431">
            <v>102</v>
          </cell>
          <cell r="I1431">
            <v>183948</v>
          </cell>
        </row>
        <row r="1432">
          <cell r="A1432">
            <v>23</v>
          </cell>
          <cell r="D1432">
            <v>2007</v>
          </cell>
          <cell r="G1432"/>
          <cell r="I1432">
            <v>0</v>
          </cell>
        </row>
        <row r="1433">
          <cell r="A1433">
            <v>23</v>
          </cell>
          <cell r="D1433">
            <v>2007</v>
          </cell>
          <cell r="G1433">
            <v>104</v>
          </cell>
          <cell r="I1433">
            <v>0</v>
          </cell>
        </row>
        <row r="1434">
          <cell r="A1434">
            <v>23</v>
          </cell>
          <cell r="D1434">
            <v>2007</v>
          </cell>
          <cell r="G1434">
            <v>105</v>
          </cell>
          <cell r="I1434">
            <v>0</v>
          </cell>
        </row>
        <row r="1435">
          <cell r="A1435">
            <v>23</v>
          </cell>
          <cell r="D1435">
            <v>2007</v>
          </cell>
          <cell r="G1435"/>
          <cell r="I1435">
            <v>0</v>
          </cell>
        </row>
        <row r="1436">
          <cell r="A1436">
            <v>23</v>
          </cell>
          <cell r="D1436">
            <v>2007</v>
          </cell>
          <cell r="G1436">
            <v>107</v>
          </cell>
          <cell r="I1436">
            <v>1856706</v>
          </cell>
        </row>
        <row r="1437">
          <cell r="A1437">
            <v>23</v>
          </cell>
          <cell r="D1437">
            <v>2007</v>
          </cell>
          <cell r="G1437">
            <v>108</v>
          </cell>
          <cell r="I1437">
            <v>2418585</v>
          </cell>
        </row>
        <row r="1438">
          <cell r="A1438">
            <v>23</v>
          </cell>
          <cell r="D1438">
            <v>2007</v>
          </cell>
          <cell r="G1438">
            <v>109</v>
          </cell>
          <cell r="I1438">
            <v>73019</v>
          </cell>
        </row>
        <row r="1439">
          <cell r="A1439">
            <v>23</v>
          </cell>
          <cell r="D1439">
            <v>2007</v>
          </cell>
          <cell r="G1439">
            <v>110</v>
          </cell>
          <cell r="I1439">
            <v>113614</v>
          </cell>
        </row>
        <row r="1440">
          <cell r="A1440">
            <v>23</v>
          </cell>
          <cell r="D1440">
            <v>2007</v>
          </cell>
          <cell r="G1440">
            <v>111</v>
          </cell>
          <cell r="I1440">
            <v>4920998</v>
          </cell>
        </row>
        <row r="1441">
          <cell r="A1441">
            <v>23</v>
          </cell>
          <cell r="D1441">
            <v>2007</v>
          </cell>
          <cell r="G1441">
            <v>112</v>
          </cell>
          <cell r="I1441">
            <v>63451394</v>
          </cell>
        </row>
        <row r="1442">
          <cell r="A1442">
            <v>23</v>
          </cell>
          <cell r="D1442">
            <v>2008</v>
          </cell>
          <cell r="G1442">
            <v>83</v>
          </cell>
          <cell r="I1442">
            <v>1098096</v>
          </cell>
        </row>
        <row r="1443">
          <cell r="A1443">
            <v>23</v>
          </cell>
          <cell r="D1443">
            <v>2008</v>
          </cell>
          <cell r="G1443"/>
          <cell r="I1443">
            <v>0</v>
          </cell>
        </row>
        <row r="1444">
          <cell r="A1444">
            <v>23</v>
          </cell>
          <cell r="D1444">
            <v>2008</v>
          </cell>
          <cell r="G1444">
            <v>85</v>
          </cell>
          <cell r="I1444">
            <v>695973</v>
          </cell>
        </row>
        <row r="1445">
          <cell r="A1445">
            <v>23</v>
          </cell>
          <cell r="D1445">
            <v>2008</v>
          </cell>
          <cell r="G1445">
            <v>86</v>
          </cell>
          <cell r="I1445">
            <v>2826790</v>
          </cell>
        </row>
        <row r="1446">
          <cell r="A1446">
            <v>23</v>
          </cell>
          <cell r="D1446">
            <v>2008</v>
          </cell>
          <cell r="G1446">
            <v>87</v>
          </cell>
          <cell r="I1446">
            <v>6975</v>
          </cell>
        </row>
        <row r="1447">
          <cell r="A1447">
            <v>23</v>
          </cell>
          <cell r="D1447">
            <v>2008</v>
          </cell>
          <cell r="G1447"/>
          <cell r="I1447">
            <v>0</v>
          </cell>
        </row>
        <row r="1448">
          <cell r="A1448">
            <v>23</v>
          </cell>
          <cell r="D1448">
            <v>2008</v>
          </cell>
          <cell r="G1448">
            <v>89</v>
          </cell>
          <cell r="I1448">
            <v>34092</v>
          </cell>
        </row>
        <row r="1449">
          <cell r="A1449">
            <v>23</v>
          </cell>
          <cell r="D1449">
            <v>2008</v>
          </cell>
          <cell r="G1449">
            <v>90</v>
          </cell>
          <cell r="I1449">
            <v>-4381</v>
          </cell>
        </row>
        <row r="1450">
          <cell r="A1450">
            <v>23</v>
          </cell>
          <cell r="D1450">
            <v>2008</v>
          </cell>
          <cell r="G1450">
            <v>91</v>
          </cell>
          <cell r="I1450">
            <v>377251</v>
          </cell>
        </row>
        <row r="1451">
          <cell r="A1451">
            <v>23</v>
          </cell>
          <cell r="D1451">
            <v>2008</v>
          </cell>
          <cell r="G1451"/>
          <cell r="I1451">
            <v>0</v>
          </cell>
        </row>
        <row r="1452">
          <cell r="A1452">
            <v>23</v>
          </cell>
          <cell r="D1452">
            <v>2008</v>
          </cell>
          <cell r="G1452">
            <v>93</v>
          </cell>
          <cell r="I1452">
            <v>735314</v>
          </cell>
        </row>
        <row r="1453">
          <cell r="A1453">
            <v>23</v>
          </cell>
          <cell r="D1453">
            <v>2008</v>
          </cell>
          <cell r="G1453">
            <v>94</v>
          </cell>
          <cell r="I1453">
            <v>592360</v>
          </cell>
        </row>
        <row r="1454">
          <cell r="A1454">
            <v>23</v>
          </cell>
          <cell r="D1454">
            <v>2008</v>
          </cell>
          <cell r="G1454">
            <v>95</v>
          </cell>
          <cell r="I1454">
            <v>1929</v>
          </cell>
        </row>
        <row r="1455">
          <cell r="A1455">
            <v>23</v>
          </cell>
          <cell r="D1455">
            <v>2008</v>
          </cell>
          <cell r="G1455">
            <v>96</v>
          </cell>
          <cell r="I1455">
            <v>62162711</v>
          </cell>
        </row>
        <row r="1456">
          <cell r="A1456">
            <v>23</v>
          </cell>
          <cell r="D1456">
            <v>2008</v>
          </cell>
          <cell r="G1456">
            <v>97</v>
          </cell>
          <cell r="I1456">
            <v>3646424</v>
          </cell>
        </row>
        <row r="1457">
          <cell r="A1457">
            <v>23</v>
          </cell>
          <cell r="D1457">
            <v>2008</v>
          </cell>
          <cell r="G1457">
            <v>98</v>
          </cell>
          <cell r="I1457">
            <v>1247986</v>
          </cell>
        </row>
        <row r="1458">
          <cell r="A1458">
            <v>23</v>
          </cell>
          <cell r="D1458">
            <v>2008</v>
          </cell>
          <cell r="G1458">
            <v>99</v>
          </cell>
          <cell r="I1458">
            <v>73421520</v>
          </cell>
        </row>
        <row r="1459">
          <cell r="A1459">
            <v>23</v>
          </cell>
          <cell r="D1459">
            <v>2008</v>
          </cell>
          <cell r="G1459"/>
          <cell r="I1459">
            <v>0</v>
          </cell>
        </row>
        <row r="1460">
          <cell r="A1460">
            <v>23</v>
          </cell>
          <cell r="D1460">
            <v>2008</v>
          </cell>
          <cell r="G1460">
            <v>101</v>
          </cell>
          <cell r="I1460">
            <v>292871</v>
          </cell>
        </row>
        <row r="1461">
          <cell r="A1461">
            <v>23</v>
          </cell>
          <cell r="D1461">
            <v>2008</v>
          </cell>
          <cell r="G1461">
            <v>102</v>
          </cell>
          <cell r="I1461">
            <v>173096</v>
          </cell>
        </row>
        <row r="1462">
          <cell r="A1462">
            <v>23</v>
          </cell>
          <cell r="D1462">
            <v>2008</v>
          </cell>
          <cell r="G1462"/>
          <cell r="I1462">
            <v>0</v>
          </cell>
        </row>
        <row r="1463">
          <cell r="A1463">
            <v>23</v>
          </cell>
          <cell r="D1463">
            <v>2008</v>
          </cell>
          <cell r="G1463"/>
          <cell r="I1463">
            <v>0</v>
          </cell>
        </row>
        <row r="1464">
          <cell r="A1464">
            <v>23</v>
          </cell>
          <cell r="D1464">
            <v>2008</v>
          </cell>
          <cell r="G1464"/>
          <cell r="I1464">
            <v>0</v>
          </cell>
        </row>
        <row r="1465">
          <cell r="A1465">
            <v>23</v>
          </cell>
          <cell r="D1465">
            <v>2008</v>
          </cell>
          <cell r="G1465"/>
          <cell r="I1465">
            <v>0</v>
          </cell>
        </row>
        <row r="1466">
          <cell r="A1466">
            <v>23</v>
          </cell>
          <cell r="D1466">
            <v>2008</v>
          </cell>
          <cell r="G1466">
            <v>107</v>
          </cell>
          <cell r="I1466">
            <v>2401965</v>
          </cell>
        </row>
        <row r="1467">
          <cell r="A1467">
            <v>23</v>
          </cell>
          <cell r="D1467">
            <v>2008</v>
          </cell>
          <cell r="G1467">
            <v>108</v>
          </cell>
          <cell r="I1467">
            <v>2611705</v>
          </cell>
        </row>
        <row r="1468">
          <cell r="A1468">
            <v>23</v>
          </cell>
          <cell r="D1468">
            <v>2008</v>
          </cell>
          <cell r="G1468">
            <v>109</v>
          </cell>
          <cell r="I1468">
            <v>81587</v>
          </cell>
        </row>
        <row r="1469">
          <cell r="A1469">
            <v>23</v>
          </cell>
          <cell r="D1469">
            <v>2008</v>
          </cell>
          <cell r="G1469">
            <v>110</v>
          </cell>
          <cell r="I1469">
            <v>198778</v>
          </cell>
        </row>
        <row r="1470">
          <cell r="A1470">
            <v>23</v>
          </cell>
          <cell r="D1470">
            <v>2008</v>
          </cell>
          <cell r="G1470">
            <v>111</v>
          </cell>
          <cell r="I1470">
            <v>5760002</v>
          </cell>
        </row>
        <row r="1471">
          <cell r="A1471">
            <v>23</v>
          </cell>
          <cell r="D1471">
            <v>2008</v>
          </cell>
          <cell r="G1471">
            <v>112</v>
          </cell>
          <cell r="I1471">
            <v>79181522</v>
          </cell>
        </row>
        <row r="1472">
          <cell r="A1472">
            <v>23</v>
          </cell>
          <cell r="D1472">
            <v>2009</v>
          </cell>
          <cell r="G1472">
            <v>83</v>
          </cell>
          <cell r="I1472">
            <v>1308646</v>
          </cell>
        </row>
        <row r="1473">
          <cell r="A1473">
            <v>23</v>
          </cell>
          <cell r="D1473">
            <v>2009</v>
          </cell>
          <cell r="G1473"/>
          <cell r="I1473">
            <v>0</v>
          </cell>
        </row>
        <row r="1474">
          <cell r="A1474">
            <v>23</v>
          </cell>
          <cell r="D1474">
            <v>2009</v>
          </cell>
          <cell r="G1474">
            <v>85</v>
          </cell>
          <cell r="I1474">
            <v>779144</v>
          </cell>
        </row>
        <row r="1475">
          <cell r="A1475">
            <v>23</v>
          </cell>
          <cell r="D1475">
            <v>2009</v>
          </cell>
          <cell r="G1475">
            <v>86</v>
          </cell>
          <cell r="I1475">
            <v>3755360</v>
          </cell>
        </row>
        <row r="1476">
          <cell r="A1476">
            <v>23</v>
          </cell>
          <cell r="D1476">
            <v>2009</v>
          </cell>
          <cell r="G1476">
            <v>87</v>
          </cell>
          <cell r="I1476">
            <v>12750</v>
          </cell>
        </row>
        <row r="1477">
          <cell r="A1477">
            <v>23</v>
          </cell>
          <cell r="D1477">
            <v>2009</v>
          </cell>
          <cell r="G1477"/>
          <cell r="I1477">
            <v>0</v>
          </cell>
        </row>
        <row r="1478">
          <cell r="A1478">
            <v>23</v>
          </cell>
          <cell r="D1478">
            <v>2009</v>
          </cell>
          <cell r="G1478">
            <v>89</v>
          </cell>
          <cell r="I1478">
            <v>62126</v>
          </cell>
        </row>
        <row r="1479">
          <cell r="A1479">
            <v>23</v>
          </cell>
          <cell r="D1479">
            <v>2009</v>
          </cell>
          <cell r="G1479">
            <v>90</v>
          </cell>
          <cell r="I1479">
            <v>15243</v>
          </cell>
        </row>
        <row r="1480">
          <cell r="A1480">
            <v>23</v>
          </cell>
          <cell r="D1480">
            <v>2009</v>
          </cell>
          <cell r="G1480">
            <v>91</v>
          </cell>
          <cell r="I1480">
            <v>128733</v>
          </cell>
        </row>
        <row r="1481">
          <cell r="A1481">
            <v>23</v>
          </cell>
          <cell r="D1481">
            <v>2009</v>
          </cell>
          <cell r="G1481"/>
          <cell r="I1481">
            <v>0</v>
          </cell>
        </row>
        <row r="1482">
          <cell r="A1482">
            <v>23</v>
          </cell>
          <cell r="D1482">
            <v>2009</v>
          </cell>
          <cell r="G1482">
            <v>93</v>
          </cell>
          <cell r="I1482">
            <v>892951</v>
          </cell>
        </row>
        <row r="1483">
          <cell r="A1483">
            <v>23</v>
          </cell>
          <cell r="D1483">
            <v>2009</v>
          </cell>
          <cell r="G1483">
            <v>94</v>
          </cell>
          <cell r="I1483">
            <v>720342</v>
          </cell>
        </row>
        <row r="1484">
          <cell r="A1484">
            <v>23</v>
          </cell>
          <cell r="D1484">
            <v>2009</v>
          </cell>
          <cell r="G1484">
            <v>95</v>
          </cell>
          <cell r="I1484">
            <v>1423</v>
          </cell>
        </row>
        <row r="1485">
          <cell r="A1485">
            <v>23</v>
          </cell>
          <cell r="D1485">
            <v>2009</v>
          </cell>
          <cell r="G1485">
            <v>96</v>
          </cell>
          <cell r="I1485">
            <v>79406286</v>
          </cell>
        </row>
        <row r="1486">
          <cell r="A1486">
            <v>23</v>
          </cell>
          <cell r="D1486">
            <v>2009</v>
          </cell>
          <cell r="G1486">
            <v>97</v>
          </cell>
          <cell r="I1486">
            <v>4188245</v>
          </cell>
        </row>
        <row r="1487">
          <cell r="A1487">
            <v>23</v>
          </cell>
          <cell r="D1487">
            <v>2009</v>
          </cell>
          <cell r="G1487">
            <v>98</v>
          </cell>
          <cell r="I1487">
            <v>1291730</v>
          </cell>
        </row>
        <row r="1488">
          <cell r="A1488">
            <v>23</v>
          </cell>
          <cell r="D1488">
            <v>2009</v>
          </cell>
          <cell r="G1488">
            <v>99</v>
          </cell>
          <cell r="I1488">
            <v>92562979</v>
          </cell>
        </row>
        <row r="1489">
          <cell r="A1489">
            <v>23</v>
          </cell>
          <cell r="D1489">
            <v>2009</v>
          </cell>
          <cell r="G1489"/>
          <cell r="I1489">
            <v>0</v>
          </cell>
        </row>
        <row r="1490">
          <cell r="A1490">
            <v>23</v>
          </cell>
          <cell r="D1490">
            <v>2009</v>
          </cell>
          <cell r="G1490">
            <v>101</v>
          </cell>
          <cell r="I1490">
            <v>440783</v>
          </cell>
        </row>
        <row r="1491">
          <cell r="A1491">
            <v>23</v>
          </cell>
          <cell r="D1491">
            <v>2009</v>
          </cell>
          <cell r="G1491">
            <v>102</v>
          </cell>
          <cell r="I1491">
            <v>205757</v>
          </cell>
        </row>
        <row r="1492">
          <cell r="A1492">
            <v>23</v>
          </cell>
          <cell r="D1492">
            <v>2009</v>
          </cell>
          <cell r="G1492"/>
          <cell r="I1492">
            <v>0</v>
          </cell>
        </row>
        <row r="1493">
          <cell r="A1493">
            <v>23</v>
          </cell>
          <cell r="D1493">
            <v>2009</v>
          </cell>
          <cell r="G1493"/>
          <cell r="I1493">
            <v>0</v>
          </cell>
        </row>
        <row r="1494">
          <cell r="A1494">
            <v>23</v>
          </cell>
          <cell r="D1494">
            <v>2009</v>
          </cell>
          <cell r="G1494"/>
          <cell r="I1494">
            <v>0</v>
          </cell>
        </row>
        <row r="1495">
          <cell r="A1495">
            <v>23</v>
          </cell>
          <cell r="D1495">
            <v>2009</v>
          </cell>
          <cell r="G1495"/>
          <cell r="I1495">
            <v>0</v>
          </cell>
        </row>
        <row r="1496">
          <cell r="A1496">
            <v>23</v>
          </cell>
          <cell r="D1496">
            <v>2009</v>
          </cell>
          <cell r="G1496">
            <v>107</v>
          </cell>
          <cell r="I1496">
            <v>2690555</v>
          </cell>
        </row>
        <row r="1497">
          <cell r="A1497">
            <v>23</v>
          </cell>
          <cell r="D1497">
            <v>2009</v>
          </cell>
          <cell r="G1497">
            <v>108</v>
          </cell>
          <cell r="I1497">
            <v>2542192</v>
          </cell>
        </row>
        <row r="1498">
          <cell r="A1498">
            <v>23</v>
          </cell>
          <cell r="D1498">
            <v>2009</v>
          </cell>
          <cell r="G1498">
            <v>109</v>
          </cell>
          <cell r="I1498">
            <v>234881</v>
          </cell>
        </row>
        <row r="1499">
          <cell r="A1499">
            <v>23</v>
          </cell>
          <cell r="D1499">
            <v>2009</v>
          </cell>
          <cell r="G1499">
            <v>110</v>
          </cell>
          <cell r="I1499">
            <v>295505</v>
          </cell>
        </row>
        <row r="1500">
          <cell r="A1500">
            <v>23</v>
          </cell>
          <cell r="D1500">
            <v>2009</v>
          </cell>
          <cell r="G1500">
            <v>111</v>
          </cell>
          <cell r="I1500">
            <v>6409673</v>
          </cell>
        </row>
        <row r="1501">
          <cell r="A1501">
            <v>23</v>
          </cell>
          <cell r="D1501">
            <v>2009</v>
          </cell>
          <cell r="G1501">
            <v>112</v>
          </cell>
          <cell r="I1501">
            <v>98972652</v>
          </cell>
        </row>
        <row r="1502">
          <cell r="A1502">
            <v>23</v>
          </cell>
          <cell r="D1502">
            <v>2010</v>
          </cell>
          <cell r="G1502">
            <v>83</v>
          </cell>
          <cell r="I1502">
            <v>1788026</v>
          </cell>
        </row>
        <row r="1503">
          <cell r="A1503">
            <v>23</v>
          </cell>
          <cell r="D1503">
            <v>2010</v>
          </cell>
          <cell r="G1503"/>
          <cell r="I1503">
            <v>0</v>
          </cell>
        </row>
        <row r="1504">
          <cell r="A1504">
            <v>23</v>
          </cell>
          <cell r="D1504">
            <v>2010</v>
          </cell>
          <cell r="G1504">
            <v>85</v>
          </cell>
          <cell r="I1504">
            <v>608339</v>
          </cell>
        </row>
        <row r="1505">
          <cell r="A1505">
            <v>23</v>
          </cell>
          <cell r="D1505">
            <v>2010</v>
          </cell>
          <cell r="G1505">
            <v>86</v>
          </cell>
          <cell r="I1505">
            <v>3106379</v>
          </cell>
        </row>
        <row r="1506">
          <cell r="A1506">
            <v>23</v>
          </cell>
          <cell r="D1506">
            <v>2010</v>
          </cell>
          <cell r="G1506">
            <v>87</v>
          </cell>
          <cell r="I1506">
            <v>13487</v>
          </cell>
        </row>
        <row r="1507">
          <cell r="A1507">
            <v>23</v>
          </cell>
          <cell r="D1507">
            <v>2010</v>
          </cell>
          <cell r="G1507"/>
          <cell r="I1507">
            <v>0</v>
          </cell>
        </row>
        <row r="1508">
          <cell r="A1508">
            <v>23</v>
          </cell>
          <cell r="D1508">
            <v>2010</v>
          </cell>
          <cell r="G1508">
            <v>89</v>
          </cell>
          <cell r="I1508">
            <v>25126</v>
          </cell>
        </row>
        <row r="1509">
          <cell r="A1509">
            <v>23</v>
          </cell>
          <cell r="D1509">
            <v>2010</v>
          </cell>
          <cell r="G1509">
            <v>90</v>
          </cell>
          <cell r="I1509">
            <v>0</v>
          </cell>
        </row>
        <row r="1510">
          <cell r="A1510">
            <v>23</v>
          </cell>
          <cell r="D1510">
            <v>2010</v>
          </cell>
          <cell r="G1510">
            <v>91</v>
          </cell>
          <cell r="I1510">
            <v>35405</v>
          </cell>
        </row>
        <row r="1511">
          <cell r="A1511">
            <v>23</v>
          </cell>
          <cell r="D1511">
            <v>2010</v>
          </cell>
          <cell r="G1511"/>
          <cell r="I1511">
            <v>0</v>
          </cell>
        </row>
        <row r="1512">
          <cell r="A1512">
            <v>23</v>
          </cell>
          <cell r="D1512">
            <v>2010</v>
          </cell>
          <cell r="G1512">
            <v>93</v>
          </cell>
          <cell r="I1512">
            <v>949063</v>
          </cell>
        </row>
        <row r="1513">
          <cell r="A1513">
            <v>23</v>
          </cell>
          <cell r="D1513">
            <v>2010</v>
          </cell>
          <cell r="G1513">
            <v>94</v>
          </cell>
          <cell r="I1513">
            <v>641227</v>
          </cell>
        </row>
        <row r="1514">
          <cell r="A1514">
            <v>23</v>
          </cell>
          <cell r="D1514">
            <v>2010</v>
          </cell>
          <cell r="G1514">
            <v>95</v>
          </cell>
          <cell r="I1514">
            <v>482</v>
          </cell>
        </row>
        <row r="1515">
          <cell r="A1515">
            <v>23</v>
          </cell>
          <cell r="D1515">
            <v>2010</v>
          </cell>
          <cell r="G1515">
            <v>96</v>
          </cell>
          <cell r="I1515">
            <v>96410173</v>
          </cell>
        </row>
        <row r="1516">
          <cell r="A1516">
            <v>23</v>
          </cell>
          <cell r="D1516">
            <v>2010</v>
          </cell>
          <cell r="G1516">
            <v>97</v>
          </cell>
          <cell r="I1516">
            <v>3925505</v>
          </cell>
        </row>
        <row r="1517">
          <cell r="A1517">
            <v>23</v>
          </cell>
          <cell r="D1517">
            <v>2010</v>
          </cell>
          <cell r="G1517">
            <v>98</v>
          </cell>
          <cell r="I1517">
            <v>1196137</v>
          </cell>
        </row>
        <row r="1518">
          <cell r="A1518">
            <v>23</v>
          </cell>
          <cell r="D1518">
            <v>2010</v>
          </cell>
          <cell r="G1518">
            <v>99</v>
          </cell>
          <cell r="I1518">
            <v>108699349</v>
          </cell>
        </row>
        <row r="1519">
          <cell r="A1519">
            <v>23</v>
          </cell>
          <cell r="D1519">
            <v>2010</v>
          </cell>
          <cell r="G1519"/>
          <cell r="I1519">
            <v>0</v>
          </cell>
        </row>
        <row r="1520">
          <cell r="A1520">
            <v>23</v>
          </cell>
          <cell r="D1520">
            <v>2010</v>
          </cell>
          <cell r="G1520">
            <v>101</v>
          </cell>
          <cell r="I1520">
            <v>357289</v>
          </cell>
        </row>
        <row r="1521">
          <cell r="A1521">
            <v>23</v>
          </cell>
          <cell r="D1521">
            <v>2010</v>
          </cell>
          <cell r="G1521">
            <v>102</v>
          </cell>
          <cell r="I1521">
            <v>64822</v>
          </cell>
        </row>
        <row r="1522">
          <cell r="A1522">
            <v>23</v>
          </cell>
          <cell r="D1522">
            <v>2010</v>
          </cell>
          <cell r="G1522"/>
          <cell r="I1522">
            <v>0</v>
          </cell>
        </row>
        <row r="1523">
          <cell r="A1523">
            <v>23</v>
          </cell>
          <cell r="D1523">
            <v>2010</v>
          </cell>
          <cell r="G1523"/>
          <cell r="I1523">
            <v>0</v>
          </cell>
        </row>
        <row r="1524">
          <cell r="A1524">
            <v>23</v>
          </cell>
          <cell r="D1524">
            <v>2010</v>
          </cell>
          <cell r="G1524"/>
          <cell r="I1524">
            <v>0</v>
          </cell>
        </row>
        <row r="1525">
          <cell r="A1525">
            <v>23</v>
          </cell>
          <cell r="D1525">
            <v>2010</v>
          </cell>
          <cell r="G1525"/>
          <cell r="I1525">
            <v>0</v>
          </cell>
        </row>
        <row r="1526">
          <cell r="A1526">
            <v>23</v>
          </cell>
          <cell r="D1526">
            <v>2010</v>
          </cell>
          <cell r="G1526">
            <v>107</v>
          </cell>
          <cell r="I1526">
            <v>1844280</v>
          </cell>
        </row>
        <row r="1527">
          <cell r="A1527">
            <v>23</v>
          </cell>
          <cell r="D1527">
            <v>2010</v>
          </cell>
          <cell r="G1527">
            <v>108</v>
          </cell>
          <cell r="I1527">
            <v>3483512</v>
          </cell>
        </row>
        <row r="1528">
          <cell r="A1528">
            <v>23</v>
          </cell>
          <cell r="D1528">
            <v>2010</v>
          </cell>
          <cell r="G1528">
            <v>109</v>
          </cell>
          <cell r="I1528">
            <v>185636</v>
          </cell>
        </row>
        <row r="1529">
          <cell r="A1529">
            <v>23</v>
          </cell>
          <cell r="D1529">
            <v>2010</v>
          </cell>
          <cell r="G1529">
            <v>110</v>
          </cell>
          <cell r="I1529">
            <v>281160</v>
          </cell>
        </row>
        <row r="1530">
          <cell r="A1530">
            <v>23</v>
          </cell>
          <cell r="D1530">
            <v>2010</v>
          </cell>
          <cell r="G1530">
            <v>111</v>
          </cell>
          <cell r="I1530">
            <v>6216699</v>
          </cell>
        </row>
        <row r="1531">
          <cell r="A1531">
            <v>23</v>
          </cell>
          <cell r="D1531">
            <v>2010</v>
          </cell>
          <cell r="G1531">
            <v>112</v>
          </cell>
          <cell r="I1531">
            <v>114916048</v>
          </cell>
        </row>
        <row r="1532">
          <cell r="A1532">
            <v>23</v>
          </cell>
          <cell r="D1532">
            <v>2011</v>
          </cell>
          <cell r="G1532">
            <v>83</v>
          </cell>
          <cell r="I1532">
            <v>1029904</v>
          </cell>
        </row>
        <row r="1533">
          <cell r="A1533">
            <v>23</v>
          </cell>
          <cell r="D1533">
            <v>2011</v>
          </cell>
          <cell r="G1533"/>
          <cell r="I1533">
            <v>0</v>
          </cell>
        </row>
        <row r="1534">
          <cell r="A1534">
            <v>23</v>
          </cell>
          <cell r="D1534">
            <v>2011</v>
          </cell>
          <cell r="G1534">
            <v>85</v>
          </cell>
          <cell r="I1534">
            <v>957535</v>
          </cell>
        </row>
        <row r="1535">
          <cell r="A1535">
            <v>23</v>
          </cell>
          <cell r="D1535">
            <v>2011</v>
          </cell>
          <cell r="G1535">
            <v>86</v>
          </cell>
          <cell r="I1535">
            <v>2614634</v>
          </cell>
        </row>
        <row r="1536">
          <cell r="A1536">
            <v>23</v>
          </cell>
          <cell r="D1536">
            <v>2011</v>
          </cell>
          <cell r="G1536">
            <v>87</v>
          </cell>
          <cell r="I1536">
            <v>13506</v>
          </cell>
        </row>
        <row r="1537">
          <cell r="A1537">
            <v>23</v>
          </cell>
          <cell r="D1537">
            <v>2011</v>
          </cell>
          <cell r="G1537"/>
          <cell r="I1537">
            <v>0</v>
          </cell>
        </row>
        <row r="1538">
          <cell r="A1538">
            <v>23</v>
          </cell>
          <cell r="D1538">
            <v>2011</v>
          </cell>
          <cell r="G1538">
            <v>89</v>
          </cell>
          <cell r="I1538">
            <v>76769</v>
          </cell>
        </row>
        <row r="1539">
          <cell r="A1539">
            <v>23</v>
          </cell>
          <cell r="D1539">
            <v>2011</v>
          </cell>
          <cell r="G1539">
            <v>90</v>
          </cell>
          <cell r="I1539">
            <v>91279</v>
          </cell>
        </row>
        <row r="1540">
          <cell r="A1540">
            <v>23</v>
          </cell>
          <cell r="D1540">
            <v>2011</v>
          </cell>
          <cell r="G1540">
            <v>91</v>
          </cell>
          <cell r="I1540">
            <v>117858</v>
          </cell>
        </row>
        <row r="1541">
          <cell r="A1541">
            <v>23</v>
          </cell>
          <cell r="D1541">
            <v>2011</v>
          </cell>
          <cell r="G1541"/>
          <cell r="I1541">
            <v>0</v>
          </cell>
        </row>
        <row r="1542">
          <cell r="A1542">
            <v>23</v>
          </cell>
          <cell r="D1542">
            <v>2011</v>
          </cell>
          <cell r="G1542">
            <v>93</v>
          </cell>
          <cell r="I1542">
            <v>912293</v>
          </cell>
        </row>
        <row r="1543">
          <cell r="A1543">
            <v>23</v>
          </cell>
          <cell r="D1543">
            <v>2011</v>
          </cell>
          <cell r="G1543">
            <v>94</v>
          </cell>
          <cell r="I1543">
            <v>101041</v>
          </cell>
        </row>
        <row r="1544">
          <cell r="A1544">
            <v>23</v>
          </cell>
          <cell r="D1544">
            <v>2011</v>
          </cell>
          <cell r="G1544">
            <v>95</v>
          </cell>
          <cell r="I1544">
            <v>984</v>
          </cell>
        </row>
        <row r="1545">
          <cell r="A1545">
            <v>23</v>
          </cell>
          <cell r="D1545">
            <v>2011</v>
          </cell>
          <cell r="G1545">
            <v>96</v>
          </cell>
          <cell r="I1545">
            <v>95656963</v>
          </cell>
        </row>
        <row r="1546">
          <cell r="A1546">
            <v>23</v>
          </cell>
          <cell r="D1546">
            <v>2011</v>
          </cell>
          <cell r="G1546">
            <v>97</v>
          </cell>
          <cell r="I1546">
            <v>3369650</v>
          </cell>
        </row>
        <row r="1547">
          <cell r="A1547">
            <v>23</v>
          </cell>
          <cell r="D1547">
            <v>2011</v>
          </cell>
          <cell r="G1547">
            <v>98</v>
          </cell>
          <cell r="I1547">
            <v>1280003</v>
          </cell>
        </row>
        <row r="1548">
          <cell r="A1548">
            <v>23</v>
          </cell>
          <cell r="D1548">
            <v>2011</v>
          </cell>
          <cell r="G1548">
            <v>99</v>
          </cell>
          <cell r="I1548">
            <v>106222419</v>
          </cell>
        </row>
        <row r="1549">
          <cell r="A1549">
            <v>23</v>
          </cell>
          <cell r="D1549">
            <v>2011</v>
          </cell>
          <cell r="G1549"/>
          <cell r="I1549">
            <v>0</v>
          </cell>
        </row>
        <row r="1550">
          <cell r="A1550">
            <v>23</v>
          </cell>
          <cell r="D1550">
            <v>2011</v>
          </cell>
          <cell r="G1550">
            <v>101</v>
          </cell>
          <cell r="I1550">
            <v>327613</v>
          </cell>
        </row>
        <row r="1551">
          <cell r="A1551">
            <v>23</v>
          </cell>
          <cell r="D1551">
            <v>2011</v>
          </cell>
          <cell r="G1551">
            <v>102</v>
          </cell>
          <cell r="I1551">
            <v>132207</v>
          </cell>
        </row>
        <row r="1552">
          <cell r="A1552">
            <v>23</v>
          </cell>
          <cell r="D1552">
            <v>2011</v>
          </cell>
          <cell r="G1552"/>
          <cell r="I1552">
            <v>0</v>
          </cell>
        </row>
        <row r="1553">
          <cell r="A1553">
            <v>23</v>
          </cell>
          <cell r="D1553">
            <v>2011</v>
          </cell>
          <cell r="G1553"/>
          <cell r="I1553">
            <v>0</v>
          </cell>
        </row>
        <row r="1554">
          <cell r="A1554">
            <v>23</v>
          </cell>
          <cell r="D1554">
            <v>2011</v>
          </cell>
          <cell r="G1554"/>
          <cell r="I1554">
            <v>0</v>
          </cell>
        </row>
        <row r="1555">
          <cell r="A1555">
            <v>23</v>
          </cell>
          <cell r="D1555">
            <v>2011</v>
          </cell>
          <cell r="G1555"/>
          <cell r="I1555">
            <v>0</v>
          </cell>
        </row>
        <row r="1556">
          <cell r="A1556">
            <v>23</v>
          </cell>
          <cell r="D1556">
            <v>2011</v>
          </cell>
          <cell r="G1556">
            <v>107</v>
          </cell>
          <cell r="I1556">
            <v>1040486</v>
          </cell>
        </row>
        <row r="1557">
          <cell r="A1557">
            <v>23</v>
          </cell>
          <cell r="D1557">
            <v>2011</v>
          </cell>
          <cell r="G1557">
            <v>108</v>
          </cell>
          <cell r="I1557">
            <v>4365725</v>
          </cell>
        </row>
        <row r="1558">
          <cell r="A1558">
            <v>23</v>
          </cell>
          <cell r="D1558">
            <v>2011</v>
          </cell>
          <cell r="G1558">
            <v>109</v>
          </cell>
          <cell r="I1558">
            <v>89746</v>
          </cell>
        </row>
        <row r="1559">
          <cell r="A1559">
            <v>23</v>
          </cell>
          <cell r="D1559">
            <v>2011</v>
          </cell>
          <cell r="G1559">
            <v>110</v>
          </cell>
          <cell r="I1559">
            <v>340460</v>
          </cell>
        </row>
        <row r="1560">
          <cell r="A1560">
            <v>23</v>
          </cell>
          <cell r="D1560">
            <v>2011</v>
          </cell>
          <cell r="G1560">
            <v>111</v>
          </cell>
          <cell r="I1560">
            <v>6296237</v>
          </cell>
        </row>
        <row r="1561">
          <cell r="A1561">
            <v>23</v>
          </cell>
          <cell r="D1561">
            <v>2011</v>
          </cell>
          <cell r="G1561">
            <v>112</v>
          </cell>
          <cell r="I1561">
            <v>112518656</v>
          </cell>
        </row>
        <row r="1562">
          <cell r="A1562">
            <v>23</v>
          </cell>
          <cell r="D1562">
            <v>2012</v>
          </cell>
          <cell r="G1562">
            <v>83</v>
          </cell>
          <cell r="I1562">
            <v>1003692</v>
          </cell>
        </row>
        <row r="1563">
          <cell r="A1563">
            <v>23</v>
          </cell>
          <cell r="D1563">
            <v>2012</v>
          </cell>
          <cell r="G1563"/>
          <cell r="I1563">
            <v>0</v>
          </cell>
        </row>
        <row r="1564">
          <cell r="A1564">
            <v>23</v>
          </cell>
          <cell r="D1564">
            <v>2012</v>
          </cell>
          <cell r="G1564">
            <v>85</v>
          </cell>
          <cell r="I1564">
            <v>846535</v>
          </cell>
        </row>
        <row r="1565">
          <cell r="A1565">
            <v>23</v>
          </cell>
          <cell r="D1565">
            <v>2012</v>
          </cell>
          <cell r="G1565">
            <v>86</v>
          </cell>
          <cell r="I1565">
            <v>2317870</v>
          </cell>
        </row>
        <row r="1566">
          <cell r="A1566">
            <v>23</v>
          </cell>
          <cell r="D1566">
            <v>2012</v>
          </cell>
          <cell r="G1566">
            <v>87</v>
          </cell>
          <cell r="I1566">
            <v>13756</v>
          </cell>
        </row>
        <row r="1567">
          <cell r="A1567">
            <v>23</v>
          </cell>
          <cell r="D1567">
            <v>2012</v>
          </cell>
          <cell r="G1567"/>
          <cell r="I1567">
            <v>0</v>
          </cell>
        </row>
        <row r="1568">
          <cell r="A1568">
            <v>23</v>
          </cell>
          <cell r="D1568">
            <v>2012</v>
          </cell>
          <cell r="G1568">
            <v>89</v>
          </cell>
          <cell r="I1568">
            <v>64651</v>
          </cell>
        </row>
        <row r="1569">
          <cell r="A1569">
            <v>23</v>
          </cell>
          <cell r="D1569">
            <v>2012</v>
          </cell>
          <cell r="G1569">
            <v>90</v>
          </cell>
          <cell r="I1569">
            <v>60225</v>
          </cell>
        </row>
        <row r="1570">
          <cell r="A1570">
            <v>23</v>
          </cell>
          <cell r="D1570">
            <v>2012</v>
          </cell>
          <cell r="G1570">
            <v>91</v>
          </cell>
          <cell r="I1570">
            <v>160220</v>
          </cell>
        </row>
        <row r="1571">
          <cell r="A1571">
            <v>23</v>
          </cell>
          <cell r="D1571">
            <v>2012</v>
          </cell>
          <cell r="G1571"/>
          <cell r="I1571">
            <v>0</v>
          </cell>
        </row>
        <row r="1572">
          <cell r="A1572">
            <v>23</v>
          </cell>
          <cell r="D1572">
            <v>2012</v>
          </cell>
          <cell r="G1572">
            <v>93</v>
          </cell>
          <cell r="I1572">
            <v>925822</v>
          </cell>
        </row>
        <row r="1573">
          <cell r="A1573">
            <v>23</v>
          </cell>
          <cell r="D1573">
            <v>2012</v>
          </cell>
          <cell r="G1573">
            <v>94</v>
          </cell>
          <cell r="I1573">
            <v>1518858</v>
          </cell>
        </row>
        <row r="1574">
          <cell r="A1574">
            <v>23</v>
          </cell>
          <cell r="D1574">
            <v>2012</v>
          </cell>
          <cell r="G1574">
            <v>95</v>
          </cell>
          <cell r="I1574">
            <v>439</v>
          </cell>
        </row>
        <row r="1575">
          <cell r="A1575">
            <v>23</v>
          </cell>
          <cell r="D1575">
            <v>2012</v>
          </cell>
          <cell r="G1575">
            <v>96</v>
          </cell>
          <cell r="I1575">
            <v>103691541</v>
          </cell>
        </row>
        <row r="1576">
          <cell r="A1576">
            <v>23</v>
          </cell>
          <cell r="D1576">
            <v>2012</v>
          </cell>
          <cell r="G1576">
            <v>97</v>
          </cell>
          <cell r="I1576">
            <v>3453562</v>
          </cell>
        </row>
        <row r="1577">
          <cell r="A1577">
            <v>23</v>
          </cell>
          <cell r="D1577">
            <v>2012</v>
          </cell>
          <cell r="G1577">
            <v>98</v>
          </cell>
          <cell r="I1577">
            <v>1300900</v>
          </cell>
        </row>
        <row r="1578">
          <cell r="A1578">
            <v>23</v>
          </cell>
          <cell r="D1578">
            <v>2012</v>
          </cell>
          <cell r="G1578">
            <v>99</v>
          </cell>
          <cell r="I1578">
            <v>115358071</v>
          </cell>
        </row>
        <row r="1579">
          <cell r="A1579">
            <v>23</v>
          </cell>
          <cell r="D1579">
            <v>2012</v>
          </cell>
          <cell r="G1579"/>
          <cell r="I1579">
            <v>0</v>
          </cell>
        </row>
        <row r="1580">
          <cell r="A1580">
            <v>23</v>
          </cell>
          <cell r="D1580">
            <v>2012</v>
          </cell>
          <cell r="G1580">
            <v>101</v>
          </cell>
          <cell r="I1580">
            <v>274405</v>
          </cell>
        </row>
        <row r="1581">
          <cell r="A1581">
            <v>23</v>
          </cell>
          <cell r="D1581">
            <v>2012</v>
          </cell>
          <cell r="G1581">
            <v>102</v>
          </cell>
          <cell r="I1581">
            <v>115441</v>
          </cell>
        </row>
        <row r="1582">
          <cell r="A1582">
            <v>23</v>
          </cell>
          <cell r="D1582">
            <v>2012</v>
          </cell>
          <cell r="G1582">
            <v>103</v>
          </cell>
          <cell r="I1582">
            <v>1449</v>
          </cell>
        </row>
        <row r="1583">
          <cell r="A1583">
            <v>23</v>
          </cell>
          <cell r="D1583">
            <v>2012</v>
          </cell>
          <cell r="G1583">
            <v>104</v>
          </cell>
          <cell r="I1583">
            <v>139677</v>
          </cell>
        </row>
        <row r="1584">
          <cell r="A1584">
            <v>23</v>
          </cell>
          <cell r="D1584">
            <v>2012</v>
          </cell>
          <cell r="G1584"/>
          <cell r="I1584">
            <v>0</v>
          </cell>
        </row>
        <row r="1585">
          <cell r="A1585">
            <v>23</v>
          </cell>
          <cell r="D1585">
            <v>2012</v>
          </cell>
          <cell r="G1585"/>
          <cell r="I1585">
            <v>0</v>
          </cell>
        </row>
        <row r="1586">
          <cell r="A1586">
            <v>23</v>
          </cell>
          <cell r="D1586">
            <v>2012</v>
          </cell>
          <cell r="G1586">
            <v>107</v>
          </cell>
          <cell r="I1586">
            <v>988985</v>
          </cell>
        </row>
        <row r="1587">
          <cell r="A1587">
            <v>23</v>
          </cell>
          <cell r="D1587">
            <v>2012</v>
          </cell>
          <cell r="G1587">
            <v>108</v>
          </cell>
          <cell r="I1587">
            <v>4844763</v>
          </cell>
        </row>
        <row r="1588">
          <cell r="A1588">
            <v>23</v>
          </cell>
          <cell r="D1588">
            <v>2012</v>
          </cell>
          <cell r="G1588">
            <v>109</v>
          </cell>
          <cell r="I1588">
            <v>68515</v>
          </cell>
        </row>
        <row r="1589">
          <cell r="A1589">
            <v>23</v>
          </cell>
          <cell r="D1589">
            <v>2012</v>
          </cell>
          <cell r="G1589">
            <v>110</v>
          </cell>
          <cell r="I1589">
            <v>71573</v>
          </cell>
        </row>
        <row r="1590">
          <cell r="A1590">
            <v>23</v>
          </cell>
          <cell r="D1590">
            <v>2012</v>
          </cell>
          <cell r="G1590">
            <v>111</v>
          </cell>
          <cell r="I1590">
            <v>6504808</v>
          </cell>
        </row>
        <row r="1591">
          <cell r="A1591">
            <v>23</v>
          </cell>
          <cell r="D1591">
            <v>2012</v>
          </cell>
          <cell r="G1591">
            <v>112</v>
          </cell>
          <cell r="I1591">
            <v>121862879</v>
          </cell>
        </row>
        <row r="1592">
          <cell r="A1592">
            <v>23</v>
          </cell>
          <cell r="D1592">
            <v>2013</v>
          </cell>
          <cell r="G1592">
            <v>83</v>
          </cell>
          <cell r="I1592">
            <v>2071984</v>
          </cell>
        </row>
        <row r="1593">
          <cell r="A1593">
            <v>23</v>
          </cell>
          <cell r="D1593">
            <v>2013</v>
          </cell>
          <cell r="G1593"/>
          <cell r="I1593">
            <v>0</v>
          </cell>
        </row>
        <row r="1594">
          <cell r="A1594">
            <v>23</v>
          </cell>
          <cell r="D1594">
            <v>2013</v>
          </cell>
          <cell r="G1594">
            <v>85</v>
          </cell>
          <cell r="I1594">
            <v>673046</v>
          </cell>
        </row>
        <row r="1595">
          <cell r="A1595">
            <v>23</v>
          </cell>
          <cell r="D1595">
            <v>2013</v>
          </cell>
          <cell r="G1595">
            <v>86</v>
          </cell>
          <cell r="I1595">
            <v>2456517</v>
          </cell>
        </row>
        <row r="1596">
          <cell r="A1596">
            <v>23</v>
          </cell>
          <cell r="D1596">
            <v>2013</v>
          </cell>
          <cell r="G1596">
            <v>87</v>
          </cell>
          <cell r="I1596">
            <v>13506</v>
          </cell>
        </row>
        <row r="1597">
          <cell r="A1597">
            <v>23</v>
          </cell>
          <cell r="D1597">
            <v>2013</v>
          </cell>
          <cell r="G1597"/>
          <cell r="I1597">
            <v>0</v>
          </cell>
        </row>
        <row r="1598">
          <cell r="A1598">
            <v>23</v>
          </cell>
          <cell r="D1598">
            <v>2013</v>
          </cell>
          <cell r="G1598">
            <v>89</v>
          </cell>
          <cell r="I1598">
            <v>31520</v>
          </cell>
        </row>
        <row r="1599">
          <cell r="A1599">
            <v>23</v>
          </cell>
          <cell r="D1599">
            <v>2013</v>
          </cell>
          <cell r="G1599">
            <v>90</v>
          </cell>
          <cell r="I1599">
            <v>44511</v>
          </cell>
        </row>
        <row r="1600">
          <cell r="A1600">
            <v>23</v>
          </cell>
          <cell r="D1600">
            <v>2013</v>
          </cell>
          <cell r="G1600">
            <v>91</v>
          </cell>
          <cell r="I1600">
            <v>242612</v>
          </cell>
        </row>
        <row r="1601">
          <cell r="A1601">
            <v>23</v>
          </cell>
          <cell r="D1601">
            <v>2013</v>
          </cell>
          <cell r="G1601"/>
          <cell r="I1601">
            <v>0</v>
          </cell>
        </row>
        <row r="1602">
          <cell r="A1602">
            <v>23</v>
          </cell>
          <cell r="D1602">
            <v>2013</v>
          </cell>
          <cell r="G1602">
            <v>93</v>
          </cell>
          <cell r="I1602">
            <v>1167607</v>
          </cell>
        </row>
        <row r="1603">
          <cell r="A1603">
            <v>23</v>
          </cell>
          <cell r="D1603">
            <v>2013</v>
          </cell>
          <cell r="G1603">
            <v>94</v>
          </cell>
          <cell r="I1603">
            <v>1418014</v>
          </cell>
        </row>
        <row r="1604">
          <cell r="A1604">
            <v>23</v>
          </cell>
          <cell r="D1604">
            <v>2013</v>
          </cell>
          <cell r="G1604">
            <v>95</v>
          </cell>
          <cell r="I1604">
            <v>0</v>
          </cell>
        </row>
        <row r="1605">
          <cell r="A1605">
            <v>23</v>
          </cell>
          <cell r="D1605">
            <v>2013</v>
          </cell>
          <cell r="G1605">
            <v>96</v>
          </cell>
          <cell r="I1605">
            <v>125686172</v>
          </cell>
        </row>
        <row r="1606">
          <cell r="A1606">
            <v>23</v>
          </cell>
          <cell r="D1606">
            <v>2013</v>
          </cell>
          <cell r="G1606">
            <v>97</v>
          </cell>
          <cell r="I1606">
            <v>4143067</v>
          </cell>
        </row>
        <row r="1607">
          <cell r="A1607">
            <v>23</v>
          </cell>
          <cell r="D1607">
            <v>2013</v>
          </cell>
          <cell r="G1607">
            <v>98</v>
          </cell>
          <cell r="I1607">
            <v>1354601</v>
          </cell>
        </row>
        <row r="1608">
          <cell r="A1608">
            <v>23</v>
          </cell>
          <cell r="D1608">
            <v>2013</v>
          </cell>
          <cell r="G1608">
            <v>99</v>
          </cell>
          <cell r="I1608">
            <v>139303157</v>
          </cell>
        </row>
        <row r="1609">
          <cell r="A1609">
            <v>23</v>
          </cell>
          <cell r="D1609">
            <v>2013</v>
          </cell>
          <cell r="G1609"/>
          <cell r="I1609">
            <v>0</v>
          </cell>
        </row>
        <row r="1610">
          <cell r="A1610">
            <v>23</v>
          </cell>
          <cell r="D1610">
            <v>2013</v>
          </cell>
          <cell r="G1610">
            <v>101</v>
          </cell>
          <cell r="I1610">
            <v>365487</v>
          </cell>
        </row>
        <row r="1611">
          <cell r="A1611">
            <v>23</v>
          </cell>
          <cell r="D1611">
            <v>2013</v>
          </cell>
          <cell r="G1611">
            <v>102</v>
          </cell>
          <cell r="I1611">
            <v>146261</v>
          </cell>
        </row>
        <row r="1612">
          <cell r="A1612">
            <v>23</v>
          </cell>
          <cell r="D1612">
            <v>2013</v>
          </cell>
          <cell r="G1612">
            <v>103</v>
          </cell>
          <cell r="I1612">
            <v>0</v>
          </cell>
        </row>
        <row r="1613">
          <cell r="A1613">
            <v>23</v>
          </cell>
          <cell r="D1613">
            <v>2013</v>
          </cell>
          <cell r="G1613">
            <v>104</v>
          </cell>
          <cell r="I1613">
            <v>147730</v>
          </cell>
        </row>
        <row r="1614">
          <cell r="A1614">
            <v>23</v>
          </cell>
          <cell r="D1614">
            <v>2013</v>
          </cell>
          <cell r="G1614"/>
          <cell r="I1614">
            <v>0</v>
          </cell>
        </row>
        <row r="1615">
          <cell r="A1615">
            <v>23</v>
          </cell>
          <cell r="D1615">
            <v>2013</v>
          </cell>
          <cell r="G1615"/>
          <cell r="I1615">
            <v>0</v>
          </cell>
        </row>
        <row r="1616">
          <cell r="A1616">
            <v>23</v>
          </cell>
          <cell r="D1616">
            <v>2013</v>
          </cell>
          <cell r="G1616">
            <v>107</v>
          </cell>
          <cell r="I1616">
            <v>1095769</v>
          </cell>
        </row>
        <row r="1617">
          <cell r="A1617">
            <v>23</v>
          </cell>
          <cell r="D1617">
            <v>2013</v>
          </cell>
          <cell r="G1617">
            <v>108</v>
          </cell>
          <cell r="I1617">
            <v>4664646</v>
          </cell>
        </row>
        <row r="1618">
          <cell r="A1618">
            <v>23</v>
          </cell>
          <cell r="D1618">
            <v>2013</v>
          </cell>
          <cell r="G1618">
            <v>109</v>
          </cell>
          <cell r="I1618">
            <v>123147</v>
          </cell>
        </row>
        <row r="1619">
          <cell r="A1619">
            <v>23</v>
          </cell>
          <cell r="D1619">
            <v>2013</v>
          </cell>
          <cell r="G1619">
            <v>110</v>
          </cell>
          <cell r="I1619">
            <v>19139</v>
          </cell>
        </row>
        <row r="1620">
          <cell r="A1620">
            <v>23</v>
          </cell>
          <cell r="D1620">
            <v>2013</v>
          </cell>
          <cell r="G1620">
            <v>111</v>
          </cell>
          <cell r="I1620">
            <v>6562179</v>
          </cell>
        </row>
        <row r="1621">
          <cell r="A1621">
            <v>23</v>
          </cell>
          <cell r="D1621">
            <v>2013</v>
          </cell>
          <cell r="G1621">
            <v>112</v>
          </cell>
          <cell r="I1621">
            <v>145865336</v>
          </cell>
        </row>
        <row r="1622">
          <cell r="A1622">
            <v>23</v>
          </cell>
          <cell r="D1622">
            <v>2014</v>
          </cell>
          <cell r="G1622">
            <v>83</v>
          </cell>
          <cell r="I1622">
            <v>2021051</v>
          </cell>
        </row>
        <row r="1623">
          <cell r="A1623">
            <v>23</v>
          </cell>
          <cell r="D1623">
            <v>2014</v>
          </cell>
          <cell r="G1623"/>
          <cell r="I1623">
            <v>0</v>
          </cell>
        </row>
        <row r="1624">
          <cell r="A1624">
            <v>23</v>
          </cell>
          <cell r="D1624">
            <v>2014</v>
          </cell>
          <cell r="G1624">
            <v>85</v>
          </cell>
          <cell r="I1624">
            <v>700673</v>
          </cell>
        </row>
        <row r="1625">
          <cell r="A1625">
            <v>23</v>
          </cell>
          <cell r="D1625">
            <v>2014</v>
          </cell>
          <cell r="G1625">
            <v>86</v>
          </cell>
          <cell r="I1625">
            <v>2181348</v>
          </cell>
        </row>
        <row r="1626">
          <cell r="A1626">
            <v>23</v>
          </cell>
          <cell r="D1626">
            <v>2014</v>
          </cell>
          <cell r="G1626">
            <v>87</v>
          </cell>
          <cell r="I1626">
            <v>13956</v>
          </cell>
        </row>
        <row r="1627">
          <cell r="A1627">
            <v>23</v>
          </cell>
          <cell r="D1627">
            <v>2014</v>
          </cell>
          <cell r="G1627">
            <v>88</v>
          </cell>
          <cell r="I1627">
            <v>183266</v>
          </cell>
        </row>
        <row r="1628">
          <cell r="A1628">
            <v>23</v>
          </cell>
          <cell r="D1628">
            <v>2014</v>
          </cell>
          <cell r="G1628">
            <v>89</v>
          </cell>
          <cell r="I1628">
            <v>104935</v>
          </cell>
        </row>
        <row r="1629">
          <cell r="A1629">
            <v>23</v>
          </cell>
          <cell r="D1629">
            <v>2014</v>
          </cell>
          <cell r="G1629">
            <v>90</v>
          </cell>
          <cell r="I1629">
            <v>25216</v>
          </cell>
        </row>
        <row r="1630">
          <cell r="A1630">
            <v>23</v>
          </cell>
          <cell r="D1630">
            <v>2014</v>
          </cell>
          <cell r="G1630">
            <v>91</v>
          </cell>
          <cell r="I1630">
            <v>719158</v>
          </cell>
        </row>
        <row r="1631">
          <cell r="A1631">
            <v>23</v>
          </cell>
          <cell r="D1631">
            <v>2014</v>
          </cell>
          <cell r="G1631"/>
          <cell r="I1631">
            <v>0</v>
          </cell>
        </row>
        <row r="1632">
          <cell r="A1632">
            <v>23</v>
          </cell>
          <cell r="D1632">
            <v>2014</v>
          </cell>
          <cell r="G1632">
            <v>93</v>
          </cell>
          <cell r="I1632">
            <v>1263351</v>
          </cell>
        </row>
        <row r="1633">
          <cell r="A1633">
            <v>23</v>
          </cell>
          <cell r="D1633">
            <v>2014</v>
          </cell>
          <cell r="G1633">
            <v>94</v>
          </cell>
          <cell r="I1633">
            <v>1641426</v>
          </cell>
        </row>
        <row r="1634">
          <cell r="A1634">
            <v>23</v>
          </cell>
          <cell r="D1634">
            <v>2014</v>
          </cell>
          <cell r="G1634">
            <v>95</v>
          </cell>
          <cell r="I1634">
            <v>405</v>
          </cell>
        </row>
        <row r="1635">
          <cell r="A1635">
            <v>23</v>
          </cell>
          <cell r="D1635">
            <v>2014</v>
          </cell>
          <cell r="G1635">
            <v>96</v>
          </cell>
          <cell r="I1635">
            <v>131633254</v>
          </cell>
        </row>
        <row r="1636">
          <cell r="A1636">
            <v>23</v>
          </cell>
          <cell r="D1636">
            <v>2014</v>
          </cell>
          <cell r="G1636">
            <v>97</v>
          </cell>
          <cell r="I1636">
            <v>4443799</v>
          </cell>
        </row>
        <row r="1637">
          <cell r="A1637">
            <v>23</v>
          </cell>
          <cell r="D1637">
            <v>2014</v>
          </cell>
          <cell r="G1637">
            <v>98</v>
          </cell>
          <cell r="I1637">
            <v>900</v>
          </cell>
        </row>
        <row r="1638">
          <cell r="A1638">
            <v>23</v>
          </cell>
          <cell r="D1638">
            <v>2014</v>
          </cell>
          <cell r="G1638">
            <v>99</v>
          </cell>
          <cell r="I1638">
            <v>144932738</v>
          </cell>
        </row>
        <row r="1639">
          <cell r="A1639">
            <v>23</v>
          </cell>
          <cell r="D1639">
            <v>2014</v>
          </cell>
          <cell r="G1639"/>
          <cell r="I1639">
            <v>0</v>
          </cell>
        </row>
        <row r="1640">
          <cell r="A1640">
            <v>23</v>
          </cell>
          <cell r="D1640">
            <v>2014</v>
          </cell>
          <cell r="G1640">
            <v>101</v>
          </cell>
          <cell r="I1640">
            <v>353968</v>
          </cell>
        </row>
        <row r="1641">
          <cell r="A1641">
            <v>23</v>
          </cell>
          <cell r="D1641">
            <v>2014</v>
          </cell>
          <cell r="G1641">
            <v>102</v>
          </cell>
          <cell r="I1641">
            <v>196931</v>
          </cell>
        </row>
        <row r="1642">
          <cell r="A1642">
            <v>23</v>
          </cell>
          <cell r="D1642">
            <v>2014</v>
          </cell>
          <cell r="G1642"/>
          <cell r="I1642">
            <v>0</v>
          </cell>
        </row>
        <row r="1643">
          <cell r="A1643">
            <v>23</v>
          </cell>
          <cell r="D1643">
            <v>2014</v>
          </cell>
          <cell r="G1643">
            <v>104</v>
          </cell>
          <cell r="I1643">
            <v>49728</v>
          </cell>
        </row>
        <row r="1644">
          <cell r="A1644">
            <v>23</v>
          </cell>
          <cell r="D1644">
            <v>2014</v>
          </cell>
          <cell r="G1644"/>
          <cell r="I1644">
            <v>0</v>
          </cell>
        </row>
        <row r="1645">
          <cell r="A1645">
            <v>23</v>
          </cell>
          <cell r="D1645">
            <v>2014</v>
          </cell>
          <cell r="G1645"/>
          <cell r="I1645">
            <v>0</v>
          </cell>
        </row>
        <row r="1646">
          <cell r="A1646">
            <v>23</v>
          </cell>
          <cell r="D1646">
            <v>2014</v>
          </cell>
          <cell r="G1646">
            <v>107</v>
          </cell>
          <cell r="I1646">
            <v>1439956</v>
          </cell>
        </row>
        <row r="1647">
          <cell r="A1647">
            <v>23</v>
          </cell>
          <cell r="D1647">
            <v>2014</v>
          </cell>
          <cell r="G1647">
            <v>108</v>
          </cell>
          <cell r="I1647">
            <v>5551526</v>
          </cell>
        </row>
        <row r="1648">
          <cell r="A1648">
            <v>23</v>
          </cell>
          <cell r="D1648">
            <v>2014</v>
          </cell>
          <cell r="G1648">
            <v>109</v>
          </cell>
          <cell r="I1648">
            <v>120156</v>
          </cell>
        </row>
        <row r="1649">
          <cell r="A1649">
            <v>23</v>
          </cell>
          <cell r="D1649">
            <v>2014</v>
          </cell>
          <cell r="G1649">
            <v>110</v>
          </cell>
          <cell r="I1649">
            <v>22380</v>
          </cell>
        </row>
        <row r="1650">
          <cell r="A1650">
            <v>23</v>
          </cell>
          <cell r="D1650">
            <v>2014</v>
          </cell>
          <cell r="G1650">
            <v>111</v>
          </cell>
          <cell r="I1650">
            <v>7734645</v>
          </cell>
        </row>
        <row r="1651">
          <cell r="A1651">
            <v>23</v>
          </cell>
          <cell r="D1651">
            <v>2014</v>
          </cell>
          <cell r="G1651">
            <v>112</v>
          </cell>
          <cell r="I1651">
            <v>152667383</v>
          </cell>
        </row>
        <row r="1652">
          <cell r="A1652">
            <v>23</v>
          </cell>
          <cell r="D1652">
            <v>2015</v>
          </cell>
          <cell r="G1652">
            <v>83</v>
          </cell>
          <cell r="I1652">
            <v>1431300</v>
          </cell>
        </row>
        <row r="1653">
          <cell r="A1653">
            <v>23</v>
          </cell>
          <cell r="D1653">
            <v>2015</v>
          </cell>
          <cell r="G1653"/>
          <cell r="I1653">
            <v>0</v>
          </cell>
        </row>
        <row r="1654">
          <cell r="A1654">
            <v>23</v>
          </cell>
          <cell r="D1654">
            <v>2015</v>
          </cell>
          <cell r="G1654">
            <v>85</v>
          </cell>
          <cell r="I1654">
            <v>840233</v>
          </cell>
        </row>
        <row r="1655">
          <cell r="A1655">
            <v>23</v>
          </cell>
          <cell r="D1655">
            <v>2015</v>
          </cell>
          <cell r="G1655">
            <v>86</v>
          </cell>
          <cell r="I1655">
            <v>1384726</v>
          </cell>
        </row>
        <row r="1656">
          <cell r="A1656">
            <v>23</v>
          </cell>
          <cell r="D1656">
            <v>2015</v>
          </cell>
          <cell r="G1656">
            <v>87</v>
          </cell>
          <cell r="I1656">
            <v>418615</v>
          </cell>
        </row>
        <row r="1657">
          <cell r="A1657">
            <v>23</v>
          </cell>
          <cell r="D1657">
            <v>2015</v>
          </cell>
          <cell r="G1657">
            <v>88</v>
          </cell>
          <cell r="I1657">
            <v>627923</v>
          </cell>
        </row>
        <row r="1658">
          <cell r="A1658">
            <v>23</v>
          </cell>
          <cell r="D1658">
            <v>2015</v>
          </cell>
          <cell r="G1658">
            <v>89</v>
          </cell>
          <cell r="I1658">
            <v>152677</v>
          </cell>
        </row>
        <row r="1659">
          <cell r="A1659">
            <v>23</v>
          </cell>
          <cell r="D1659">
            <v>2015</v>
          </cell>
          <cell r="G1659">
            <v>90</v>
          </cell>
          <cell r="I1659">
            <v>54681</v>
          </cell>
        </row>
        <row r="1660">
          <cell r="A1660">
            <v>23</v>
          </cell>
          <cell r="D1660">
            <v>2015</v>
          </cell>
          <cell r="G1660">
            <v>91</v>
          </cell>
          <cell r="I1660">
            <v>117708</v>
          </cell>
        </row>
        <row r="1661">
          <cell r="A1661">
            <v>23</v>
          </cell>
          <cell r="D1661">
            <v>2015</v>
          </cell>
          <cell r="G1661"/>
          <cell r="I1661">
            <v>0</v>
          </cell>
        </row>
        <row r="1662">
          <cell r="A1662">
            <v>23</v>
          </cell>
          <cell r="D1662">
            <v>2015</v>
          </cell>
          <cell r="G1662">
            <v>93</v>
          </cell>
          <cell r="I1662">
            <v>3514882</v>
          </cell>
        </row>
        <row r="1663">
          <cell r="A1663">
            <v>23</v>
          </cell>
          <cell r="D1663">
            <v>2015</v>
          </cell>
          <cell r="G1663">
            <v>94</v>
          </cell>
          <cell r="I1663">
            <v>1404248</v>
          </cell>
        </row>
        <row r="1664">
          <cell r="A1664">
            <v>23</v>
          </cell>
          <cell r="D1664">
            <v>2015</v>
          </cell>
          <cell r="G1664">
            <v>95</v>
          </cell>
          <cell r="I1664">
            <v>3074</v>
          </cell>
        </row>
        <row r="1665">
          <cell r="A1665">
            <v>23</v>
          </cell>
          <cell r="D1665">
            <v>2015</v>
          </cell>
          <cell r="G1665">
            <v>96</v>
          </cell>
          <cell r="I1665">
            <v>134939545</v>
          </cell>
        </row>
        <row r="1666">
          <cell r="A1666">
            <v>23</v>
          </cell>
          <cell r="D1666">
            <v>2015</v>
          </cell>
          <cell r="G1666">
            <v>97</v>
          </cell>
          <cell r="I1666">
            <v>7672759</v>
          </cell>
        </row>
        <row r="1667">
          <cell r="A1667">
            <v>23</v>
          </cell>
          <cell r="D1667">
            <v>2015</v>
          </cell>
          <cell r="G1667">
            <v>98</v>
          </cell>
          <cell r="I1667">
            <v>1029143</v>
          </cell>
        </row>
        <row r="1668">
          <cell r="A1668">
            <v>23</v>
          </cell>
          <cell r="D1668">
            <v>2015</v>
          </cell>
          <cell r="G1668">
            <v>99</v>
          </cell>
          <cell r="I1668">
            <v>153591514</v>
          </cell>
        </row>
        <row r="1669">
          <cell r="A1669">
            <v>23</v>
          </cell>
          <cell r="D1669">
            <v>2015</v>
          </cell>
          <cell r="G1669"/>
          <cell r="I1669">
            <v>0</v>
          </cell>
        </row>
        <row r="1670">
          <cell r="A1670">
            <v>23</v>
          </cell>
          <cell r="D1670">
            <v>2015</v>
          </cell>
          <cell r="G1670">
            <v>101</v>
          </cell>
          <cell r="I1670">
            <v>667000</v>
          </cell>
        </row>
        <row r="1671">
          <cell r="A1671">
            <v>23</v>
          </cell>
          <cell r="D1671">
            <v>2015</v>
          </cell>
          <cell r="G1671">
            <v>102</v>
          </cell>
          <cell r="I1671">
            <v>0</v>
          </cell>
        </row>
        <row r="1672">
          <cell r="A1672">
            <v>23</v>
          </cell>
          <cell r="D1672">
            <v>2015</v>
          </cell>
          <cell r="G1672"/>
          <cell r="I1672">
            <v>0</v>
          </cell>
        </row>
        <row r="1673">
          <cell r="A1673">
            <v>23</v>
          </cell>
          <cell r="D1673">
            <v>2015</v>
          </cell>
          <cell r="G1673">
            <v>104</v>
          </cell>
          <cell r="I1673">
            <v>214521</v>
          </cell>
        </row>
        <row r="1674">
          <cell r="A1674">
            <v>23</v>
          </cell>
          <cell r="D1674">
            <v>2015</v>
          </cell>
          <cell r="G1674"/>
          <cell r="I1674">
            <v>0</v>
          </cell>
        </row>
        <row r="1675">
          <cell r="A1675">
            <v>23</v>
          </cell>
          <cell r="D1675">
            <v>2015</v>
          </cell>
          <cell r="G1675"/>
          <cell r="I1675">
            <v>0</v>
          </cell>
        </row>
        <row r="1676">
          <cell r="A1676">
            <v>23</v>
          </cell>
          <cell r="D1676">
            <v>2015</v>
          </cell>
          <cell r="G1676">
            <v>107</v>
          </cell>
          <cell r="I1676">
            <v>1125198</v>
          </cell>
        </row>
        <row r="1677">
          <cell r="A1677">
            <v>23</v>
          </cell>
          <cell r="D1677">
            <v>2015</v>
          </cell>
          <cell r="G1677">
            <v>108</v>
          </cell>
          <cell r="I1677">
            <v>5909467</v>
          </cell>
        </row>
        <row r="1678">
          <cell r="A1678">
            <v>23</v>
          </cell>
          <cell r="D1678">
            <v>2015</v>
          </cell>
          <cell r="G1678">
            <v>109</v>
          </cell>
          <cell r="I1678">
            <v>71976</v>
          </cell>
        </row>
        <row r="1679">
          <cell r="A1679">
            <v>23</v>
          </cell>
          <cell r="D1679">
            <v>2015</v>
          </cell>
          <cell r="G1679">
            <v>110</v>
          </cell>
          <cell r="I1679">
            <v>41541</v>
          </cell>
        </row>
        <row r="1680">
          <cell r="A1680">
            <v>23</v>
          </cell>
          <cell r="D1680">
            <v>2015</v>
          </cell>
          <cell r="G1680">
            <v>111</v>
          </cell>
          <cell r="I1680">
            <v>8029703</v>
          </cell>
        </row>
        <row r="1681">
          <cell r="A1681">
            <v>23</v>
          </cell>
          <cell r="D1681">
            <v>2015</v>
          </cell>
          <cell r="G1681">
            <v>112</v>
          </cell>
          <cell r="I1681">
            <v>161621217</v>
          </cell>
        </row>
        <row r="1682">
          <cell r="A1682">
            <v>23</v>
          </cell>
          <cell r="D1682">
            <v>2016</v>
          </cell>
          <cell r="G1682">
            <v>83</v>
          </cell>
          <cell r="I1682">
            <v>417549</v>
          </cell>
        </row>
        <row r="1683">
          <cell r="A1683">
            <v>23</v>
          </cell>
          <cell r="D1683">
            <v>2016</v>
          </cell>
          <cell r="G1683"/>
          <cell r="I1683">
            <v>0</v>
          </cell>
        </row>
        <row r="1684">
          <cell r="A1684">
            <v>23</v>
          </cell>
          <cell r="D1684">
            <v>2016</v>
          </cell>
          <cell r="G1684">
            <v>85</v>
          </cell>
          <cell r="I1684">
            <v>127860</v>
          </cell>
        </row>
        <row r="1685">
          <cell r="A1685">
            <v>23</v>
          </cell>
          <cell r="D1685">
            <v>2016</v>
          </cell>
          <cell r="G1685">
            <v>86</v>
          </cell>
          <cell r="I1685">
            <v>3154500</v>
          </cell>
        </row>
        <row r="1686">
          <cell r="A1686">
            <v>23</v>
          </cell>
          <cell r="D1686">
            <v>2016</v>
          </cell>
          <cell r="G1686">
            <v>87</v>
          </cell>
          <cell r="I1686">
            <v>0</v>
          </cell>
        </row>
        <row r="1687">
          <cell r="A1687">
            <v>23</v>
          </cell>
          <cell r="D1687">
            <v>2016</v>
          </cell>
          <cell r="G1687">
            <v>88</v>
          </cell>
          <cell r="I1687">
            <v>0</v>
          </cell>
        </row>
        <row r="1688">
          <cell r="A1688">
            <v>23</v>
          </cell>
          <cell r="D1688">
            <v>2016</v>
          </cell>
          <cell r="G1688">
            <v>89</v>
          </cell>
          <cell r="I1688">
            <v>0</v>
          </cell>
        </row>
        <row r="1689">
          <cell r="A1689">
            <v>23</v>
          </cell>
          <cell r="D1689">
            <v>2016</v>
          </cell>
          <cell r="G1689">
            <v>90</v>
          </cell>
          <cell r="I1689">
            <v>62243</v>
          </cell>
        </row>
        <row r="1690">
          <cell r="A1690">
            <v>23</v>
          </cell>
          <cell r="D1690">
            <v>2016</v>
          </cell>
          <cell r="G1690">
            <v>91</v>
          </cell>
          <cell r="I1690">
            <v>85577</v>
          </cell>
        </row>
        <row r="1691">
          <cell r="A1691">
            <v>23</v>
          </cell>
          <cell r="D1691">
            <v>2016</v>
          </cell>
          <cell r="G1691"/>
          <cell r="I1691">
            <v>0</v>
          </cell>
        </row>
        <row r="1692">
          <cell r="A1692">
            <v>23</v>
          </cell>
          <cell r="D1692">
            <v>2016</v>
          </cell>
          <cell r="G1692">
            <v>93</v>
          </cell>
          <cell r="I1692">
            <v>3622926</v>
          </cell>
        </row>
        <row r="1693">
          <cell r="A1693">
            <v>23</v>
          </cell>
          <cell r="D1693">
            <v>2016</v>
          </cell>
          <cell r="G1693">
            <v>94</v>
          </cell>
          <cell r="I1693">
            <v>1219918</v>
          </cell>
        </row>
        <row r="1694">
          <cell r="A1694">
            <v>23</v>
          </cell>
          <cell r="D1694">
            <v>2016</v>
          </cell>
          <cell r="G1694">
            <v>95</v>
          </cell>
          <cell r="I1694">
            <v>-51954</v>
          </cell>
        </row>
        <row r="1695">
          <cell r="A1695">
            <v>23</v>
          </cell>
          <cell r="D1695">
            <v>2016</v>
          </cell>
          <cell r="G1695">
            <v>96</v>
          </cell>
          <cell r="I1695">
            <v>150668739</v>
          </cell>
        </row>
        <row r="1696">
          <cell r="A1696">
            <v>23</v>
          </cell>
          <cell r="D1696">
            <v>2016</v>
          </cell>
          <cell r="G1696">
            <v>97</v>
          </cell>
          <cell r="I1696">
            <v>5082827</v>
          </cell>
        </row>
        <row r="1697">
          <cell r="A1697">
            <v>23</v>
          </cell>
          <cell r="D1697">
            <v>2016</v>
          </cell>
          <cell r="G1697">
            <v>98</v>
          </cell>
          <cell r="I1697">
            <v>1924734</v>
          </cell>
        </row>
        <row r="1698">
          <cell r="A1698">
            <v>23</v>
          </cell>
          <cell r="D1698">
            <v>2016</v>
          </cell>
          <cell r="G1698">
            <v>99</v>
          </cell>
          <cell r="I1698">
            <v>166314919</v>
          </cell>
        </row>
        <row r="1699">
          <cell r="A1699">
            <v>23</v>
          </cell>
          <cell r="D1699">
            <v>2016</v>
          </cell>
          <cell r="G1699"/>
          <cell r="I1699">
            <v>0</v>
          </cell>
        </row>
        <row r="1700">
          <cell r="A1700">
            <v>23</v>
          </cell>
          <cell r="D1700">
            <v>2016</v>
          </cell>
          <cell r="G1700">
            <v>101</v>
          </cell>
          <cell r="I1700">
            <v>595298</v>
          </cell>
        </row>
        <row r="1701">
          <cell r="A1701">
            <v>23</v>
          </cell>
          <cell r="D1701">
            <v>2016</v>
          </cell>
          <cell r="G1701">
            <v>102</v>
          </cell>
          <cell r="I1701">
            <v>94804</v>
          </cell>
        </row>
        <row r="1702">
          <cell r="A1702">
            <v>23</v>
          </cell>
          <cell r="D1702">
            <v>2016</v>
          </cell>
          <cell r="G1702"/>
          <cell r="I1702">
            <v>0</v>
          </cell>
        </row>
        <row r="1703">
          <cell r="A1703">
            <v>23</v>
          </cell>
          <cell r="D1703">
            <v>2016</v>
          </cell>
          <cell r="G1703">
            <v>104</v>
          </cell>
          <cell r="I1703">
            <v>187258</v>
          </cell>
        </row>
        <row r="1704">
          <cell r="A1704">
            <v>23</v>
          </cell>
          <cell r="D1704">
            <v>2016</v>
          </cell>
          <cell r="G1704"/>
          <cell r="I1704">
            <v>0</v>
          </cell>
        </row>
        <row r="1705">
          <cell r="A1705">
            <v>23</v>
          </cell>
          <cell r="D1705">
            <v>2016</v>
          </cell>
          <cell r="G1705"/>
          <cell r="I1705">
            <v>0</v>
          </cell>
        </row>
        <row r="1706">
          <cell r="A1706">
            <v>23</v>
          </cell>
          <cell r="D1706">
            <v>2016</v>
          </cell>
          <cell r="G1706">
            <v>107</v>
          </cell>
          <cell r="I1706">
            <v>1032365</v>
          </cell>
        </row>
        <row r="1707">
          <cell r="A1707">
            <v>23</v>
          </cell>
          <cell r="D1707">
            <v>2016</v>
          </cell>
          <cell r="G1707">
            <v>108</v>
          </cell>
          <cell r="I1707">
            <v>5542842</v>
          </cell>
        </row>
        <row r="1708">
          <cell r="A1708">
            <v>23</v>
          </cell>
          <cell r="D1708">
            <v>2016</v>
          </cell>
          <cell r="G1708">
            <v>109</v>
          </cell>
          <cell r="I1708">
            <v>9202</v>
          </cell>
        </row>
        <row r="1709">
          <cell r="A1709">
            <v>23</v>
          </cell>
          <cell r="D1709">
            <v>2016</v>
          </cell>
          <cell r="G1709">
            <v>110</v>
          </cell>
          <cell r="I1709">
            <v>17809</v>
          </cell>
        </row>
        <row r="1710">
          <cell r="A1710">
            <v>23</v>
          </cell>
          <cell r="D1710">
            <v>2016</v>
          </cell>
          <cell r="G1710">
            <v>111</v>
          </cell>
          <cell r="I1710">
            <v>7479578</v>
          </cell>
        </row>
        <row r="1711">
          <cell r="A1711">
            <v>23</v>
          </cell>
          <cell r="D1711">
            <v>2016</v>
          </cell>
          <cell r="G1711">
            <v>112</v>
          </cell>
          <cell r="I1711">
            <v>173794497</v>
          </cell>
        </row>
        <row r="1712">
          <cell r="A1712">
            <v>27</v>
          </cell>
          <cell r="D1712">
            <v>1998</v>
          </cell>
          <cell r="G1712">
            <v>83</v>
          </cell>
          <cell r="I1712">
            <v>569512</v>
          </cell>
        </row>
        <row r="1713">
          <cell r="A1713">
            <v>27</v>
          </cell>
          <cell r="D1713">
            <v>1998</v>
          </cell>
          <cell r="G1713">
            <v>84</v>
          </cell>
          <cell r="I1713">
            <v>3125569</v>
          </cell>
        </row>
        <row r="1714">
          <cell r="A1714">
            <v>27</v>
          </cell>
          <cell r="D1714">
            <v>1998</v>
          </cell>
          <cell r="G1714">
            <v>85</v>
          </cell>
          <cell r="I1714">
            <v>808286</v>
          </cell>
        </row>
        <row r="1715">
          <cell r="A1715">
            <v>27</v>
          </cell>
          <cell r="D1715">
            <v>1998</v>
          </cell>
          <cell r="G1715">
            <v>86</v>
          </cell>
          <cell r="I1715">
            <v>357882</v>
          </cell>
        </row>
        <row r="1716">
          <cell r="A1716">
            <v>27</v>
          </cell>
          <cell r="D1716">
            <v>1998</v>
          </cell>
          <cell r="G1716">
            <v>87</v>
          </cell>
          <cell r="I1716">
            <v>57585</v>
          </cell>
        </row>
        <row r="1717">
          <cell r="A1717">
            <v>27</v>
          </cell>
          <cell r="D1717">
            <v>1998</v>
          </cell>
          <cell r="G1717">
            <v>88</v>
          </cell>
          <cell r="I1717">
            <v>3591705</v>
          </cell>
        </row>
        <row r="1718">
          <cell r="A1718">
            <v>27</v>
          </cell>
          <cell r="D1718">
            <v>1998</v>
          </cell>
          <cell r="G1718">
            <v>89</v>
          </cell>
          <cell r="I1718">
            <v>76784</v>
          </cell>
        </row>
        <row r="1719">
          <cell r="A1719">
            <v>27</v>
          </cell>
          <cell r="D1719">
            <v>1998</v>
          </cell>
          <cell r="G1719">
            <v>90</v>
          </cell>
          <cell r="I1719">
            <v>361199</v>
          </cell>
        </row>
        <row r="1720">
          <cell r="A1720">
            <v>27</v>
          </cell>
          <cell r="D1720">
            <v>1998</v>
          </cell>
          <cell r="G1720">
            <v>91</v>
          </cell>
          <cell r="I1720">
            <v>8948522</v>
          </cell>
        </row>
        <row r="1721">
          <cell r="A1721">
            <v>27</v>
          </cell>
          <cell r="D1721">
            <v>1998</v>
          </cell>
          <cell r="G1721"/>
          <cell r="I1721">
            <v>0</v>
          </cell>
        </row>
        <row r="1722">
          <cell r="A1722">
            <v>27</v>
          </cell>
          <cell r="D1722">
            <v>1998</v>
          </cell>
          <cell r="G1722">
            <v>93</v>
          </cell>
          <cell r="I1722">
            <v>281309</v>
          </cell>
        </row>
        <row r="1723">
          <cell r="A1723">
            <v>27</v>
          </cell>
          <cell r="D1723">
            <v>1998</v>
          </cell>
          <cell r="G1723">
            <v>94</v>
          </cell>
          <cell r="I1723">
            <v>0</v>
          </cell>
        </row>
        <row r="1724">
          <cell r="A1724">
            <v>27</v>
          </cell>
          <cell r="D1724">
            <v>1998</v>
          </cell>
          <cell r="G1724">
            <v>95</v>
          </cell>
          <cell r="I1724">
            <v>1723245</v>
          </cell>
        </row>
        <row r="1725">
          <cell r="A1725">
            <v>27</v>
          </cell>
          <cell r="D1725">
            <v>1998</v>
          </cell>
          <cell r="G1725">
            <v>96</v>
          </cell>
          <cell r="I1725">
            <v>1662284</v>
          </cell>
        </row>
        <row r="1726">
          <cell r="A1726">
            <v>27</v>
          </cell>
          <cell r="D1726">
            <v>1998</v>
          </cell>
          <cell r="G1726">
            <v>97</v>
          </cell>
          <cell r="I1726">
            <v>0</v>
          </cell>
        </row>
        <row r="1727">
          <cell r="A1727">
            <v>27</v>
          </cell>
          <cell r="D1727">
            <v>1998</v>
          </cell>
          <cell r="G1727">
            <v>98</v>
          </cell>
          <cell r="I1727">
            <v>12094</v>
          </cell>
        </row>
        <row r="1728">
          <cell r="A1728">
            <v>27</v>
          </cell>
          <cell r="D1728">
            <v>1998</v>
          </cell>
          <cell r="G1728">
            <v>99</v>
          </cell>
          <cell r="I1728">
            <v>3678932</v>
          </cell>
        </row>
        <row r="1729">
          <cell r="A1729">
            <v>27</v>
          </cell>
          <cell r="D1729">
            <v>1998</v>
          </cell>
          <cell r="G1729">
            <v>100</v>
          </cell>
          <cell r="I1729">
            <v>12627454</v>
          </cell>
        </row>
        <row r="1730">
          <cell r="A1730">
            <v>27</v>
          </cell>
          <cell r="D1730">
            <v>1998</v>
          </cell>
          <cell r="G1730"/>
          <cell r="I1730">
            <v>0</v>
          </cell>
        </row>
        <row r="1731">
          <cell r="A1731">
            <v>27</v>
          </cell>
          <cell r="D1731">
            <v>1998</v>
          </cell>
          <cell r="G1731"/>
          <cell r="I1731">
            <v>0</v>
          </cell>
        </row>
        <row r="1732">
          <cell r="A1732">
            <v>27</v>
          </cell>
          <cell r="D1732">
            <v>1998</v>
          </cell>
          <cell r="G1732">
            <v>103</v>
          </cell>
          <cell r="I1732">
            <v>1549763</v>
          </cell>
        </row>
        <row r="1733">
          <cell r="A1733">
            <v>27</v>
          </cell>
          <cell r="D1733">
            <v>1998</v>
          </cell>
          <cell r="G1733"/>
          <cell r="I1733">
            <v>0</v>
          </cell>
        </row>
        <row r="1734">
          <cell r="A1734">
            <v>27</v>
          </cell>
          <cell r="D1734">
            <v>1998</v>
          </cell>
          <cell r="G1734">
            <v>105</v>
          </cell>
          <cell r="I1734">
            <v>3113539</v>
          </cell>
        </row>
        <row r="1735">
          <cell r="A1735">
            <v>27</v>
          </cell>
          <cell r="D1735">
            <v>1998</v>
          </cell>
          <cell r="G1735">
            <v>106</v>
          </cell>
          <cell r="I1735">
            <v>499854</v>
          </cell>
        </row>
        <row r="1736">
          <cell r="A1736">
            <v>27</v>
          </cell>
          <cell r="D1736">
            <v>1998</v>
          </cell>
          <cell r="G1736">
            <v>107</v>
          </cell>
          <cell r="I1736">
            <v>2576828</v>
          </cell>
        </row>
        <row r="1737">
          <cell r="A1737">
            <v>27</v>
          </cell>
          <cell r="D1737">
            <v>1998</v>
          </cell>
          <cell r="G1737">
            <v>108</v>
          </cell>
          <cell r="I1737">
            <v>1863860</v>
          </cell>
        </row>
        <row r="1738">
          <cell r="A1738">
            <v>27</v>
          </cell>
          <cell r="D1738">
            <v>1998</v>
          </cell>
          <cell r="G1738">
            <v>109</v>
          </cell>
          <cell r="I1738">
            <v>84290</v>
          </cell>
        </row>
        <row r="1739">
          <cell r="A1739">
            <v>27</v>
          </cell>
          <cell r="D1739">
            <v>1998</v>
          </cell>
          <cell r="G1739">
            <v>110</v>
          </cell>
          <cell r="I1739">
            <v>1592968</v>
          </cell>
        </row>
        <row r="1740">
          <cell r="A1740">
            <v>27</v>
          </cell>
          <cell r="D1740">
            <v>1998</v>
          </cell>
          <cell r="G1740">
            <v>111</v>
          </cell>
          <cell r="I1740">
            <v>1221792</v>
          </cell>
        </row>
        <row r="1741">
          <cell r="A1741">
            <v>27</v>
          </cell>
          <cell r="D1741">
            <v>1998</v>
          </cell>
          <cell r="G1741">
            <v>112</v>
          </cell>
          <cell r="I1741">
            <v>696615</v>
          </cell>
        </row>
        <row r="1742">
          <cell r="A1742">
            <v>27</v>
          </cell>
          <cell r="D1742">
            <v>1999</v>
          </cell>
          <cell r="G1742">
            <v>83</v>
          </cell>
          <cell r="I1742">
            <v>473189</v>
          </cell>
        </row>
        <row r="1743">
          <cell r="A1743">
            <v>27</v>
          </cell>
          <cell r="D1743">
            <v>1999</v>
          </cell>
          <cell r="G1743">
            <v>84</v>
          </cell>
          <cell r="I1743">
            <v>2956829</v>
          </cell>
        </row>
        <row r="1744">
          <cell r="A1744">
            <v>27</v>
          </cell>
          <cell r="D1744">
            <v>1999</v>
          </cell>
          <cell r="G1744">
            <v>85</v>
          </cell>
          <cell r="I1744">
            <v>797558</v>
          </cell>
        </row>
        <row r="1745">
          <cell r="A1745">
            <v>27</v>
          </cell>
          <cell r="D1745">
            <v>1999</v>
          </cell>
          <cell r="G1745">
            <v>86</v>
          </cell>
          <cell r="I1745">
            <v>128761</v>
          </cell>
        </row>
        <row r="1746">
          <cell r="A1746">
            <v>27</v>
          </cell>
          <cell r="D1746">
            <v>1999</v>
          </cell>
          <cell r="G1746">
            <v>87</v>
          </cell>
          <cell r="I1746">
            <v>757</v>
          </cell>
        </row>
        <row r="1747">
          <cell r="A1747">
            <v>27</v>
          </cell>
          <cell r="D1747">
            <v>1999</v>
          </cell>
          <cell r="G1747">
            <v>88</v>
          </cell>
          <cell r="I1747">
            <v>4171892</v>
          </cell>
        </row>
        <row r="1748">
          <cell r="A1748">
            <v>27</v>
          </cell>
          <cell r="D1748">
            <v>1999</v>
          </cell>
          <cell r="G1748">
            <v>89</v>
          </cell>
          <cell r="I1748">
            <v>105085</v>
          </cell>
        </row>
        <row r="1749">
          <cell r="A1749">
            <v>27</v>
          </cell>
          <cell r="D1749">
            <v>1999</v>
          </cell>
          <cell r="G1749">
            <v>90</v>
          </cell>
          <cell r="I1749">
            <v>418689</v>
          </cell>
        </row>
        <row r="1750">
          <cell r="A1750">
            <v>27</v>
          </cell>
          <cell r="D1750">
            <v>1999</v>
          </cell>
          <cell r="G1750">
            <v>91</v>
          </cell>
          <cell r="I1750">
            <v>9052760</v>
          </cell>
        </row>
        <row r="1751">
          <cell r="A1751">
            <v>27</v>
          </cell>
          <cell r="D1751">
            <v>1999</v>
          </cell>
          <cell r="G1751"/>
          <cell r="I1751">
            <v>0</v>
          </cell>
        </row>
        <row r="1752">
          <cell r="A1752">
            <v>27</v>
          </cell>
          <cell r="D1752">
            <v>1999</v>
          </cell>
          <cell r="G1752">
            <v>93</v>
          </cell>
          <cell r="I1752">
            <v>360690</v>
          </cell>
        </row>
        <row r="1753">
          <cell r="A1753">
            <v>27</v>
          </cell>
          <cell r="D1753">
            <v>1999</v>
          </cell>
          <cell r="G1753">
            <v>94</v>
          </cell>
          <cell r="I1753">
            <v>71917</v>
          </cell>
        </row>
        <row r="1754">
          <cell r="A1754">
            <v>27</v>
          </cell>
          <cell r="D1754">
            <v>1999</v>
          </cell>
          <cell r="G1754">
            <v>95</v>
          </cell>
          <cell r="I1754">
            <v>1786057</v>
          </cell>
        </row>
        <row r="1755">
          <cell r="A1755">
            <v>27</v>
          </cell>
          <cell r="D1755">
            <v>1999</v>
          </cell>
          <cell r="G1755">
            <v>96</v>
          </cell>
          <cell r="I1755">
            <v>1628342</v>
          </cell>
        </row>
        <row r="1756">
          <cell r="A1756">
            <v>27</v>
          </cell>
          <cell r="D1756">
            <v>1999</v>
          </cell>
          <cell r="G1756">
            <v>97</v>
          </cell>
          <cell r="I1756">
            <v>0</v>
          </cell>
        </row>
        <row r="1757">
          <cell r="A1757">
            <v>27</v>
          </cell>
          <cell r="D1757">
            <v>1999</v>
          </cell>
          <cell r="G1757">
            <v>98</v>
          </cell>
          <cell r="I1757">
            <v>25365</v>
          </cell>
        </row>
        <row r="1758">
          <cell r="A1758">
            <v>27</v>
          </cell>
          <cell r="D1758">
            <v>1999</v>
          </cell>
          <cell r="G1758">
            <v>99</v>
          </cell>
          <cell r="I1758">
            <v>3872371</v>
          </cell>
        </row>
        <row r="1759">
          <cell r="A1759">
            <v>27</v>
          </cell>
          <cell r="D1759">
            <v>1999</v>
          </cell>
          <cell r="G1759">
            <v>100</v>
          </cell>
          <cell r="I1759">
            <v>12925131</v>
          </cell>
        </row>
        <row r="1760">
          <cell r="A1760">
            <v>27</v>
          </cell>
          <cell r="D1760">
            <v>1999</v>
          </cell>
          <cell r="G1760"/>
          <cell r="I1760">
            <v>0</v>
          </cell>
        </row>
        <row r="1761">
          <cell r="A1761">
            <v>27</v>
          </cell>
          <cell r="D1761">
            <v>1999</v>
          </cell>
          <cell r="G1761"/>
          <cell r="I1761">
            <v>0</v>
          </cell>
        </row>
        <row r="1762">
          <cell r="A1762">
            <v>27</v>
          </cell>
          <cell r="D1762">
            <v>1999</v>
          </cell>
          <cell r="G1762">
            <v>103</v>
          </cell>
          <cell r="I1762">
            <v>1729715</v>
          </cell>
        </row>
        <row r="1763">
          <cell r="A1763">
            <v>27</v>
          </cell>
          <cell r="D1763">
            <v>1999</v>
          </cell>
          <cell r="G1763"/>
          <cell r="I1763">
            <v>0</v>
          </cell>
        </row>
        <row r="1764">
          <cell r="A1764">
            <v>27</v>
          </cell>
          <cell r="D1764">
            <v>1999</v>
          </cell>
          <cell r="G1764">
            <v>105</v>
          </cell>
          <cell r="I1764">
            <v>3315752</v>
          </cell>
        </row>
        <row r="1765">
          <cell r="A1765">
            <v>27</v>
          </cell>
          <cell r="D1765">
            <v>1999</v>
          </cell>
          <cell r="G1765">
            <v>106</v>
          </cell>
          <cell r="I1765">
            <v>318545</v>
          </cell>
        </row>
        <row r="1766">
          <cell r="A1766">
            <v>27</v>
          </cell>
          <cell r="D1766">
            <v>1999</v>
          </cell>
          <cell r="G1766">
            <v>107</v>
          </cell>
          <cell r="I1766">
            <v>2125409</v>
          </cell>
        </row>
        <row r="1767">
          <cell r="A1767">
            <v>27</v>
          </cell>
          <cell r="D1767">
            <v>1999</v>
          </cell>
          <cell r="G1767">
            <v>108</v>
          </cell>
          <cell r="I1767">
            <v>879684</v>
          </cell>
        </row>
        <row r="1768">
          <cell r="A1768">
            <v>27</v>
          </cell>
          <cell r="D1768">
            <v>1999</v>
          </cell>
          <cell r="G1768">
            <v>109</v>
          </cell>
          <cell r="I1768">
            <v>81359</v>
          </cell>
        </row>
        <row r="1769">
          <cell r="A1769">
            <v>27</v>
          </cell>
          <cell r="D1769">
            <v>1999</v>
          </cell>
          <cell r="G1769">
            <v>110</v>
          </cell>
          <cell r="I1769">
            <v>451774</v>
          </cell>
        </row>
        <row r="1770">
          <cell r="A1770">
            <v>27</v>
          </cell>
          <cell r="D1770">
            <v>1999</v>
          </cell>
          <cell r="G1770">
            <v>111</v>
          </cell>
          <cell r="I1770">
            <v>1257482</v>
          </cell>
        </row>
        <row r="1771">
          <cell r="A1771">
            <v>27</v>
          </cell>
          <cell r="D1771">
            <v>1999</v>
          </cell>
          <cell r="G1771">
            <v>112</v>
          </cell>
          <cell r="I1771">
            <v>1096036</v>
          </cell>
        </row>
        <row r="1772">
          <cell r="A1772">
            <v>27</v>
          </cell>
          <cell r="D1772">
            <v>2000</v>
          </cell>
          <cell r="G1772">
            <v>83</v>
          </cell>
          <cell r="I1772">
            <v>345182</v>
          </cell>
        </row>
        <row r="1773">
          <cell r="A1773">
            <v>27</v>
          </cell>
          <cell r="D1773">
            <v>2000</v>
          </cell>
          <cell r="G1773">
            <v>84</v>
          </cell>
          <cell r="I1773">
            <v>3336431</v>
          </cell>
        </row>
        <row r="1774">
          <cell r="A1774">
            <v>27</v>
          </cell>
          <cell r="D1774">
            <v>2000</v>
          </cell>
          <cell r="G1774">
            <v>85</v>
          </cell>
          <cell r="I1774">
            <v>639323</v>
          </cell>
        </row>
        <row r="1775">
          <cell r="A1775">
            <v>27</v>
          </cell>
          <cell r="D1775">
            <v>2000</v>
          </cell>
          <cell r="G1775">
            <v>86</v>
          </cell>
          <cell r="I1775">
            <v>321348</v>
          </cell>
        </row>
        <row r="1776">
          <cell r="A1776">
            <v>27</v>
          </cell>
          <cell r="D1776">
            <v>2000</v>
          </cell>
          <cell r="G1776">
            <v>87</v>
          </cell>
          <cell r="I1776">
            <v>487</v>
          </cell>
        </row>
        <row r="1777">
          <cell r="A1777">
            <v>27</v>
          </cell>
          <cell r="D1777">
            <v>2000</v>
          </cell>
          <cell r="G1777">
            <v>88</v>
          </cell>
          <cell r="I1777">
            <v>6482882</v>
          </cell>
        </row>
        <row r="1778">
          <cell r="A1778">
            <v>27</v>
          </cell>
          <cell r="D1778">
            <v>2000</v>
          </cell>
          <cell r="G1778">
            <v>89</v>
          </cell>
          <cell r="I1778">
            <v>7406645</v>
          </cell>
        </row>
        <row r="1779">
          <cell r="A1779">
            <v>27</v>
          </cell>
          <cell r="D1779">
            <v>2000</v>
          </cell>
          <cell r="G1779">
            <v>90</v>
          </cell>
          <cell r="I1779">
            <v>454837</v>
          </cell>
        </row>
        <row r="1780">
          <cell r="A1780">
            <v>27</v>
          </cell>
          <cell r="D1780">
            <v>2000</v>
          </cell>
          <cell r="G1780">
            <v>91</v>
          </cell>
          <cell r="I1780">
            <v>18987135</v>
          </cell>
        </row>
        <row r="1781">
          <cell r="A1781">
            <v>27</v>
          </cell>
          <cell r="D1781">
            <v>2000</v>
          </cell>
          <cell r="G1781"/>
          <cell r="I1781">
            <v>0</v>
          </cell>
        </row>
        <row r="1782">
          <cell r="A1782">
            <v>27</v>
          </cell>
          <cell r="D1782">
            <v>2000</v>
          </cell>
          <cell r="G1782">
            <v>93</v>
          </cell>
          <cell r="I1782">
            <v>371321</v>
          </cell>
        </row>
        <row r="1783">
          <cell r="A1783">
            <v>27</v>
          </cell>
          <cell r="D1783">
            <v>2000</v>
          </cell>
          <cell r="G1783">
            <v>94</v>
          </cell>
          <cell r="I1783">
            <v>137659</v>
          </cell>
        </row>
        <row r="1784">
          <cell r="A1784">
            <v>27</v>
          </cell>
          <cell r="D1784">
            <v>2000</v>
          </cell>
          <cell r="G1784">
            <v>95</v>
          </cell>
          <cell r="I1784">
            <v>1713275</v>
          </cell>
        </row>
        <row r="1785">
          <cell r="A1785">
            <v>27</v>
          </cell>
          <cell r="D1785">
            <v>2000</v>
          </cell>
          <cell r="G1785">
            <v>96</v>
          </cell>
          <cell r="I1785">
            <v>1926413</v>
          </cell>
        </row>
        <row r="1786">
          <cell r="A1786">
            <v>27</v>
          </cell>
          <cell r="D1786">
            <v>2000</v>
          </cell>
          <cell r="G1786">
            <v>97</v>
          </cell>
          <cell r="I1786">
            <v>242</v>
          </cell>
        </row>
        <row r="1787">
          <cell r="A1787">
            <v>27</v>
          </cell>
          <cell r="D1787">
            <v>2000</v>
          </cell>
          <cell r="G1787">
            <v>98</v>
          </cell>
          <cell r="I1787">
            <v>82266</v>
          </cell>
        </row>
        <row r="1788">
          <cell r="A1788">
            <v>27</v>
          </cell>
          <cell r="D1788">
            <v>2000</v>
          </cell>
          <cell r="G1788">
            <v>99</v>
          </cell>
          <cell r="I1788">
            <v>4231176</v>
          </cell>
        </row>
        <row r="1789">
          <cell r="A1789">
            <v>27</v>
          </cell>
          <cell r="D1789">
            <v>2000</v>
          </cell>
          <cell r="G1789">
            <v>100</v>
          </cell>
          <cell r="I1789">
            <v>23218311</v>
          </cell>
        </row>
        <row r="1790">
          <cell r="A1790">
            <v>27</v>
          </cell>
          <cell r="D1790">
            <v>2000</v>
          </cell>
          <cell r="G1790"/>
          <cell r="I1790">
            <v>0</v>
          </cell>
        </row>
        <row r="1791">
          <cell r="A1791">
            <v>27</v>
          </cell>
          <cell r="D1791">
            <v>2000</v>
          </cell>
          <cell r="G1791"/>
          <cell r="I1791">
            <v>0</v>
          </cell>
        </row>
        <row r="1792">
          <cell r="A1792">
            <v>27</v>
          </cell>
          <cell r="D1792">
            <v>2000</v>
          </cell>
          <cell r="G1792">
            <v>103</v>
          </cell>
          <cell r="I1792">
            <v>1502582</v>
          </cell>
        </row>
        <row r="1793">
          <cell r="A1793">
            <v>27</v>
          </cell>
          <cell r="D1793">
            <v>2000</v>
          </cell>
          <cell r="G1793"/>
          <cell r="I1793">
            <v>0</v>
          </cell>
        </row>
        <row r="1794">
          <cell r="A1794">
            <v>27</v>
          </cell>
          <cell r="D1794">
            <v>2000</v>
          </cell>
          <cell r="G1794">
            <v>105</v>
          </cell>
          <cell r="I1794">
            <v>3026444</v>
          </cell>
        </row>
        <row r="1795">
          <cell r="A1795">
            <v>27</v>
          </cell>
          <cell r="D1795">
            <v>2000</v>
          </cell>
          <cell r="G1795">
            <v>106</v>
          </cell>
          <cell r="I1795">
            <v>373442</v>
          </cell>
        </row>
        <row r="1796">
          <cell r="A1796">
            <v>27</v>
          </cell>
          <cell r="D1796">
            <v>2000</v>
          </cell>
          <cell r="G1796">
            <v>107</v>
          </cell>
          <cell r="I1796">
            <v>2115862</v>
          </cell>
        </row>
        <row r="1797">
          <cell r="A1797">
            <v>27</v>
          </cell>
          <cell r="D1797">
            <v>2000</v>
          </cell>
          <cell r="G1797">
            <v>108</v>
          </cell>
          <cell r="I1797">
            <v>697446</v>
          </cell>
        </row>
        <row r="1798">
          <cell r="A1798">
            <v>27</v>
          </cell>
          <cell r="D1798">
            <v>2000</v>
          </cell>
          <cell r="G1798">
            <v>109</v>
          </cell>
          <cell r="I1798">
            <v>27390</v>
          </cell>
        </row>
        <row r="1799">
          <cell r="A1799">
            <v>27</v>
          </cell>
          <cell r="D1799">
            <v>2000</v>
          </cell>
          <cell r="G1799">
            <v>110</v>
          </cell>
          <cell r="I1799">
            <v>519979</v>
          </cell>
        </row>
        <row r="1800">
          <cell r="A1800">
            <v>27</v>
          </cell>
          <cell r="D1800">
            <v>2000</v>
          </cell>
          <cell r="G1800">
            <v>111</v>
          </cell>
          <cell r="I1800">
            <v>1186801</v>
          </cell>
        </row>
        <row r="1801">
          <cell r="A1801">
            <v>27</v>
          </cell>
          <cell r="D1801">
            <v>2000</v>
          </cell>
          <cell r="G1801">
            <v>112</v>
          </cell>
          <cell r="I1801">
            <v>2130293</v>
          </cell>
        </row>
        <row r="1802">
          <cell r="A1802">
            <v>27</v>
          </cell>
          <cell r="D1802">
            <v>2001</v>
          </cell>
          <cell r="G1802">
            <v>83</v>
          </cell>
          <cell r="I1802">
            <v>430343</v>
          </cell>
        </row>
        <row r="1803">
          <cell r="A1803">
            <v>27</v>
          </cell>
          <cell r="D1803">
            <v>2001</v>
          </cell>
          <cell r="G1803">
            <v>84</v>
          </cell>
          <cell r="I1803">
            <v>2544061</v>
          </cell>
        </row>
        <row r="1804">
          <cell r="A1804">
            <v>27</v>
          </cell>
          <cell r="D1804">
            <v>2001</v>
          </cell>
          <cell r="G1804">
            <v>85</v>
          </cell>
          <cell r="I1804">
            <v>292024</v>
          </cell>
        </row>
        <row r="1805">
          <cell r="A1805">
            <v>27</v>
          </cell>
          <cell r="D1805">
            <v>2001</v>
          </cell>
          <cell r="G1805">
            <v>86</v>
          </cell>
          <cell r="I1805">
            <v>324531</v>
          </cell>
        </row>
        <row r="1806">
          <cell r="A1806">
            <v>27</v>
          </cell>
          <cell r="D1806">
            <v>2001</v>
          </cell>
          <cell r="G1806">
            <v>87</v>
          </cell>
          <cell r="I1806">
            <v>0</v>
          </cell>
        </row>
        <row r="1807">
          <cell r="A1807">
            <v>27</v>
          </cell>
          <cell r="D1807">
            <v>2001</v>
          </cell>
          <cell r="G1807">
            <v>88</v>
          </cell>
          <cell r="I1807">
            <v>4876825</v>
          </cell>
        </row>
        <row r="1808">
          <cell r="A1808">
            <v>27</v>
          </cell>
          <cell r="D1808">
            <v>2001</v>
          </cell>
          <cell r="G1808">
            <v>89</v>
          </cell>
          <cell r="I1808">
            <v>-6914258</v>
          </cell>
        </row>
        <row r="1809">
          <cell r="A1809">
            <v>27</v>
          </cell>
          <cell r="D1809">
            <v>2001</v>
          </cell>
          <cell r="G1809">
            <v>90</v>
          </cell>
          <cell r="I1809">
            <v>484307</v>
          </cell>
        </row>
        <row r="1810">
          <cell r="A1810">
            <v>27</v>
          </cell>
          <cell r="D1810">
            <v>2001</v>
          </cell>
          <cell r="G1810">
            <v>91</v>
          </cell>
          <cell r="I1810">
            <v>2037833</v>
          </cell>
        </row>
        <row r="1811">
          <cell r="A1811">
            <v>27</v>
          </cell>
          <cell r="D1811">
            <v>2001</v>
          </cell>
          <cell r="G1811"/>
          <cell r="I1811">
            <v>0</v>
          </cell>
        </row>
        <row r="1812">
          <cell r="A1812">
            <v>27</v>
          </cell>
          <cell r="D1812">
            <v>2001</v>
          </cell>
          <cell r="G1812">
            <v>93</v>
          </cell>
          <cell r="I1812">
            <v>511049</v>
          </cell>
        </row>
        <row r="1813">
          <cell r="A1813">
            <v>27</v>
          </cell>
          <cell r="D1813">
            <v>2001</v>
          </cell>
          <cell r="G1813">
            <v>94</v>
          </cell>
          <cell r="I1813">
            <v>165419</v>
          </cell>
        </row>
        <row r="1814">
          <cell r="A1814">
            <v>27</v>
          </cell>
          <cell r="D1814">
            <v>2001</v>
          </cell>
          <cell r="G1814">
            <v>95</v>
          </cell>
          <cell r="I1814">
            <v>1521300</v>
          </cell>
        </row>
        <row r="1815">
          <cell r="A1815">
            <v>27</v>
          </cell>
          <cell r="D1815">
            <v>2001</v>
          </cell>
          <cell r="G1815">
            <v>96</v>
          </cell>
          <cell r="I1815">
            <v>2574300</v>
          </cell>
        </row>
        <row r="1816">
          <cell r="A1816">
            <v>27</v>
          </cell>
          <cell r="D1816">
            <v>2001</v>
          </cell>
          <cell r="G1816">
            <v>97</v>
          </cell>
          <cell r="I1816">
            <v>0</v>
          </cell>
        </row>
        <row r="1817">
          <cell r="A1817">
            <v>27</v>
          </cell>
          <cell r="D1817">
            <v>2001</v>
          </cell>
          <cell r="G1817">
            <v>98</v>
          </cell>
          <cell r="I1817">
            <v>25531</v>
          </cell>
        </row>
        <row r="1818">
          <cell r="A1818">
            <v>27</v>
          </cell>
          <cell r="D1818">
            <v>2001</v>
          </cell>
          <cell r="G1818">
            <v>99</v>
          </cell>
          <cell r="I1818">
            <v>4797599</v>
          </cell>
        </row>
        <row r="1819">
          <cell r="A1819">
            <v>27</v>
          </cell>
          <cell r="D1819">
            <v>2001</v>
          </cell>
          <cell r="G1819">
            <v>100</v>
          </cell>
          <cell r="I1819">
            <v>6835432</v>
          </cell>
        </row>
        <row r="1820">
          <cell r="A1820">
            <v>27</v>
          </cell>
          <cell r="D1820">
            <v>2001</v>
          </cell>
          <cell r="G1820"/>
          <cell r="I1820">
            <v>0</v>
          </cell>
        </row>
        <row r="1821">
          <cell r="A1821">
            <v>27</v>
          </cell>
          <cell r="D1821">
            <v>2001</v>
          </cell>
          <cell r="G1821"/>
          <cell r="I1821">
            <v>0</v>
          </cell>
        </row>
        <row r="1822">
          <cell r="A1822">
            <v>27</v>
          </cell>
          <cell r="D1822">
            <v>2001</v>
          </cell>
          <cell r="G1822">
            <v>103</v>
          </cell>
          <cell r="I1822">
            <v>1694627</v>
          </cell>
        </row>
        <row r="1823">
          <cell r="A1823">
            <v>27</v>
          </cell>
          <cell r="D1823">
            <v>2001</v>
          </cell>
          <cell r="G1823"/>
          <cell r="I1823">
            <v>0</v>
          </cell>
        </row>
        <row r="1824">
          <cell r="A1824">
            <v>27</v>
          </cell>
          <cell r="D1824">
            <v>2001</v>
          </cell>
          <cell r="G1824">
            <v>105</v>
          </cell>
          <cell r="I1824">
            <v>3210769</v>
          </cell>
        </row>
        <row r="1825">
          <cell r="A1825">
            <v>27</v>
          </cell>
          <cell r="D1825">
            <v>2001</v>
          </cell>
          <cell r="G1825">
            <v>106</v>
          </cell>
          <cell r="I1825">
            <v>538145</v>
          </cell>
        </row>
        <row r="1826">
          <cell r="A1826">
            <v>27</v>
          </cell>
          <cell r="D1826">
            <v>2001</v>
          </cell>
          <cell r="G1826">
            <v>107</v>
          </cell>
          <cell r="I1826">
            <v>2781361</v>
          </cell>
        </row>
        <row r="1827">
          <cell r="A1827">
            <v>27</v>
          </cell>
          <cell r="D1827">
            <v>2001</v>
          </cell>
          <cell r="G1827">
            <v>108</v>
          </cell>
          <cell r="I1827">
            <v>1197893</v>
          </cell>
        </row>
        <row r="1828">
          <cell r="A1828">
            <v>27</v>
          </cell>
          <cell r="D1828">
            <v>2001</v>
          </cell>
          <cell r="G1828">
            <v>109</v>
          </cell>
          <cell r="I1828">
            <v>35088</v>
          </cell>
        </row>
        <row r="1829">
          <cell r="A1829">
            <v>27</v>
          </cell>
          <cell r="D1829">
            <v>2001</v>
          </cell>
          <cell r="G1829">
            <v>110</v>
          </cell>
          <cell r="I1829">
            <v>351829</v>
          </cell>
        </row>
        <row r="1830">
          <cell r="A1830">
            <v>27</v>
          </cell>
          <cell r="D1830">
            <v>2001</v>
          </cell>
          <cell r="G1830">
            <v>111</v>
          </cell>
          <cell r="I1830">
            <v>1372339</v>
          </cell>
        </row>
        <row r="1831">
          <cell r="A1831">
            <v>27</v>
          </cell>
          <cell r="D1831">
            <v>2001</v>
          </cell>
          <cell r="G1831">
            <v>112</v>
          </cell>
          <cell r="I1831">
            <v>1831802</v>
          </cell>
        </row>
        <row r="1832">
          <cell r="A1832">
            <v>27</v>
          </cell>
          <cell r="D1832">
            <v>2002</v>
          </cell>
          <cell r="G1832">
            <v>83</v>
          </cell>
          <cell r="I1832">
            <v>472730</v>
          </cell>
        </row>
        <row r="1833">
          <cell r="A1833">
            <v>27</v>
          </cell>
          <cell r="D1833">
            <v>2002</v>
          </cell>
          <cell r="G1833">
            <v>84</v>
          </cell>
          <cell r="I1833">
            <v>3092205</v>
          </cell>
        </row>
        <row r="1834">
          <cell r="A1834">
            <v>27</v>
          </cell>
          <cell r="D1834">
            <v>2002</v>
          </cell>
          <cell r="G1834">
            <v>85</v>
          </cell>
          <cell r="I1834">
            <v>195261</v>
          </cell>
        </row>
        <row r="1835">
          <cell r="A1835">
            <v>27</v>
          </cell>
          <cell r="D1835">
            <v>2002</v>
          </cell>
          <cell r="G1835">
            <v>86</v>
          </cell>
          <cell r="I1835">
            <v>352194</v>
          </cell>
        </row>
        <row r="1836">
          <cell r="A1836">
            <v>27</v>
          </cell>
          <cell r="D1836">
            <v>2002</v>
          </cell>
          <cell r="G1836">
            <v>87</v>
          </cell>
          <cell r="I1836">
            <v>0</v>
          </cell>
        </row>
        <row r="1837">
          <cell r="A1837">
            <v>27</v>
          </cell>
          <cell r="D1837">
            <v>2002</v>
          </cell>
          <cell r="G1837">
            <v>88</v>
          </cell>
          <cell r="I1837">
            <v>36605776</v>
          </cell>
        </row>
        <row r="1838">
          <cell r="A1838">
            <v>27</v>
          </cell>
          <cell r="D1838">
            <v>2002</v>
          </cell>
          <cell r="G1838">
            <v>89</v>
          </cell>
          <cell r="I1838">
            <v>175527</v>
          </cell>
        </row>
        <row r="1839">
          <cell r="A1839">
            <v>27</v>
          </cell>
          <cell r="D1839">
            <v>2002</v>
          </cell>
          <cell r="G1839">
            <v>90</v>
          </cell>
          <cell r="I1839">
            <v>422060</v>
          </cell>
        </row>
        <row r="1840">
          <cell r="A1840">
            <v>27</v>
          </cell>
          <cell r="D1840">
            <v>2002</v>
          </cell>
          <cell r="G1840">
            <v>91</v>
          </cell>
          <cell r="I1840">
            <v>41315753</v>
          </cell>
        </row>
        <row r="1841">
          <cell r="A1841">
            <v>27</v>
          </cell>
          <cell r="D1841">
            <v>2002</v>
          </cell>
          <cell r="G1841"/>
          <cell r="I1841">
            <v>0</v>
          </cell>
        </row>
        <row r="1842">
          <cell r="A1842">
            <v>27</v>
          </cell>
          <cell r="D1842">
            <v>2002</v>
          </cell>
          <cell r="G1842">
            <v>93</v>
          </cell>
          <cell r="I1842">
            <v>418753</v>
          </cell>
        </row>
        <row r="1843">
          <cell r="A1843">
            <v>27</v>
          </cell>
          <cell r="D1843">
            <v>2002</v>
          </cell>
          <cell r="G1843">
            <v>94</v>
          </cell>
          <cell r="I1843">
            <v>166947</v>
          </cell>
        </row>
        <row r="1844">
          <cell r="A1844">
            <v>27</v>
          </cell>
          <cell r="D1844">
            <v>2002</v>
          </cell>
          <cell r="G1844">
            <v>95</v>
          </cell>
          <cell r="I1844">
            <v>1578806</v>
          </cell>
        </row>
        <row r="1845">
          <cell r="A1845">
            <v>27</v>
          </cell>
          <cell r="D1845">
            <v>2002</v>
          </cell>
          <cell r="G1845">
            <v>96</v>
          </cell>
          <cell r="I1845">
            <v>2545799</v>
          </cell>
        </row>
        <row r="1846">
          <cell r="A1846">
            <v>27</v>
          </cell>
          <cell r="D1846">
            <v>2002</v>
          </cell>
          <cell r="G1846">
            <v>97</v>
          </cell>
          <cell r="I1846">
            <v>0</v>
          </cell>
        </row>
        <row r="1847">
          <cell r="A1847">
            <v>27</v>
          </cell>
          <cell r="D1847">
            <v>2002</v>
          </cell>
          <cell r="G1847">
            <v>98</v>
          </cell>
          <cell r="I1847">
            <v>57595</v>
          </cell>
        </row>
        <row r="1848">
          <cell r="A1848">
            <v>27</v>
          </cell>
          <cell r="D1848">
            <v>2002</v>
          </cell>
          <cell r="G1848">
            <v>99</v>
          </cell>
          <cell r="I1848">
            <v>4767900</v>
          </cell>
        </row>
        <row r="1849">
          <cell r="A1849">
            <v>27</v>
          </cell>
          <cell r="D1849">
            <v>2002</v>
          </cell>
          <cell r="G1849">
            <v>100</v>
          </cell>
          <cell r="I1849">
            <v>46083653</v>
          </cell>
        </row>
        <row r="1850">
          <cell r="A1850">
            <v>27</v>
          </cell>
          <cell r="D1850">
            <v>2002</v>
          </cell>
          <cell r="G1850"/>
          <cell r="I1850">
            <v>0</v>
          </cell>
        </row>
        <row r="1851">
          <cell r="A1851">
            <v>27</v>
          </cell>
          <cell r="D1851">
            <v>2002</v>
          </cell>
          <cell r="G1851"/>
          <cell r="I1851">
            <v>0</v>
          </cell>
        </row>
        <row r="1852">
          <cell r="A1852">
            <v>27</v>
          </cell>
          <cell r="D1852">
            <v>2002</v>
          </cell>
          <cell r="G1852">
            <v>103</v>
          </cell>
          <cell r="I1852">
            <v>1818335</v>
          </cell>
        </row>
        <row r="1853">
          <cell r="A1853">
            <v>27</v>
          </cell>
          <cell r="D1853">
            <v>2002</v>
          </cell>
          <cell r="G1853"/>
          <cell r="I1853">
            <v>0</v>
          </cell>
        </row>
        <row r="1854">
          <cell r="A1854">
            <v>27</v>
          </cell>
          <cell r="D1854">
            <v>2002</v>
          </cell>
          <cell r="G1854">
            <v>105</v>
          </cell>
          <cell r="I1854">
            <v>3239262</v>
          </cell>
        </row>
        <row r="1855">
          <cell r="A1855">
            <v>27</v>
          </cell>
          <cell r="D1855">
            <v>2002</v>
          </cell>
          <cell r="G1855">
            <v>106</v>
          </cell>
          <cell r="I1855">
            <v>401408</v>
          </cell>
        </row>
        <row r="1856">
          <cell r="A1856">
            <v>27</v>
          </cell>
          <cell r="D1856">
            <v>2002</v>
          </cell>
          <cell r="G1856">
            <v>107</v>
          </cell>
          <cell r="I1856">
            <v>2307620</v>
          </cell>
        </row>
        <row r="1857">
          <cell r="A1857">
            <v>27</v>
          </cell>
          <cell r="D1857">
            <v>2002</v>
          </cell>
          <cell r="G1857">
            <v>108</v>
          </cell>
          <cell r="I1857">
            <v>971231</v>
          </cell>
        </row>
        <row r="1858">
          <cell r="A1858">
            <v>27</v>
          </cell>
          <cell r="D1858">
            <v>2002</v>
          </cell>
          <cell r="G1858">
            <v>109</v>
          </cell>
          <cell r="I1858">
            <v>19213</v>
          </cell>
        </row>
        <row r="1859">
          <cell r="A1859">
            <v>27</v>
          </cell>
          <cell r="D1859">
            <v>2002</v>
          </cell>
          <cell r="G1859">
            <v>110</v>
          </cell>
          <cell r="I1859">
            <v>454654</v>
          </cell>
        </row>
        <row r="1860">
          <cell r="A1860">
            <v>27</v>
          </cell>
          <cell r="D1860">
            <v>2002</v>
          </cell>
          <cell r="G1860">
            <v>111</v>
          </cell>
          <cell r="I1860">
            <v>1094441</v>
          </cell>
        </row>
        <row r="1861">
          <cell r="A1861">
            <v>27</v>
          </cell>
          <cell r="D1861">
            <v>2002</v>
          </cell>
          <cell r="G1861">
            <v>112</v>
          </cell>
          <cell r="I1861">
            <v>1402617</v>
          </cell>
        </row>
        <row r="1862">
          <cell r="A1862">
            <v>27</v>
          </cell>
          <cell r="D1862">
            <v>2003</v>
          </cell>
          <cell r="G1862">
            <v>83</v>
          </cell>
          <cell r="I1862">
            <v>479667</v>
          </cell>
        </row>
        <row r="1863">
          <cell r="A1863">
            <v>27</v>
          </cell>
          <cell r="D1863">
            <v>2003</v>
          </cell>
          <cell r="G1863">
            <v>84</v>
          </cell>
          <cell r="I1863">
            <v>2891190</v>
          </cell>
        </row>
        <row r="1864">
          <cell r="A1864">
            <v>27</v>
          </cell>
          <cell r="D1864">
            <v>2003</v>
          </cell>
          <cell r="G1864">
            <v>85</v>
          </cell>
          <cell r="I1864">
            <v>231686</v>
          </cell>
        </row>
        <row r="1865">
          <cell r="A1865">
            <v>27</v>
          </cell>
          <cell r="D1865">
            <v>2003</v>
          </cell>
          <cell r="G1865">
            <v>86</v>
          </cell>
          <cell r="I1865">
            <v>331695</v>
          </cell>
        </row>
        <row r="1866">
          <cell r="A1866">
            <v>27</v>
          </cell>
          <cell r="D1866">
            <v>2003</v>
          </cell>
          <cell r="G1866">
            <v>87</v>
          </cell>
          <cell r="I1866">
            <v>0</v>
          </cell>
        </row>
        <row r="1867">
          <cell r="A1867">
            <v>27</v>
          </cell>
          <cell r="D1867">
            <v>2003</v>
          </cell>
          <cell r="G1867">
            <v>88</v>
          </cell>
          <cell r="I1867">
            <v>4385443</v>
          </cell>
        </row>
        <row r="1868">
          <cell r="A1868">
            <v>27</v>
          </cell>
          <cell r="D1868">
            <v>2003</v>
          </cell>
          <cell r="G1868">
            <v>89</v>
          </cell>
          <cell r="I1868">
            <v>368512</v>
          </cell>
        </row>
        <row r="1869">
          <cell r="A1869">
            <v>27</v>
          </cell>
          <cell r="D1869">
            <v>2003</v>
          </cell>
          <cell r="G1869">
            <v>90</v>
          </cell>
          <cell r="I1869">
            <v>1422073</v>
          </cell>
        </row>
        <row r="1870">
          <cell r="A1870">
            <v>27</v>
          </cell>
          <cell r="D1870">
            <v>2003</v>
          </cell>
          <cell r="G1870">
            <v>91</v>
          </cell>
          <cell r="I1870">
            <v>10110266</v>
          </cell>
        </row>
        <row r="1871">
          <cell r="A1871">
            <v>27</v>
          </cell>
          <cell r="D1871">
            <v>2003</v>
          </cell>
          <cell r="G1871"/>
          <cell r="I1871">
            <v>0</v>
          </cell>
        </row>
        <row r="1872">
          <cell r="A1872">
            <v>27</v>
          </cell>
          <cell r="D1872">
            <v>2003</v>
          </cell>
          <cell r="G1872">
            <v>93</v>
          </cell>
          <cell r="I1872">
            <v>361637</v>
          </cell>
        </row>
        <row r="1873">
          <cell r="A1873">
            <v>27</v>
          </cell>
          <cell r="D1873">
            <v>2003</v>
          </cell>
          <cell r="G1873">
            <v>94</v>
          </cell>
          <cell r="I1873">
            <v>187898</v>
          </cell>
        </row>
        <row r="1874">
          <cell r="A1874">
            <v>27</v>
          </cell>
          <cell r="D1874">
            <v>2003</v>
          </cell>
          <cell r="G1874">
            <v>95</v>
          </cell>
          <cell r="I1874">
            <v>1138334</v>
          </cell>
        </row>
        <row r="1875">
          <cell r="A1875">
            <v>27</v>
          </cell>
          <cell r="D1875">
            <v>2003</v>
          </cell>
          <cell r="G1875">
            <v>96</v>
          </cell>
          <cell r="I1875">
            <v>2725934</v>
          </cell>
        </row>
        <row r="1876">
          <cell r="A1876">
            <v>27</v>
          </cell>
          <cell r="D1876">
            <v>2003</v>
          </cell>
          <cell r="G1876">
            <v>97</v>
          </cell>
          <cell r="I1876">
            <v>0</v>
          </cell>
        </row>
        <row r="1877">
          <cell r="A1877">
            <v>27</v>
          </cell>
          <cell r="D1877">
            <v>2003</v>
          </cell>
          <cell r="G1877">
            <v>98</v>
          </cell>
          <cell r="I1877">
            <v>-243687</v>
          </cell>
        </row>
        <row r="1878">
          <cell r="A1878">
            <v>27</v>
          </cell>
          <cell r="D1878">
            <v>2003</v>
          </cell>
          <cell r="G1878">
            <v>99</v>
          </cell>
          <cell r="I1878">
            <v>4170116</v>
          </cell>
        </row>
        <row r="1879">
          <cell r="A1879">
            <v>27</v>
          </cell>
          <cell r="D1879">
            <v>2003</v>
          </cell>
          <cell r="G1879">
            <v>100</v>
          </cell>
          <cell r="I1879">
            <v>14280382</v>
          </cell>
        </row>
        <row r="1880">
          <cell r="A1880">
            <v>27</v>
          </cell>
          <cell r="D1880">
            <v>2003</v>
          </cell>
          <cell r="G1880"/>
          <cell r="I1880">
            <v>0</v>
          </cell>
        </row>
        <row r="1881">
          <cell r="A1881">
            <v>27</v>
          </cell>
          <cell r="D1881">
            <v>2003</v>
          </cell>
          <cell r="G1881"/>
          <cell r="I1881">
            <v>0</v>
          </cell>
        </row>
        <row r="1882">
          <cell r="A1882">
            <v>27</v>
          </cell>
          <cell r="D1882">
            <v>2003</v>
          </cell>
          <cell r="G1882">
            <v>103</v>
          </cell>
          <cell r="I1882">
            <v>1965065</v>
          </cell>
        </row>
        <row r="1883">
          <cell r="A1883">
            <v>27</v>
          </cell>
          <cell r="D1883">
            <v>2003</v>
          </cell>
          <cell r="G1883"/>
          <cell r="I1883">
            <v>0</v>
          </cell>
        </row>
        <row r="1884">
          <cell r="A1884">
            <v>27</v>
          </cell>
          <cell r="D1884">
            <v>2003</v>
          </cell>
          <cell r="G1884">
            <v>105</v>
          </cell>
          <cell r="I1884">
            <v>3227087</v>
          </cell>
        </row>
        <row r="1885">
          <cell r="A1885">
            <v>27</v>
          </cell>
          <cell r="D1885">
            <v>2003</v>
          </cell>
          <cell r="G1885">
            <v>106</v>
          </cell>
          <cell r="I1885">
            <v>316573</v>
          </cell>
        </row>
        <row r="1886">
          <cell r="A1886">
            <v>27</v>
          </cell>
          <cell r="D1886">
            <v>2003</v>
          </cell>
          <cell r="G1886">
            <v>107</v>
          </cell>
          <cell r="I1886">
            <v>2356857</v>
          </cell>
        </row>
        <row r="1887">
          <cell r="A1887">
            <v>27</v>
          </cell>
          <cell r="D1887">
            <v>2003</v>
          </cell>
          <cell r="G1887">
            <v>108</v>
          </cell>
          <cell r="I1887">
            <v>1108469</v>
          </cell>
        </row>
        <row r="1888">
          <cell r="A1888">
            <v>27</v>
          </cell>
          <cell r="D1888">
            <v>2003</v>
          </cell>
          <cell r="G1888">
            <v>109</v>
          </cell>
          <cell r="I1888">
            <v>15471</v>
          </cell>
        </row>
        <row r="1889">
          <cell r="A1889">
            <v>27</v>
          </cell>
          <cell r="D1889">
            <v>2003</v>
          </cell>
          <cell r="G1889">
            <v>110</v>
          </cell>
          <cell r="I1889">
            <v>479288</v>
          </cell>
        </row>
        <row r="1890">
          <cell r="A1890">
            <v>27</v>
          </cell>
          <cell r="D1890">
            <v>2003</v>
          </cell>
          <cell r="G1890">
            <v>111</v>
          </cell>
          <cell r="I1890">
            <v>1061843</v>
          </cell>
        </row>
        <row r="1891">
          <cell r="A1891">
            <v>27</v>
          </cell>
          <cell r="D1891">
            <v>2003</v>
          </cell>
          <cell r="G1891">
            <v>112</v>
          </cell>
          <cell r="I1891">
            <v>1286881</v>
          </cell>
        </row>
        <row r="1892">
          <cell r="A1892">
            <v>27</v>
          </cell>
          <cell r="D1892">
            <v>2004</v>
          </cell>
          <cell r="G1892">
            <v>83</v>
          </cell>
          <cell r="I1892">
            <v>429365</v>
          </cell>
        </row>
        <row r="1893">
          <cell r="A1893">
            <v>27</v>
          </cell>
          <cell r="D1893">
            <v>2004</v>
          </cell>
          <cell r="G1893">
            <v>84</v>
          </cell>
          <cell r="I1893">
            <v>3112242</v>
          </cell>
        </row>
        <row r="1894">
          <cell r="A1894">
            <v>27</v>
          </cell>
          <cell r="D1894">
            <v>2004</v>
          </cell>
          <cell r="G1894">
            <v>85</v>
          </cell>
          <cell r="I1894">
            <v>199025</v>
          </cell>
        </row>
        <row r="1895">
          <cell r="A1895">
            <v>27</v>
          </cell>
          <cell r="D1895">
            <v>2004</v>
          </cell>
          <cell r="G1895">
            <v>86</v>
          </cell>
          <cell r="I1895">
            <v>321658</v>
          </cell>
        </row>
        <row r="1896">
          <cell r="A1896">
            <v>27</v>
          </cell>
          <cell r="D1896">
            <v>2004</v>
          </cell>
          <cell r="G1896"/>
          <cell r="I1896">
            <v>0</v>
          </cell>
        </row>
        <row r="1897">
          <cell r="A1897">
            <v>27</v>
          </cell>
          <cell r="D1897">
            <v>2004</v>
          </cell>
          <cell r="G1897">
            <v>88</v>
          </cell>
          <cell r="I1897">
            <v>15289094</v>
          </cell>
        </row>
        <row r="1898">
          <cell r="A1898">
            <v>27</v>
          </cell>
          <cell r="D1898">
            <v>2004</v>
          </cell>
          <cell r="G1898">
            <v>89</v>
          </cell>
          <cell r="I1898">
            <v>1998575</v>
          </cell>
        </row>
        <row r="1899">
          <cell r="A1899">
            <v>27</v>
          </cell>
          <cell r="D1899">
            <v>2004</v>
          </cell>
          <cell r="G1899">
            <v>90</v>
          </cell>
          <cell r="I1899">
            <v>874332</v>
          </cell>
        </row>
        <row r="1900">
          <cell r="A1900">
            <v>27</v>
          </cell>
          <cell r="D1900">
            <v>2004</v>
          </cell>
          <cell r="G1900">
            <v>91</v>
          </cell>
          <cell r="I1900">
            <v>22224291</v>
          </cell>
        </row>
        <row r="1901">
          <cell r="A1901">
            <v>27</v>
          </cell>
          <cell r="D1901">
            <v>2004</v>
          </cell>
          <cell r="G1901"/>
          <cell r="I1901">
            <v>0</v>
          </cell>
        </row>
        <row r="1902">
          <cell r="A1902">
            <v>27</v>
          </cell>
          <cell r="D1902">
            <v>2004</v>
          </cell>
          <cell r="G1902">
            <v>93</v>
          </cell>
          <cell r="I1902">
            <v>458782</v>
          </cell>
        </row>
        <row r="1903">
          <cell r="A1903">
            <v>27</v>
          </cell>
          <cell r="D1903">
            <v>2004</v>
          </cell>
          <cell r="G1903">
            <v>94</v>
          </cell>
          <cell r="I1903">
            <v>174987</v>
          </cell>
        </row>
        <row r="1904">
          <cell r="A1904">
            <v>27</v>
          </cell>
          <cell r="D1904">
            <v>2004</v>
          </cell>
          <cell r="G1904">
            <v>95</v>
          </cell>
          <cell r="I1904">
            <v>1597498</v>
          </cell>
        </row>
        <row r="1905">
          <cell r="A1905">
            <v>27</v>
          </cell>
          <cell r="D1905">
            <v>2004</v>
          </cell>
          <cell r="G1905">
            <v>96</v>
          </cell>
          <cell r="I1905">
            <v>3124529</v>
          </cell>
        </row>
        <row r="1906">
          <cell r="A1906">
            <v>27</v>
          </cell>
          <cell r="D1906">
            <v>2004</v>
          </cell>
          <cell r="G1906"/>
          <cell r="I1906">
            <v>0</v>
          </cell>
        </row>
        <row r="1907">
          <cell r="A1907">
            <v>27</v>
          </cell>
          <cell r="D1907">
            <v>2004</v>
          </cell>
          <cell r="G1907">
            <v>98</v>
          </cell>
          <cell r="I1907">
            <v>22267</v>
          </cell>
        </row>
        <row r="1908">
          <cell r="A1908">
            <v>27</v>
          </cell>
          <cell r="D1908">
            <v>2004</v>
          </cell>
          <cell r="G1908">
            <v>99</v>
          </cell>
          <cell r="I1908">
            <v>5378063</v>
          </cell>
        </row>
        <row r="1909">
          <cell r="A1909">
            <v>27</v>
          </cell>
          <cell r="D1909">
            <v>2004</v>
          </cell>
          <cell r="G1909">
            <v>100</v>
          </cell>
          <cell r="I1909">
            <v>27602354</v>
          </cell>
        </row>
        <row r="1910">
          <cell r="A1910">
            <v>27</v>
          </cell>
          <cell r="D1910">
            <v>2004</v>
          </cell>
          <cell r="G1910"/>
          <cell r="I1910">
            <v>0</v>
          </cell>
        </row>
        <row r="1911">
          <cell r="A1911">
            <v>27</v>
          </cell>
          <cell r="D1911">
            <v>2004</v>
          </cell>
          <cell r="G1911"/>
          <cell r="I1911">
            <v>0</v>
          </cell>
        </row>
        <row r="1912">
          <cell r="A1912">
            <v>27</v>
          </cell>
          <cell r="D1912">
            <v>2004</v>
          </cell>
          <cell r="G1912">
            <v>103</v>
          </cell>
          <cell r="I1912">
            <v>2067777</v>
          </cell>
        </row>
        <row r="1913">
          <cell r="A1913">
            <v>27</v>
          </cell>
          <cell r="D1913">
            <v>2004</v>
          </cell>
          <cell r="G1913"/>
          <cell r="I1913">
            <v>0</v>
          </cell>
        </row>
        <row r="1914">
          <cell r="A1914">
            <v>27</v>
          </cell>
          <cell r="D1914">
            <v>2004</v>
          </cell>
          <cell r="G1914">
            <v>105</v>
          </cell>
          <cell r="I1914">
            <v>3102424</v>
          </cell>
        </row>
        <row r="1915">
          <cell r="A1915">
            <v>27</v>
          </cell>
          <cell r="D1915">
            <v>2004</v>
          </cell>
          <cell r="G1915">
            <v>106</v>
          </cell>
          <cell r="I1915">
            <v>266471</v>
          </cell>
        </row>
        <row r="1916">
          <cell r="A1916">
            <v>27</v>
          </cell>
          <cell r="D1916">
            <v>2004</v>
          </cell>
          <cell r="G1916">
            <v>107</v>
          </cell>
          <cell r="I1916">
            <v>2232746</v>
          </cell>
        </row>
        <row r="1917">
          <cell r="A1917">
            <v>27</v>
          </cell>
          <cell r="D1917">
            <v>2004</v>
          </cell>
          <cell r="G1917">
            <v>108</v>
          </cell>
          <cell r="I1917">
            <v>997403</v>
          </cell>
        </row>
        <row r="1918">
          <cell r="A1918">
            <v>27</v>
          </cell>
          <cell r="D1918">
            <v>2004</v>
          </cell>
          <cell r="G1918">
            <v>109</v>
          </cell>
          <cell r="I1918">
            <v>9520</v>
          </cell>
        </row>
        <row r="1919">
          <cell r="A1919">
            <v>27</v>
          </cell>
          <cell r="D1919">
            <v>2004</v>
          </cell>
          <cell r="G1919">
            <v>110</v>
          </cell>
          <cell r="I1919">
            <v>347850</v>
          </cell>
        </row>
        <row r="1920">
          <cell r="A1920">
            <v>27</v>
          </cell>
          <cell r="D1920">
            <v>2004</v>
          </cell>
          <cell r="G1920">
            <v>111</v>
          </cell>
          <cell r="I1920">
            <v>1201114</v>
          </cell>
        </row>
        <row r="1921">
          <cell r="A1921">
            <v>27</v>
          </cell>
          <cell r="D1921">
            <v>2004</v>
          </cell>
          <cell r="G1921">
            <v>112</v>
          </cell>
          <cell r="I1921">
            <v>1252316</v>
          </cell>
        </row>
        <row r="1922">
          <cell r="A1922">
            <v>27</v>
          </cell>
          <cell r="D1922">
            <v>2005</v>
          </cell>
          <cell r="G1922">
            <v>83</v>
          </cell>
          <cell r="I1922">
            <v>755503</v>
          </cell>
        </row>
        <row r="1923">
          <cell r="A1923">
            <v>27</v>
          </cell>
          <cell r="D1923">
            <v>2005</v>
          </cell>
          <cell r="G1923">
            <v>84</v>
          </cell>
          <cell r="I1923">
            <v>4248307</v>
          </cell>
        </row>
        <row r="1924">
          <cell r="A1924">
            <v>27</v>
          </cell>
          <cell r="D1924">
            <v>2005</v>
          </cell>
          <cell r="G1924">
            <v>85</v>
          </cell>
          <cell r="I1924">
            <v>183628</v>
          </cell>
        </row>
        <row r="1925">
          <cell r="A1925">
            <v>27</v>
          </cell>
          <cell r="D1925">
            <v>2005</v>
          </cell>
          <cell r="G1925">
            <v>86</v>
          </cell>
          <cell r="I1925">
            <v>390021</v>
          </cell>
        </row>
        <row r="1926">
          <cell r="A1926">
            <v>27</v>
          </cell>
          <cell r="D1926">
            <v>2005</v>
          </cell>
          <cell r="G1926"/>
          <cell r="I1926">
            <v>0</v>
          </cell>
        </row>
        <row r="1927">
          <cell r="A1927">
            <v>27</v>
          </cell>
          <cell r="D1927">
            <v>2005</v>
          </cell>
          <cell r="G1927">
            <v>88</v>
          </cell>
          <cell r="I1927">
            <v>11673730</v>
          </cell>
        </row>
        <row r="1928">
          <cell r="A1928">
            <v>27</v>
          </cell>
          <cell r="D1928">
            <v>2005</v>
          </cell>
          <cell r="G1928">
            <v>89</v>
          </cell>
          <cell r="I1928">
            <v>4658058</v>
          </cell>
        </row>
        <row r="1929">
          <cell r="A1929">
            <v>27</v>
          </cell>
          <cell r="D1929">
            <v>2005</v>
          </cell>
          <cell r="G1929">
            <v>90</v>
          </cell>
          <cell r="I1929">
            <v>1128103</v>
          </cell>
        </row>
        <row r="1930">
          <cell r="A1930">
            <v>27</v>
          </cell>
          <cell r="D1930">
            <v>2005</v>
          </cell>
          <cell r="G1930">
            <v>91</v>
          </cell>
          <cell r="I1930">
            <v>23037350</v>
          </cell>
        </row>
        <row r="1931">
          <cell r="A1931">
            <v>27</v>
          </cell>
          <cell r="D1931">
            <v>2005</v>
          </cell>
          <cell r="G1931"/>
          <cell r="I1931">
            <v>0</v>
          </cell>
        </row>
        <row r="1932">
          <cell r="A1932">
            <v>27</v>
          </cell>
          <cell r="D1932">
            <v>2005</v>
          </cell>
          <cell r="G1932">
            <v>93</v>
          </cell>
          <cell r="I1932">
            <v>459565</v>
          </cell>
        </row>
        <row r="1933">
          <cell r="A1933">
            <v>27</v>
          </cell>
          <cell r="D1933">
            <v>2005</v>
          </cell>
          <cell r="G1933">
            <v>94</v>
          </cell>
          <cell r="I1933">
            <v>182340</v>
          </cell>
        </row>
        <row r="1934">
          <cell r="A1934">
            <v>27</v>
          </cell>
          <cell r="D1934">
            <v>2005</v>
          </cell>
          <cell r="G1934">
            <v>95</v>
          </cell>
          <cell r="I1934">
            <v>2299451</v>
          </cell>
        </row>
        <row r="1935">
          <cell r="A1935">
            <v>27</v>
          </cell>
          <cell r="D1935">
            <v>2005</v>
          </cell>
          <cell r="G1935">
            <v>96</v>
          </cell>
          <cell r="I1935">
            <v>3914537</v>
          </cell>
        </row>
        <row r="1936">
          <cell r="A1936">
            <v>27</v>
          </cell>
          <cell r="D1936">
            <v>2005</v>
          </cell>
          <cell r="G1936"/>
          <cell r="I1936">
            <v>0</v>
          </cell>
        </row>
        <row r="1937">
          <cell r="A1937">
            <v>27</v>
          </cell>
          <cell r="D1937">
            <v>2005</v>
          </cell>
          <cell r="G1937">
            <v>98</v>
          </cell>
          <cell r="I1937">
            <v>27940</v>
          </cell>
        </row>
        <row r="1938">
          <cell r="A1938">
            <v>27</v>
          </cell>
          <cell r="D1938">
            <v>2005</v>
          </cell>
          <cell r="G1938">
            <v>99</v>
          </cell>
          <cell r="I1938">
            <v>6883833</v>
          </cell>
        </row>
        <row r="1939">
          <cell r="A1939">
            <v>27</v>
          </cell>
          <cell r="D1939">
            <v>2005</v>
          </cell>
          <cell r="G1939">
            <v>100</v>
          </cell>
          <cell r="I1939">
            <v>29921183</v>
          </cell>
        </row>
        <row r="1940">
          <cell r="A1940">
            <v>27</v>
          </cell>
          <cell r="D1940">
            <v>2005</v>
          </cell>
          <cell r="G1940"/>
          <cell r="I1940">
            <v>0</v>
          </cell>
        </row>
        <row r="1941">
          <cell r="A1941">
            <v>27</v>
          </cell>
          <cell r="D1941">
            <v>2005</v>
          </cell>
          <cell r="G1941"/>
          <cell r="I1941">
            <v>0</v>
          </cell>
        </row>
        <row r="1942">
          <cell r="A1942">
            <v>27</v>
          </cell>
          <cell r="D1942">
            <v>2005</v>
          </cell>
          <cell r="G1942">
            <v>103</v>
          </cell>
          <cell r="I1942">
            <v>1895086</v>
          </cell>
        </row>
        <row r="1943">
          <cell r="A1943">
            <v>27</v>
          </cell>
          <cell r="D1943">
            <v>2005</v>
          </cell>
          <cell r="G1943"/>
          <cell r="I1943">
            <v>0</v>
          </cell>
        </row>
        <row r="1944">
          <cell r="A1944">
            <v>27</v>
          </cell>
          <cell r="D1944">
            <v>2005</v>
          </cell>
          <cell r="G1944">
            <v>105</v>
          </cell>
          <cell r="I1944">
            <v>2697961</v>
          </cell>
        </row>
        <row r="1945">
          <cell r="A1945">
            <v>27</v>
          </cell>
          <cell r="D1945">
            <v>2005</v>
          </cell>
          <cell r="G1945">
            <v>106</v>
          </cell>
          <cell r="I1945">
            <v>257514</v>
          </cell>
        </row>
        <row r="1946">
          <cell r="A1946">
            <v>27</v>
          </cell>
          <cell r="D1946">
            <v>2005</v>
          </cell>
          <cell r="G1946">
            <v>107</v>
          </cell>
          <cell r="I1946">
            <v>2559998</v>
          </cell>
        </row>
        <row r="1947">
          <cell r="A1947">
            <v>27</v>
          </cell>
          <cell r="D1947">
            <v>2005</v>
          </cell>
          <cell r="G1947">
            <v>108</v>
          </cell>
          <cell r="I1947">
            <v>687867</v>
          </cell>
        </row>
        <row r="1948">
          <cell r="A1948">
            <v>27</v>
          </cell>
          <cell r="D1948">
            <v>2005</v>
          </cell>
          <cell r="G1948">
            <v>109</v>
          </cell>
          <cell r="I1948">
            <v>14414</v>
          </cell>
        </row>
        <row r="1949">
          <cell r="A1949">
            <v>27</v>
          </cell>
          <cell r="D1949">
            <v>2005</v>
          </cell>
          <cell r="G1949">
            <v>110</v>
          </cell>
          <cell r="I1949">
            <v>439072</v>
          </cell>
        </row>
        <row r="1950">
          <cell r="A1950">
            <v>27</v>
          </cell>
          <cell r="D1950">
            <v>2005</v>
          </cell>
          <cell r="G1950">
            <v>111</v>
          </cell>
          <cell r="I1950">
            <v>1573599</v>
          </cell>
        </row>
        <row r="1951">
          <cell r="A1951">
            <v>27</v>
          </cell>
          <cell r="D1951">
            <v>2005</v>
          </cell>
          <cell r="G1951">
            <v>112</v>
          </cell>
          <cell r="I1951">
            <v>1462840</v>
          </cell>
        </row>
        <row r="1952">
          <cell r="A1952">
            <v>27</v>
          </cell>
          <cell r="D1952">
            <v>2006</v>
          </cell>
          <cell r="G1952">
            <v>83</v>
          </cell>
          <cell r="I1952">
            <v>535010</v>
          </cell>
        </row>
        <row r="1953">
          <cell r="A1953">
            <v>27</v>
          </cell>
          <cell r="D1953">
            <v>2006</v>
          </cell>
          <cell r="G1953">
            <v>84</v>
          </cell>
          <cell r="I1953">
            <v>4544862</v>
          </cell>
        </row>
        <row r="1954">
          <cell r="A1954">
            <v>27</v>
          </cell>
          <cell r="D1954">
            <v>2006</v>
          </cell>
          <cell r="G1954">
            <v>85</v>
          </cell>
          <cell r="I1954">
            <v>75072</v>
          </cell>
        </row>
        <row r="1955">
          <cell r="A1955">
            <v>27</v>
          </cell>
          <cell r="D1955">
            <v>2006</v>
          </cell>
          <cell r="G1955"/>
          <cell r="I1955">
            <v>0</v>
          </cell>
        </row>
        <row r="1956">
          <cell r="A1956">
            <v>27</v>
          </cell>
          <cell r="D1956">
            <v>2006</v>
          </cell>
          <cell r="G1956"/>
          <cell r="I1956">
            <v>0</v>
          </cell>
        </row>
        <row r="1957">
          <cell r="A1957">
            <v>27</v>
          </cell>
          <cell r="D1957">
            <v>2006</v>
          </cell>
          <cell r="G1957">
            <v>88</v>
          </cell>
          <cell r="I1957">
            <v>2408797</v>
          </cell>
        </row>
        <row r="1958">
          <cell r="A1958">
            <v>27</v>
          </cell>
          <cell r="D1958">
            <v>2006</v>
          </cell>
          <cell r="G1958"/>
          <cell r="I1958">
            <v>0</v>
          </cell>
        </row>
        <row r="1959">
          <cell r="A1959">
            <v>27</v>
          </cell>
          <cell r="D1959">
            <v>2006</v>
          </cell>
          <cell r="G1959"/>
          <cell r="I1959">
            <v>0</v>
          </cell>
        </row>
        <row r="1960">
          <cell r="A1960">
            <v>27</v>
          </cell>
          <cell r="D1960">
            <v>2006</v>
          </cell>
          <cell r="G1960"/>
          <cell r="I1960">
            <v>0</v>
          </cell>
        </row>
        <row r="1961">
          <cell r="A1961">
            <v>27</v>
          </cell>
          <cell r="D1961">
            <v>2006</v>
          </cell>
          <cell r="G1961">
            <v>92</v>
          </cell>
          <cell r="I1961">
            <v>173200</v>
          </cell>
        </row>
        <row r="1962">
          <cell r="A1962">
            <v>27</v>
          </cell>
          <cell r="D1962">
            <v>2006</v>
          </cell>
          <cell r="G1962">
            <v>93</v>
          </cell>
          <cell r="I1962">
            <v>443040</v>
          </cell>
        </row>
        <row r="1963">
          <cell r="A1963">
            <v>27</v>
          </cell>
          <cell r="D1963">
            <v>2006</v>
          </cell>
          <cell r="G1963">
            <v>94</v>
          </cell>
          <cell r="I1963">
            <v>373477</v>
          </cell>
        </row>
        <row r="1964">
          <cell r="A1964">
            <v>27</v>
          </cell>
          <cell r="D1964">
            <v>2006</v>
          </cell>
          <cell r="G1964"/>
          <cell r="I1964">
            <v>0</v>
          </cell>
        </row>
        <row r="1965">
          <cell r="A1965">
            <v>27</v>
          </cell>
          <cell r="D1965">
            <v>2006</v>
          </cell>
          <cell r="G1965">
            <v>96</v>
          </cell>
          <cell r="I1965">
            <v>1160662</v>
          </cell>
        </row>
        <row r="1966">
          <cell r="A1966">
            <v>27</v>
          </cell>
          <cell r="D1966">
            <v>2006</v>
          </cell>
          <cell r="G1966">
            <v>97</v>
          </cell>
          <cell r="I1966">
            <v>524722</v>
          </cell>
        </row>
        <row r="1967">
          <cell r="A1967">
            <v>27</v>
          </cell>
          <cell r="D1967">
            <v>2006</v>
          </cell>
          <cell r="G1967">
            <v>98</v>
          </cell>
          <cell r="I1967">
            <v>-282040</v>
          </cell>
        </row>
        <row r="1968">
          <cell r="A1968">
            <v>27</v>
          </cell>
          <cell r="D1968">
            <v>2006</v>
          </cell>
          <cell r="G1968">
            <v>99</v>
          </cell>
          <cell r="I1968">
            <v>9956802</v>
          </cell>
        </row>
        <row r="1969">
          <cell r="A1969">
            <v>27</v>
          </cell>
          <cell r="D1969">
            <v>2006</v>
          </cell>
          <cell r="G1969"/>
          <cell r="I1969">
            <v>0</v>
          </cell>
        </row>
        <row r="1970">
          <cell r="A1970">
            <v>27</v>
          </cell>
          <cell r="D1970">
            <v>2006</v>
          </cell>
          <cell r="G1970">
            <v>101</v>
          </cell>
          <cell r="I1970">
            <v>400018</v>
          </cell>
        </row>
        <row r="1971">
          <cell r="A1971">
            <v>27</v>
          </cell>
          <cell r="D1971">
            <v>2006</v>
          </cell>
          <cell r="G1971">
            <v>102</v>
          </cell>
          <cell r="I1971">
            <v>163344</v>
          </cell>
        </row>
        <row r="1972">
          <cell r="A1972">
            <v>27</v>
          </cell>
          <cell r="D1972">
            <v>2006</v>
          </cell>
          <cell r="G1972"/>
          <cell r="I1972">
            <v>0</v>
          </cell>
        </row>
        <row r="1973">
          <cell r="A1973">
            <v>27</v>
          </cell>
          <cell r="D1973">
            <v>2006</v>
          </cell>
          <cell r="G1973"/>
          <cell r="I1973">
            <v>0</v>
          </cell>
        </row>
        <row r="1974">
          <cell r="A1974">
            <v>27</v>
          </cell>
          <cell r="D1974">
            <v>2006</v>
          </cell>
          <cell r="G1974"/>
          <cell r="I1974">
            <v>0</v>
          </cell>
        </row>
        <row r="1975">
          <cell r="A1975">
            <v>27</v>
          </cell>
          <cell r="D1975">
            <v>2006</v>
          </cell>
          <cell r="G1975"/>
          <cell r="I1975">
            <v>0</v>
          </cell>
        </row>
        <row r="1976">
          <cell r="A1976">
            <v>27</v>
          </cell>
          <cell r="D1976">
            <v>2006</v>
          </cell>
          <cell r="G1976">
            <v>107</v>
          </cell>
          <cell r="I1976">
            <v>1379648</v>
          </cell>
        </row>
        <row r="1977">
          <cell r="A1977">
            <v>27</v>
          </cell>
          <cell r="D1977">
            <v>2006</v>
          </cell>
          <cell r="G1977">
            <v>108</v>
          </cell>
          <cell r="I1977">
            <v>2868807</v>
          </cell>
        </row>
        <row r="1978">
          <cell r="A1978">
            <v>27</v>
          </cell>
          <cell r="D1978">
            <v>2006</v>
          </cell>
          <cell r="G1978">
            <v>109</v>
          </cell>
          <cell r="I1978">
            <v>9936</v>
          </cell>
        </row>
        <row r="1979">
          <cell r="A1979">
            <v>27</v>
          </cell>
          <cell r="D1979">
            <v>2006</v>
          </cell>
          <cell r="G1979">
            <v>110</v>
          </cell>
          <cell r="I1979">
            <v>-35632</v>
          </cell>
        </row>
        <row r="1980">
          <cell r="A1980">
            <v>27</v>
          </cell>
          <cell r="D1980">
            <v>2006</v>
          </cell>
          <cell r="G1980">
            <v>111</v>
          </cell>
          <cell r="I1980">
            <v>4786121</v>
          </cell>
        </row>
        <row r="1981">
          <cell r="A1981">
            <v>27</v>
          </cell>
          <cell r="D1981">
            <v>2006</v>
          </cell>
          <cell r="G1981">
            <v>112</v>
          </cell>
          <cell r="I1981">
            <v>14742923</v>
          </cell>
        </row>
        <row r="1982">
          <cell r="A1982">
            <v>27</v>
          </cell>
          <cell r="D1982">
            <v>2007</v>
          </cell>
          <cell r="G1982">
            <v>83</v>
          </cell>
          <cell r="I1982">
            <v>952728</v>
          </cell>
        </row>
        <row r="1983">
          <cell r="A1983">
            <v>27</v>
          </cell>
          <cell r="D1983">
            <v>2007</v>
          </cell>
          <cell r="G1983">
            <v>84</v>
          </cell>
          <cell r="I1983">
            <v>2560004</v>
          </cell>
        </row>
        <row r="1984">
          <cell r="A1984">
            <v>27</v>
          </cell>
          <cell r="D1984">
            <v>2007</v>
          </cell>
          <cell r="G1984">
            <v>85</v>
          </cell>
          <cell r="I1984">
            <v>313167</v>
          </cell>
        </row>
        <row r="1985">
          <cell r="A1985">
            <v>27</v>
          </cell>
          <cell r="D1985">
            <v>2007</v>
          </cell>
          <cell r="G1985">
            <v>86</v>
          </cell>
          <cell r="I1985">
            <v>10362</v>
          </cell>
        </row>
        <row r="1986">
          <cell r="A1986">
            <v>27</v>
          </cell>
          <cell r="D1986">
            <v>2007</v>
          </cell>
          <cell r="G1986"/>
          <cell r="I1986">
            <v>0</v>
          </cell>
        </row>
        <row r="1987">
          <cell r="A1987">
            <v>27</v>
          </cell>
          <cell r="D1987">
            <v>2007</v>
          </cell>
          <cell r="G1987">
            <v>88</v>
          </cell>
          <cell r="I1987">
            <v>3694128</v>
          </cell>
        </row>
        <row r="1988">
          <cell r="A1988">
            <v>27</v>
          </cell>
          <cell r="D1988">
            <v>2007</v>
          </cell>
          <cell r="G1988"/>
          <cell r="I1988">
            <v>0</v>
          </cell>
        </row>
        <row r="1989">
          <cell r="A1989">
            <v>27</v>
          </cell>
          <cell r="D1989">
            <v>2007</v>
          </cell>
          <cell r="G1989"/>
          <cell r="I1989">
            <v>0</v>
          </cell>
        </row>
        <row r="1990">
          <cell r="A1990">
            <v>27</v>
          </cell>
          <cell r="D1990">
            <v>2007</v>
          </cell>
          <cell r="G1990"/>
          <cell r="I1990">
            <v>0</v>
          </cell>
        </row>
        <row r="1991">
          <cell r="A1991">
            <v>27</v>
          </cell>
          <cell r="D1991">
            <v>2007</v>
          </cell>
          <cell r="G1991">
            <v>92</v>
          </cell>
          <cell r="I1991">
            <v>222688</v>
          </cell>
        </row>
        <row r="1992">
          <cell r="A1992">
            <v>27</v>
          </cell>
          <cell r="D1992">
            <v>2007</v>
          </cell>
          <cell r="G1992">
            <v>93</v>
          </cell>
          <cell r="I1992">
            <v>470817</v>
          </cell>
        </row>
        <row r="1993">
          <cell r="A1993">
            <v>27</v>
          </cell>
          <cell r="D1993">
            <v>2007</v>
          </cell>
          <cell r="G1993">
            <v>94</v>
          </cell>
          <cell r="I1993">
            <v>374106</v>
          </cell>
        </row>
        <row r="1994">
          <cell r="A1994">
            <v>27</v>
          </cell>
          <cell r="D1994">
            <v>2007</v>
          </cell>
          <cell r="G1994">
            <v>95</v>
          </cell>
          <cell r="I1994">
            <v>91406</v>
          </cell>
        </row>
        <row r="1995">
          <cell r="A1995">
            <v>27</v>
          </cell>
          <cell r="D1995">
            <v>2007</v>
          </cell>
          <cell r="G1995">
            <v>96</v>
          </cell>
          <cell r="I1995">
            <v>2469732</v>
          </cell>
        </row>
        <row r="1996">
          <cell r="A1996">
            <v>27</v>
          </cell>
          <cell r="D1996">
            <v>2007</v>
          </cell>
          <cell r="G1996">
            <v>97</v>
          </cell>
          <cell r="I1996">
            <v>3450325</v>
          </cell>
        </row>
        <row r="1997">
          <cell r="A1997">
            <v>27</v>
          </cell>
          <cell r="D1997">
            <v>2007</v>
          </cell>
          <cell r="G1997">
            <v>98</v>
          </cell>
          <cell r="I1997">
            <v>49839</v>
          </cell>
        </row>
        <row r="1998">
          <cell r="A1998">
            <v>27</v>
          </cell>
          <cell r="D1998">
            <v>2007</v>
          </cell>
          <cell r="G1998">
            <v>99</v>
          </cell>
          <cell r="I1998">
            <v>14659302</v>
          </cell>
        </row>
        <row r="1999">
          <cell r="A1999">
            <v>27</v>
          </cell>
          <cell r="D1999">
            <v>2007</v>
          </cell>
          <cell r="G1999"/>
          <cell r="I1999">
            <v>0</v>
          </cell>
        </row>
        <row r="2000">
          <cell r="A2000">
            <v>27</v>
          </cell>
          <cell r="D2000">
            <v>2007</v>
          </cell>
          <cell r="G2000">
            <v>101</v>
          </cell>
          <cell r="I2000">
            <v>170567</v>
          </cell>
        </row>
        <row r="2001">
          <cell r="A2001">
            <v>27</v>
          </cell>
          <cell r="D2001">
            <v>2007</v>
          </cell>
          <cell r="G2001">
            <v>102</v>
          </cell>
          <cell r="I2001">
            <v>318018</v>
          </cell>
        </row>
        <row r="2002">
          <cell r="A2002">
            <v>27</v>
          </cell>
          <cell r="D2002">
            <v>2007</v>
          </cell>
          <cell r="G2002"/>
          <cell r="I2002">
            <v>0</v>
          </cell>
        </row>
        <row r="2003">
          <cell r="A2003">
            <v>27</v>
          </cell>
          <cell r="D2003">
            <v>2007</v>
          </cell>
          <cell r="G2003"/>
          <cell r="I2003">
            <v>0</v>
          </cell>
        </row>
        <row r="2004">
          <cell r="A2004">
            <v>27</v>
          </cell>
          <cell r="D2004">
            <v>2007</v>
          </cell>
          <cell r="G2004"/>
          <cell r="I2004">
            <v>0</v>
          </cell>
        </row>
        <row r="2005">
          <cell r="A2005">
            <v>27</v>
          </cell>
          <cell r="D2005">
            <v>2007</v>
          </cell>
          <cell r="G2005"/>
          <cell r="I2005">
            <v>0</v>
          </cell>
        </row>
        <row r="2006">
          <cell r="A2006">
            <v>27</v>
          </cell>
          <cell r="D2006">
            <v>2007</v>
          </cell>
          <cell r="G2006">
            <v>107</v>
          </cell>
          <cell r="I2006">
            <v>1534223</v>
          </cell>
        </row>
        <row r="2007">
          <cell r="A2007">
            <v>27</v>
          </cell>
          <cell r="D2007">
            <v>2007</v>
          </cell>
          <cell r="G2007">
            <v>108</v>
          </cell>
          <cell r="I2007">
            <v>3503774</v>
          </cell>
        </row>
        <row r="2008">
          <cell r="A2008">
            <v>27</v>
          </cell>
          <cell r="D2008">
            <v>2007</v>
          </cell>
          <cell r="G2008">
            <v>109</v>
          </cell>
          <cell r="I2008">
            <v>20802</v>
          </cell>
        </row>
        <row r="2009">
          <cell r="A2009">
            <v>27</v>
          </cell>
          <cell r="D2009">
            <v>2007</v>
          </cell>
          <cell r="G2009">
            <v>110</v>
          </cell>
          <cell r="I2009">
            <v>-5084</v>
          </cell>
        </row>
        <row r="2010">
          <cell r="A2010">
            <v>27</v>
          </cell>
          <cell r="D2010">
            <v>2007</v>
          </cell>
          <cell r="G2010">
            <v>111</v>
          </cell>
          <cell r="I2010">
            <v>5542300</v>
          </cell>
        </row>
        <row r="2011">
          <cell r="A2011">
            <v>27</v>
          </cell>
          <cell r="D2011">
            <v>2007</v>
          </cell>
          <cell r="G2011">
            <v>112</v>
          </cell>
          <cell r="I2011">
            <v>20201602</v>
          </cell>
        </row>
        <row r="2012">
          <cell r="A2012">
            <v>27</v>
          </cell>
          <cell r="D2012">
            <v>2008</v>
          </cell>
          <cell r="G2012">
            <v>83</v>
          </cell>
          <cell r="I2012">
            <v>335943</v>
          </cell>
        </row>
        <row r="2013">
          <cell r="A2013">
            <v>27</v>
          </cell>
          <cell r="D2013">
            <v>2008</v>
          </cell>
          <cell r="G2013">
            <v>84</v>
          </cell>
          <cell r="I2013">
            <v>0</v>
          </cell>
        </row>
        <row r="2014">
          <cell r="A2014">
            <v>27</v>
          </cell>
          <cell r="D2014">
            <v>2008</v>
          </cell>
          <cell r="G2014">
            <v>85</v>
          </cell>
          <cell r="I2014">
            <v>1788647</v>
          </cell>
        </row>
        <row r="2015">
          <cell r="A2015">
            <v>27</v>
          </cell>
          <cell r="D2015">
            <v>2008</v>
          </cell>
          <cell r="G2015">
            <v>86</v>
          </cell>
          <cell r="I2015">
            <v>204805</v>
          </cell>
        </row>
        <row r="2016">
          <cell r="A2016">
            <v>27</v>
          </cell>
          <cell r="D2016">
            <v>2008</v>
          </cell>
          <cell r="G2016">
            <v>87</v>
          </cell>
          <cell r="I2016">
            <v>-2171</v>
          </cell>
        </row>
        <row r="2017">
          <cell r="A2017">
            <v>27</v>
          </cell>
          <cell r="D2017">
            <v>2008</v>
          </cell>
          <cell r="G2017">
            <v>88</v>
          </cell>
          <cell r="I2017">
            <v>3673733</v>
          </cell>
        </row>
        <row r="2018">
          <cell r="A2018">
            <v>27</v>
          </cell>
          <cell r="D2018">
            <v>2008</v>
          </cell>
          <cell r="G2018"/>
          <cell r="I2018">
            <v>0</v>
          </cell>
        </row>
        <row r="2019">
          <cell r="A2019">
            <v>27</v>
          </cell>
          <cell r="D2019">
            <v>2008</v>
          </cell>
          <cell r="G2019"/>
          <cell r="I2019">
            <v>0</v>
          </cell>
        </row>
        <row r="2020">
          <cell r="A2020">
            <v>27</v>
          </cell>
          <cell r="D2020">
            <v>2008</v>
          </cell>
          <cell r="G2020"/>
          <cell r="I2020">
            <v>0</v>
          </cell>
        </row>
        <row r="2021">
          <cell r="A2021">
            <v>27</v>
          </cell>
          <cell r="D2021">
            <v>2008</v>
          </cell>
          <cell r="G2021">
            <v>92</v>
          </cell>
          <cell r="I2021">
            <v>219717</v>
          </cell>
        </row>
        <row r="2022">
          <cell r="A2022">
            <v>27</v>
          </cell>
          <cell r="D2022">
            <v>2008</v>
          </cell>
          <cell r="G2022">
            <v>93</v>
          </cell>
          <cell r="I2022">
            <v>536944</v>
          </cell>
        </row>
        <row r="2023">
          <cell r="A2023">
            <v>27</v>
          </cell>
          <cell r="D2023">
            <v>2008</v>
          </cell>
          <cell r="G2023">
            <v>94</v>
          </cell>
          <cell r="I2023">
            <v>375804</v>
          </cell>
        </row>
        <row r="2024">
          <cell r="A2024">
            <v>27</v>
          </cell>
          <cell r="D2024">
            <v>2008</v>
          </cell>
          <cell r="G2024">
            <v>95</v>
          </cell>
          <cell r="I2024">
            <v>41615</v>
          </cell>
        </row>
        <row r="2025">
          <cell r="A2025">
            <v>27</v>
          </cell>
          <cell r="D2025">
            <v>2008</v>
          </cell>
          <cell r="G2025">
            <v>96</v>
          </cell>
          <cell r="I2025">
            <v>1303463</v>
          </cell>
        </row>
        <row r="2026">
          <cell r="A2026">
            <v>27</v>
          </cell>
          <cell r="D2026">
            <v>2008</v>
          </cell>
          <cell r="G2026">
            <v>97</v>
          </cell>
          <cell r="I2026">
            <v>1991067</v>
          </cell>
        </row>
        <row r="2027">
          <cell r="A2027">
            <v>27</v>
          </cell>
          <cell r="D2027">
            <v>2008</v>
          </cell>
          <cell r="G2027">
            <v>98</v>
          </cell>
          <cell r="I2027">
            <v>49868</v>
          </cell>
        </row>
        <row r="2028">
          <cell r="A2028">
            <v>27</v>
          </cell>
          <cell r="D2028">
            <v>2008</v>
          </cell>
          <cell r="G2028">
            <v>99</v>
          </cell>
          <cell r="I2028">
            <v>10519435</v>
          </cell>
        </row>
        <row r="2029">
          <cell r="A2029">
            <v>27</v>
          </cell>
          <cell r="D2029">
            <v>2008</v>
          </cell>
          <cell r="G2029"/>
          <cell r="I2029">
            <v>0</v>
          </cell>
        </row>
        <row r="2030">
          <cell r="A2030">
            <v>27</v>
          </cell>
          <cell r="D2030">
            <v>2008</v>
          </cell>
          <cell r="G2030">
            <v>101</v>
          </cell>
          <cell r="I2030">
            <v>154884</v>
          </cell>
        </row>
        <row r="2031">
          <cell r="A2031">
            <v>27</v>
          </cell>
          <cell r="D2031">
            <v>2008</v>
          </cell>
          <cell r="G2031">
            <v>102</v>
          </cell>
          <cell r="I2031">
            <v>198678</v>
          </cell>
        </row>
        <row r="2032">
          <cell r="A2032">
            <v>27</v>
          </cell>
          <cell r="D2032">
            <v>2008</v>
          </cell>
          <cell r="G2032">
            <v>103</v>
          </cell>
          <cell r="I2032">
            <v>9806</v>
          </cell>
        </row>
        <row r="2033">
          <cell r="A2033">
            <v>27</v>
          </cell>
          <cell r="D2033">
            <v>2008</v>
          </cell>
          <cell r="G2033">
            <v>104</v>
          </cell>
          <cell r="I2033">
            <v>188309</v>
          </cell>
        </row>
        <row r="2034">
          <cell r="A2034">
            <v>27</v>
          </cell>
          <cell r="D2034">
            <v>2008</v>
          </cell>
          <cell r="G2034"/>
          <cell r="I2034">
            <v>0</v>
          </cell>
        </row>
        <row r="2035">
          <cell r="A2035">
            <v>27</v>
          </cell>
          <cell r="D2035">
            <v>2008</v>
          </cell>
          <cell r="G2035"/>
          <cell r="I2035">
            <v>0</v>
          </cell>
        </row>
        <row r="2036">
          <cell r="A2036">
            <v>27</v>
          </cell>
          <cell r="D2036">
            <v>2008</v>
          </cell>
          <cell r="G2036">
            <v>107</v>
          </cell>
          <cell r="I2036">
            <v>-488489</v>
          </cell>
        </row>
        <row r="2037">
          <cell r="A2037">
            <v>27</v>
          </cell>
          <cell r="D2037">
            <v>2008</v>
          </cell>
          <cell r="G2037">
            <v>108</v>
          </cell>
          <cell r="I2037">
            <v>3669450</v>
          </cell>
        </row>
        <row r="2038">
          <cell r="A2038">
            <v>27</v>
          </cell>
          <cell r="D2038">
            <v>2008</v>
          </cell>
          <cell r="G2038">
            <v>109</v>
          </cell>
          <cell r="I2038">
            <v>43576</v>
          </cell>
        </row>
        <row r="2039">
          <cell r="A2039">
            <v>27</v>
          </cell>
          <cell r="D2039">
            <v>2008</v>
          </cell>
          <cell r="G2039">
            <v>110</v>
          </cell>
          <cell r="I2039">
            <v>-15201</v>
          </cell>
        </row>
        <row r="2040">
          <cell r="A2040">
            <v>27</v>
          </cell>
          <cell r="D2040">
            <v>2008</v>
          </cell>
          <cell r="G2040">
            <v>111</v>
          </cell>
          <cell r="I2040">
            <v>3761013</v>
          </cell>
        </row>
        <row r="2041">
          <cell r="A2041">
            <v>27</v>
          </cell>
          <cell r="D2041">
            <v>2008</v>
          </cell>
          <cell r="G2041">
            <v>112</v>
          </cell>
          <cell r="I2041">
            <v>14280448</v>
          </cell>
        </row>
        <row r="2042">
          <cell r="A2042">
            <v>27</v>
          </cell>
          <cell r="D2042">
            <v>2009</v>
          </cell>
          <cell r="G2042">
            <v>83</v>
          </cell>
          <cell r="I2042">
            <v>84724</v>
          </cell>
        </row>
        <row r="2043">
          <cell r="A2043">
            <v>27</v>
          </cell>
          <cell r="D2043">
            <v>2009</v>
          </cell>
          <cell r="G2043"/>
          <cell r="I2043">
            <v>0</v>
          </cell>
        </row>
        <row r="2044">
          <cell r="A2044">
            <v>27</v>
          </cell>
          <cell r="D2044">
            <v>2009</v>
          </cell>
          <cell r="G2044">
            <v>85</v>
          </cell>
          <cell r="I2044">
            <v>480906</v>
          </cell>
        </row>
        <row r="2045">
          <cell r="A2045">
            <v>27</v>
          </cell>
          <cell r="D2045">
            <v>2009</v>
          </cell>
          <cell r="G2045">
            <v>86</v>
          </cell>
          <cell r="I2045">
            <v>866877</v>
          </cell>
        </row>
        <row r="2046">
          <cell r="A2046">
            <v>27</v>
          </cell>
          <cell r="D2046">
            <v>2009</v>
          </cell>
          <cell r="G2046">
            <v>87</v>
          </cell>
          <cell r="I2046">
            <v>76173</v>
          </cell>
        </row>
        <row r="2047">
          <cell r="A2047">
            <v>27</v>
          </cell>
          <cell r="D2047">
            <v>2009</v>
          </cell>
          <cell r="G2047">
            <v>88</v>
          </cell>
          <cell r="I2047">
            <v>3477264</v>
          </cell>
        </row>
        <row r="2048">
          <cell r="A2048">
            <v>27</v>
          </cell>
          <cell r="D2048">
            <v>2009</v>
          </cell>
          <cell r="G2048"/>
          <cell r="I2048">
            <v>0</v>
          </cell>
        </row>
        <row r="2049">
          <cell r="A2049">
            <v>27</v>
          </cell>
          <cell r="D2049">
            <v>2009</v>
          </cell>
          <cell r="G2049"/>
          <cell r="I2049">
            <v>0</v>
          </cell>
        </row>
        <row r="2050">
          <cell r="A2050">
            <v>27</v>
          </cell>
          <cell r="D2050">
            <v>2009</v>
          </cell>
          <cell r="G2050"/>
          <cell r="I2050">
            <v>0</v>
          </cell>
        </row>
        <row r="2051">
          <cell r="A2051">
            <v>27</v>
          </cell>
          <cell r="D2051">
            <v>2009</v>
          </cell>
          <cell r="G2051">
            <v>92</v>
          </cell>
          <cell r="I2051">
            <v>207077</v>
          </cell>
        </row>
        <row r="2052">
          <cell r="A2052">
            <v>27</v>
          </cell>
          <cell r="D2052">
            <v>2009</v>
          </cell>
          <cell r="G2052">
            <v>93</v>
          </cell>
          <cell r="I2052">
            <v>1009883</v>
          </cell>
        </row>
        <row r="2053">
          <cell r="A2053">
            <v>27</v>
          </cell>
          <cell r="D2053">
            <v>2009</v>
          </cell>
          <cell r="G2053">
            <v>94</v>
          </cell>
          <cell r="I2053">
            <v>747559</v>
          </cell>
        </row>
        <row r="2054">
          <cell r="A2054">
            <v>27</v>
          </cell>
          <cell r="D2054">
            <v>2009</v>
          </cell>
          <cell r="G2054">
            <v>95</v>
          </cell>
          <cell r="I2054">
            <v>8750</v>
          </cell>
        </row>
        <row r="2055">
          <cell r="A2055">
            <v>27</v>
          </cell>
          <cell r="D2055">
            <v>2009</v>
          </cell>
          <cell r="G2055">
            <v>96</v>
          </cell>
          <cell r="I2055">
            <v>6705663</v>
          </cell>
        </row>
        <row r="2056">
          <cell r="A2056">
            <v>27</v>
          </cell>
          <cell r="D2056">
            <v>2009</v>
          </cell>
          <cell r="G2056">
            <v>97</v>
          </cell>
          <cell r="I2056">
            <v>2565754</v>
          </cell>
        </row>
        <row r="2057">
          <cell r="A2057">
            <v>27</v>
          </cell>
          <cell r="D2057">
            <v>2009</v>
          </cell>
          <cell r="G2057">
            <v>98</v>
          </cell>
          <cell r="I2057">
            <v>46058</v>
          </cell>
        </row>
        <row r="2058">
          <cell r="A2058">
            <v>27</v>
          </cell>
          <cell r="D2058">
            <v>2009</v>
          </cell>
          <cell r="G2058">
            <v>99</v>
          </cell>
          <cell r="I2058">
            <v>16276688</v>
          </cell>
        </row>
        <row r="2059">
          <cell r="A2059">
            <v>27</v>
          </cell>
          <cell r="D2059">
            <v>2009</v>
          </cell>
          <cell r="G2059"/>
          <cell r="I2059">
            <v>0</v>
          </cell>
        </row>
        <row r="2060">
          <cell r="A2060">
            <v>27</v>
          </cell>
          <cell r="D2060">
            <v>2009</v>
          </cell>
          <cell r="G2060">
            <v>101</v>
          </cell>
          <cell r="I2060">
            <v>-6163</v>
          </cell>
        </row>
        <row r="2061">
          <cell r="A2061">
            <v>27</v>
          </cell>
          <cell r="D2061">
            <v>2009</v>
          </cell>
          <cell r="G2061">
            <v>102</v>
          </cell>
          <cell r="I2061">
            <v>327799</v>
          </cell>
        </row>
        <row r="2062">
          <cell r="A2062">
            <v>27</v>
          </cell>
          <cell r="D2062">
            <v>2009</v>
          </cell>
          <cell r="G2062">
            <v>103</v>
          </cell>
          <cell r="I2062">
            <v>61065</v>
          </cell>
        </row>
        <row r="2063">
          <cell r="A2063">
            <v>27</v>
          </cell>
          <cell r="D2063">
            <v>2009</v>
          </cell>
          <cell r="G2063">
            <v>104</v>
          </cell>
          <cell r="I2063">
            <v>523555</v>
          </cell>
        </row>
        <row r="2064">
          <cell r="A2064">
            <v>27</v>
          </cell>
          <cell r="D2064">
            <v>2009</v>
          </cell>
          <cell r="G2064">
            <v>105</v>
          </cell>
          <cell r="I2064">
            <v>984</v>
          </cell>
        </row>
        <row r="2065">
          <cell r="A2065">
            <v>27</v>
          </cell>
          <cell r="D2065">
            <v>2009</v>
          </cell>
          <cell r="G2065"/>
          <cell r="I2065">
            <v>0</v>
          </cell>
        </row>
        <row r="2066">
          <cell r="A2066">
            <v>27</v>
          </cell>
          <cell r="D2066">
            <v>2009</v>
          </cell>
          <cell r="G2066">
            <v>107</v>
          </cell>
          <cell r="I2066">
            <v>4630042</v>
          </cell>
        </row>
        <row r="2067">
          <cell r="A2067">
            <v>27</v>
          </cell>
          <cell r="D2067">
            <v>2009</v>
          </cell>
          <cell r="G2067">
            <v>108</v>
          </cell>
          <cell r="I2067">
            <v>3265394</v>
          </cell>
        </row>
        <row r="2068">
          <cell r="A2068">
            <v>27</v>
          </cell>
          <cell r="D2068">
            <v>2009</v>
          </cell>
          <cell r="G2068">
            <v>109</v>
          </cell>
          <cell r="I2068">
            <v>60841</v>
          </cell>
        </row>
        <row r="2069">
          <cell r="A2069">
            <v>27</v>
          </cell>
          <cell r="D2069">
            <v>2009</v>
          </cell>
          <cell r="G2069">
            <v>110</v>
          </cell>
          <cell r="I2069">
            <v>0</v>
          </cell>
        </row>
        <row r="2070">
          <cell r="A2070">
            <v>27</v>
          </cell>
          <cell r="D2070">
            <v>2009</v>
          </cell>
          <cell r="G2070">
            <v>111</v>
          </cell>
          <cell r="I2070">
            <v>8863517</v>
          </cell>
        </row>
        <row r="2071">
          <cell r="A2071">
            <v>27</v>
          </cell>
          <cell r="D2071">
            <v>2009</v>
          </cell>
          <cell r="G2071">
            <v>112</v>
          </cell>
          <cell r="I2071">
            <v>25140205</v>
          </cell>
        </row>
        <row r="2072">
          <cell r="A2072">
            <v>27</v>
          </cell>
          <cell r="D2072">
            <v>2010</v>
          </cell>
          <cell r="G2072">
            <v>83</v>
          </cell>
          <cell r="I2072">
            <v>43504</v>
          </cell>
        </row>
        <row r="2073">
          <cell r="A2073">
            <v>27</v>
          </cell>
          <cell r="D2073">
            <v>2010</v>
          </cell>
          <cell r="G2073"/>
          <cell r="I2073">
            <v>0</v>
          </cell>
        </row>
        <row r="2074">
          <cell r="A2074">
            <v>27</v>
          </cell>
          <cell r="D2074">
            <v>2010</v>
          </cell>
          <cell r="G2074">
            <v>85</v>
          </cell>
          <cell r="I2074">
            <v>525203</v>
          </cell>
        </row>
        <row r="2075">
          <cell r="A2075">
            <v>27</v>
          </cell>
          <cell r="D2075">
            <v>2010</v>
          </cell>
          <cell r="G2075">
            <v>86</v>
          </cell>
          <cell r="I2075">
            <v>1094284</v>
          </cell>
        </row>
        <row r="2076">
          <cell r="A2076">
            <v>27</v>
          </cell>
          <cell r="D2076">
            <v>2010</v>
          </cell>
          <cell r="G2076">
            <v>87</v>
          </cell>
          <cell r="I2076">
            <v>97841</v>
          </cell>
        </row>
        <row r="2077">
          <cell r="A2077">
            <v>27</v>
          </cell>
          <cell r="D2077">
            <v>2010</v>
          </cell>
          <cell r="G2077">
            <v>88</v>
          </cell>
          <cell r="I2077">
            <v>2330435</v>
          </cell>
        </row>
        <row r="2078">
          <cell r="A2078">
            <v>27</v>
          </cell>
          <cell r="D2078">
            <v>2010</v>
          </cell>
          <cell r="G2078"/>
          <cell r="I2078">
            <v>0</v>
          </cell>
        </row>
        <row r="2079">
          <cell r="A2079">
            <v>27</v>
          </cell>
          <cell r="D2079">
            <v>2010</v>
          </cell>
          <cell r="G2079"/>
          <cell r="I2079">
            <v>0</v>
          </cell>
        </row>
        <row r="2080">
          <cell r="A2080">
            <v>27</v>
          </cell>
          <cell r="D2080">
            <v>2010</v>
          </cell>
          <cell r="G2080"/>
          <cell r="I2080">
            <v>0</v>
          </cell>
        </row>
        <row r="2081">
          <cell r="A2081">
            <v>27</v>
          </cell>
          <cell r="D2081">
            <v>2010</v>
          </cell>
          <cell r="G2081">
            <v>92</v>
          </cell>
          <cell r="I2081">
            <v>123894</v>
          </cell>
        </row>
        <row r="2082">
          <cell r="A2082">
            <v>27</v>
          </cell>
          <cell r="D2082">
            <v>2010</v>
          </cell>
          <cell r="G2082">
            <v>93</v>
          </cell>
          <cell r="I2082">
            <v>948509</v>
          </cell>
        </row>
        <row r="2083">
          <cell r="A2083">
            <v>27</v>
          </cell>
          <cell r="D2083">
            <v>2010</v>
          </cell>
          <cell r="G2083">
            <v>94</v>
          </cell>
          <cell r="I2083">
            <v>726575</v>
          </cell>
        </row>
        <row r="2084">
          <cell r="A2084">
            <v>27</v>
          </cell>
          <cell r="D2084">
            <v>2010</v>
          </cell>
          <cell r="G2084">
            <v>95</v>
          </cell>
          <cell r="I2084">
            <v>2699</v>
          </cell>
        </row>
        <row r="2085">
          <cell r="A2085">
            <v>27</v>
          </cell>
          <cell r="D2085">
            <v>2010</v>
          </cell>
          <cell r="G2085">
            <v>96</v>
          </cell>
          <cell r="I2085">
            <v>6505839</v>
          </cell>
        </row>
        <row r="2086">
          <cell r="A2086">
            <v>27</v>
          </cell>
          <cell r="D2086">
            <v>2010</v>
          </cell>
          <cell r="G2086">
            <v>97</v>
          </cell>
          <cell r="I2086">
            <v>-813796</v>
          </cell>
        </row>
        <row r="2087">
          <cell r="A2087">
            <v>27</v>
          </cell>
          <cell r="D2087">
            <v>2010</v>
          </cell>
          <cell r="G2087">
            <v>98</v>
          </cell>
          <cell r="I2087">
            <v>66164</v>
          </cell>
        </row>
        <row r="2088">
          <cell r="A2088">
            <v>27</v>
          </cell>
          <cell r="D2088">
            <v>2010</v>
          </cell>
          <cell r="G2088">
            <v>99</v>
          </cell>
          <cell r="I2088">
            <v>11651151</v>
          </cell>
        </row>
        <row r="2089">
          <cell r="A2089">
            <v>27</v>
          </cell>
          <cell r="D2089">
            <v>2010</v>
          </cell>
          <cell r="G2089"/>
          <cell r="I2089">
            <v>0</v>
          </cell>
        </row>
        <row r="2090">
          <cell r="A2090">
            <v>27</v>
          </cell>
          <cell r="D2090">
            <v>2010</v>
          </cell>
          <cell r="G2090">
            <v>101</v>
          </cell>
          <cell r="I2090">
            <v>-660</v>
          </cell>
        </row>
        <row r="2091">
          <cell r="A2091">
            <v>27</v>
          </cell>
          <cell r="D2091">
            <v>2010</v>
          </cell>
          <cell r="G2091">
            <v>102</v>
          </cell>
          <cell r="I2091">
            <v>334737</v>
          </cell>
        </row>
        <row r="2092">
          <cell r="A2092">
            <v>27</v>
          </cell>
          <cell r="D2092">
            <v>2010</v>
          </cell>
          <cell r="G2092">
            <v>103</v>
          </cell>
          <cell r="I2092">
            <v>41451</v>
          </cell>
        </row>
        <row r="2093">
          <cell r="A2093">
            <v>27</v>
          </cell>
          <cell r="D2093">
            <v>2010</v>
          </cell>
          <cell r="G2093">
            <v>104</v>
          </cell>
          <cell r="I2093">
            <v>684588</v>
          </cell>
        </row>
        <row r="2094">
          <cell r="A2094">
            <v>27</v>
          </cell>
          <cell r="D2094">
            <v>2010</v>
          </cell>
          <cell r="G2094">
            <v>105</v>
          </cell>
          <cell r="I2094">
            <v>636</v>
          </cell>
        </row>
        <row r="2095">
          <cell r="A2095">
            <v>27</v>
          </cell>
          <cell r="D2095">
            <v>2010</v>
          </cell>
          <cell r="G2095"/>
          <cell r="I2095">
            <v>0</v>
          </cell>
        </row>
        <row r="2096">
          <cell r="A2096">
            <v>27</v>
          </cell>
          <cell r="D2096">
            <v>2010</v>
          </cell>
          <cell r="G2096">
            <v>107</v>
          </cell>
          <cell r="I2096">
            <v>1387562</v>
          </cell>
        </row>
        <row r="2097">
          <cell r="A2097">
            <v>27</v>
          </cell>
          <cell r="D2097">
            <v>2010</v>
          </cell>
          <cell r="G2097">
            <v>108</v>
          </cell>
          <cell r="I2097">
            <v>3814208</v>
          </cell>
        </row>
        <row r="2098">
          <cell r="A2098">
            <v>27</v>
          </cell>
          <cell r="D2098">
            <v>2010</v>
          </cell>
          <cell r="G2098">
            <v>109</v>
          </cell>
          <cell r="I2098">
            <v>45823</v>
          </cell>
        </row>
        <row r="2099">
          <cell r="A2099">
            <v>27</v>
          </cell>
          <cell r="D2099">
            <v>2010</v>
          </cell>
          <cell r="G2099"/>
          <cell r="I2099">
            <v>0</v>
          </cell>
        </row>
        <row r="2100">
          <cell r="A2100">
            <v>27</v>
          </cell>
          <cell r="D2100">
            <v>2010</v>
          </cell>
          <cell r="G2100">
            <v>111</v>
          </cell>
          <cell r="I2100">
            <v>6308345</v>
          </cell>
        </row>
        <row r="2101">
          <cell r="A2101">
            <v>27</v>
          </cell>
          <cell r="D2101">
            <v>2010</v>
          </cell>
          <cell r="G2101">
            <v>112</v>
          </cell>
          <cell r="I2101">
            <v>17959496</v>
          </cell>
        </row>
        <row r="2102">
          <cell r="A2102">
            <v>27</v>
          </cell>
          <cell r="D2102">
            <v>2011</v>
          </cell>
          <cell r="G2102">
            <v>83</v>
          </cell>
          <cell r="I2102">
            <v>62034</v>
          </cell>
        </row>
        <row r="2103">
          <cell r="A2103">
            <v>27</v>
          </cell>
          <cell r="D2103">
            <v>2011</v>
          </cell>
          <cell r="G2103"/>
          <cell r="I2103">
            <v>0</v>
          </cell>
        </row>
        <row r="2104">
          <cell r="A2104">
            <v>27</v>
          </cell>
          <cell r="D2104">
            <v>2011</v>
          </cell>
          <cell r="G2104">
            <v>85</v>
          </cell>
          <cell r="I2104">
            <v>951264</v>
          </cell>
        </row>
        <row r="2105">
          <cell r="A2105">
            <v>27</v>
          </cell>
          <cell r="D2105">
            <v>2011</v>
          </cell>
          <cell r="G2105">
            <v>86</v>
          </cell>
          <cell r="I2105">
            <v>1042666</v>
          </cell>
        </row>
        <row r="2106">
          <cell r="A2106">
            <v>27</v>
          </cell>
          <cell r="D2106">
            <v>2011</v>
          </cell>
          <cell r="G2106">
            <v>87</v>
          </cell>
          <cell r="I2106">
            <v>101138</v>
          </cell>
        </row>
        <row r="2107">
          <cell r="A2107">
            <v>27</v>
          </cell>
          <cell r="D2107">
            <v>2011</v>
          </cell>
          <cell r="G2107">
            <v>88</v>
          </cell>
          <cell r="I2107">
            <v>1567696</v>
          </cell>
        </row>
        <row r="2108">
          <cell r="A2108">
            <v>27</v>
          </cell>
          <cell r="D2108">
            <v>2011</v>
          </cell>
          <cell r="G2108"/>
          <cell r="I2108">
            <v>0</v>
          </cell>
        </row>
        <row r="2109">
          <cell r="A2109">
            <v>27</v>
          </cell>
          <cell r="D2109">
            <v>2011</v>
          </cell>
          <cell r="G2109"/>
          <cell r="I2109">
            <v>0</v>
          </cell>
        </row>
        <row r="2110">
          <cell r="A2110">
            <v>27</v>
          </cell>
          <cell r="D2110">
            <v>2011</v>
          </cell>
          <cell r="G2110"/>
          <cell r="I2110">
            <v>0</v>
          </cell>
        </row>
        <row r="2111">
          <cell r="A2111">
            <v>27</v>
          </cell>
          <cell r="D2111">
            <v>2011</v>
          </cell>
          <cell r="G2111">
            <v>92</v>
          </cell>
          <cell r="I2111">
            <v>87451</v>
          </cell>
        </row>
        <row r="2112">
          <cell r="A2112">
            <v>27</v>
          </cell>
          <cell r="D2112">
            <v>2011</v>
          </cell>
          <cell r="G2112">
            <v>93</v>
          </cell>
          <cell r="I2112">
            <v>972664</v>
          </cell>
        </row>
        <row r="2113">
          <cell r="A2113">
            <v>27</v>
          </cell>
          <cell r="D2113">
            <v>2011</v>
          </cell>
          <cell r="G2113">
            <v>94</v>
          </cell>
          <cell r="I2113">
            <v>839648</v>
          </cell>
        </row>
        <row r="2114">
          <cell r="A2114">
            <v>27</v>
          </cell>
          <cell r="D2114">
            <v>2011</v>
          </cell>
          <cell r="G2114">
            <v>95</v>
          </cell>
          <cell r="I2114">
            <v>0</v>
          </cell>
        </row>
        <row r="2115">
          <cell r="A2115">
            <v>27</v>
          </cell>
          <cell r="D2115">
            <v>2011</v>
          </cell>
          <cell r="G2115">
            <v>96</v>
          </cell>
          <cell r="I2115">
            <v>9037367</v>
          </cell>
        </row>
        <row r="2116">
          <cell r="A2116">
            <v>27</v>
          </cell>
          <cell r="D2116">
            <v>2011</v>
          </cell>
          <cell r="G2116">
            <v>97</v>
          </cell>
          <cell r="I2116">
            <v>17496268</v>
          </cell>
        </row>
        <row r="2117">
          <cell r="A2117">
            <v>27</v>
          </cell>
          <cell r="D2117">
            <v>2011</v>
          </cell>
          <cell r="G2117">
            <v>98</v>
          </cell>
          <cell r="I2117">
            <v>66897</v>
          </cell>
        </row>
        <row r="2118">
          <cell r="A2118">
            <v>27</v>
          </cell>
          <cell r="D2118">
            <v>2011</v>
          </cell>
          <cell r="G2118">
            <v>99</v>
          </cell>
          <cell r="I2118">
            <v>32225093</v>
          </cell>
        </row>
        <row r="2119">
          <cell r="A2119">
            <v>27</v>
          </cell>
          <cell r="D2119">
            <v>2011</v>
          </cell>
          <cell r="G2119"/>
          <cell r="I2119">
            <v>0</v>
          </cell>
        </row>
        <row r="2120">
          <cell r="A2120">
            <v>27</v>
          </cell>
          <cell r="D2120">
            <v>2011</v>
          </cell>
          <cell r="G2120">
            <v>101</v>
          </cell>
          <cell r="I2120">
            <v>-4191</v>
          </cell>
        </row>
        <row r="2121">
          <cell r="A2121">
            <v>27</v>
          </cell>
          <cell r="D2121">
            <v>2011</v>
          </cell>
          <cell r="G2121">
            <v>102</v>
          </cell>
          <cell r="I2121">
            <v>292494</v>
          </cell>
        </row>
        <row r="2122">
          <cell r="A2122">
            <v>27</v>
          </cell>
          <cell r="D2122">
            <v>2011</v>
          </cell>
          <cell r="G2122">
            <v>103</v>
          </cell>
          <cell r="I2122">
            <v>4650</v>
          </cell>
        </row>
        <row r="2123">
          <cell r="A2123">
            <v>27</v>
          </cell>
          <cell r="D2123">
            <v>2011</v>
          </cell>
          <cell r="G2123">
            <v>104</v>
          </cell>
          <cell r="I2123">
            <v>913547</v>
          </cell>
        </row>
        <row r="2124">
          <cell r="A2124">
            <v>27</v>
          </cell>
          <cell r="D2124">
            <v>2011</v>
          </cell>
          <cell r="G2124">
            <v>105</v>
          </cell>
          <cell r="I2124">
            <v>23371</v>
          </cell>
        </row>
        <row r="2125">
          <cell r="A2125">
            <v>27</v>
          </cell>
          <cell r="D2125">
            <v>2011</v>
          </cell>
          <cell r="G2125"/>
          <cell r="I2125">
            <v>0</v>
          </cell>
        </row>
        <row r="2126">
          <cell r="A2126">
            <v>27</v>
          </cell>
          <cell r="D2126">
            <v>2011</v>
          </cell>
          <cell r="G2126">
            <v>107</v>
          </cell>
          <cell r="I2126">
            <v>1959235</v>
          </cell>
        </row>
        <row r="2127">
          <cell r="A2127">
            <v>27</v>
          </cell>
          <cell r="D2127">
            <v>2011</v>
          </cell>
          <cell r="G2127">
            <v>108</v>
          </cell>
          <cell r="I2127">
            <v>3351129</v>
          </cell>
        </row>
        <row r="2128">
          <cell r="A2128">
            <v>27</v>
          </cell>
          <cell r="D2128">
            <v>2011</v>
          </cell>
          <cell r="G2128">
            <v>109</v>
          </cell>
          <cell r="I2128">
            <v>114624</v>
          </cell>
        </row>
        <row r="2129">
          <cell r="A2129">
            <v>27</v>
          </cell>
          <cell r="D2129">
            <v>2011</v>
          </cell>
          <cell r="G2129"/>
          <cell r="I2129">
            <v>0</v>
          </cell>
        </row>
        <row r="2130">
          <cell r="A2130">
            <v>27</v>
          </cell>
          <cell r="D2130">
            <v>2011</v>
          </cell>
          <cell r="G2130">
            <v>111</v>
          </cell>
          <cell r="I2130">
            <v>6654859</v>
          </cell>
        </row>
        <row r="2131">
          <cell r="A2131">
            <v>27</v>
          </cell>
          <cell r="D2131">
            <v>2011</v>
          </cell>
          <cell r="G2131">
            <v>112</v>
          </cell>
          <cell r="I2131">
            <v>38879952</v>
          </cell>
        </row>
        <row r="2132">
          <cell r="A2132">
            <v>27</v>
          </cell>
          <cell r="D2132">
            <v>2012</v>
          </cell>
          <cell r="G2132">
            <v>83</v>
          </cell>
          <cell r="I2132">
            <v>130847</v>
          </cell>
        </row>
        <row r="2133">
          <cell r="A2133">
            <v>27</v>
          </cell>
          <cell r="D2133">
            <v>2012</v>
          </cell>
          <cell r="G2133"/>
          <cell r="I2133">
            <v>0</v>
          </cell>
        </row>
        <row r="2134">
          <cell r="A2134">
            <v>27</v>
          </cell>
          <cell r="D2134">
            <v>2012</v>
          </cell>
          <cell r="G2134">
            <v>85</v>
          </cell>
          <cell r="I2134">
            <v>515015</v>
          </cell>
        </row>
        <row r="2135">
          <cell r="A2135">
            <v>27</v>
          </cell>
          <cell r="D2135">
            <v>2012</v>
          </cell>
          <cell r="G2135">
            <v>86</v>
          </cell>
          <cell r="I2135">
            <v>816661</v>
          </cell>
        </row>
        <row r="2136">
          <cell r="A2136">
            <v>27</v>
          </cell>
          <cell r="D2136">
            <v>2012</v>
          </cell>
          <cell r="G2136">
            <v>87</v>
          </cell>
          <cell r="I2136">
            <v>112429</v>
          </cell>
        </row>
        <row r="2137">
          <cell r="A2137">
            <v>27</v>
          </cell>
          <cell r="D2137">
            <v>2012</v>
          </cell>
          <cell r="G2137">
            <v>88</v>
          </cell>
          <cell r="I2137">
            <v>45784</v>
          </cell>
        </row>
        <row r="2138">
          <cell r="A2138">
            <v>27</v>
          </cell>
          <cell r="D2138">
            <v>2012</v>
          </cell>
          <cell r="G2138"/>
          <cell r="I2138">
            <v>0</v>
          </cell>
        </row>
        <row r="2139">
          <cell r="A2139">
            <v>27</v>
          </cell>
          <cell r="D2139">
            <v>2012</v>
          </cell>
          <cell r="G2139"/>
          <cell r="I2139">
            <v>0</v>
          </cell>
        </row>
        <row r="2140">
          <cell r="A2140">
            <v>27</v>
          </cell>
          <cell r="D2140">
            <v>2012</v>
          </cell>
          <cell r="G2140"/>
          <cell r="I2140">
            <v>0</v>
          </cell>
        </row>
        <row r="2141">
          <cell r="A2141">
            <v>27</v>
          </cell>
          <cell r="D2141">
            <v>2012</v>
          </cell>
          <cell r="G2141">
            <v>92</v>
          </cell>
          <cell r="I2141">
            <v>5193317</v>
          </cell>
        </row>
        <row r="2142">
          <cell r="A2142">
            <v>27</v>
          </cell>
          <cell r="D2142">
            <v>2012</v>
          </cell>
          <cell r="G2142">
            <v>93</v>
          </cell>
          <cell r="I2142">
            <v>948865</v>
          </cell>
        </row>
        <row r="2143">
          <cell r="A2143">
            <v>27</v>
          </cell>
          <cell r="D2143">
            <v>2012</v>
          </cell>
          <cell r="G2143">
            <v>94</v>
          </cell>
          <cell r="I2143">
            <v>918587</v>
          </cell>
        </row>
        <row r="2144">
          <cell r="A2144">
            <v>27</v>
          </cell>
          <cell r="D2144">
            <v>2012</v>
          </cell>
          <cell r="G2144">
            <v>95</v>
          </cell>
          <cell r="I2144">
            <v>2067</v>
          </cell>
        </row>
        <row r="2145">
          <cell r="A2145">
            <v>27</v>
          </cell>
          <cell r="D2145">
            <v>2012</v>
          </cell>
          <cell r="G2145">
            <v>96</v>
          </cell>
          <cell r="I2145">
            <v>-4492429</v>
          </cell>
        </row>
        <row r="2146">
          <cell r="A2146">
            <v>27</v>
          </cell>
          <cell r="D2146">
            <v>2012</v>
          </cell>
          <cell r="G2146">
            <v>97</v>
          </cell>
          <cell r="I2146">
            <v>-82930</v>
          </cell>
        </row>
        <row r="2147">
          <cell r="A2147">
            <v>27</v>
          </cell>
          <cell r="D2147">
            <v>2012</v>
          </cell>
          <cell r="G2147">
            <v>98</v>
          </cell>
          <cell r="I2147">
            <v>56874</v>
          </cell>
        </row>
        <row r="2148">
          <cell r="A2148">
            <v>27</v>
          </cell>
          <cell r="D2148">
            <v>2012</v>
          </cell>
          <cell r="G2148">
            <v>99</v>
          </cell>
          <cell r="I2148">
            <v>4165087</v>
          </cell>
        </row>
        <row r="2149">
          <cell r="A2149">
            <v>27</v>
          </cell>
          <cell r="D2149">
            <v>2012</v>
          </cell>
          <cell r="G2149"/>
          <cell r="I2149">
            <v>0</v>
          </cell>
        </row>
        <row r="2150">
          <cell r="A2150">
            <v>27</v>
          </cell>
          <cell r="D2150">
            <v>2012</v>
          </cell>
          <cell r="G2150">
            <v>101</v>
          </cell>
          <cell r="I2150">
            <v>-7616</v>
          </cell>
        </row>
        <row r="2151">
          <cell r="A2151">
            <v>27</v>
          </cell>
          <cell r="D2151">
            <v>2012</v>
          </cell>
          <cell r="G2151">
            <v>102</v>
          </cell>
          <cell r="I2151">
            <v>275184</v>
          </cell>
        </row>
        <row r="2152">
          <cell r="A2152">
            <v>27</v>
          </cell>
          <cell r="D2152">
            <v>2012</v>
          </cell>
          <cell r="G2152">
            <v>103</v>
          </cell>
          <cell r="I2152">
            <v>371</v>
          </cell>
        </row>
        <row r="2153">
          <cell r="A2153">
            <v>27</v>
          </cell>
          <cell r="D2153">
            <v>2012</v>
          </cell>
          <cell r="G2153">
            <v>104</v>
          </cell>
          <cell r="I2153">
            <v>1114149</v>
          </cell>
        </row>
        <row r="2154">
          <cell r="A2154">
            <v>27</v>
          </cell>
          <cell r="D2154">
            <v>2012</v>
          </cell>
          <cell r="G2154">
            <v>105</v>
          </cell>
          <cell r="I2154">
            <v>24106</v>
          </cell>
        </row>
        <row r="2155">
          <cell r="A2155">
            <v>27</v>
          </cell>
          <cell r="D2155">
            <v>2012</v>
          </cell>
          <cell r="G2155"/>
          <cell r="I2155">
            <v>0</v>
          </cell>
        </row>
        <row r="2156">
          <cell r="A2156">
            <v>27</v>
          </cell>
          <cell r="D2156">
            <v>2012</v>
          </cell>
          <cell r="G2156">
            <v>107</v>
          </cell>
          <cell r="I2156">
            <v>1749463</v>
          </cell>
        </row>
        <row r="2157">
          <cell r="A2157">
            <v>27</v>
          </cell>
          <cell r="D2157">
            <v>2012</v>
          </cell>
          <cell r="G2157">
            <v>108</v>
          </cell>
          <cell r="I2157">
            <v>3707027</v>
          </cell>
        </row>
        <row r="2158">
          <cell r="A2158">
            <v>27</v>
          </cell>
          <cell r="D2158">
            <v>2012</v>
          </cell>
          <cell r="G2158">
            <v>109</v>
          </cell>
          <cell r="I2158">
            <v>178967</v>
          </cell>
        </row>
        <row r="2159">
          <cell r="A2159">
            <v>27</v>
          </cell>
          <cell r="D2159">
            <v>2012</v>
          </cell>
          <cell r="G2159"/>
          <cell r="I2159">
            <v>0</v>
          </cell>
        </row>
        <row r="2160">
          <cell r="A2160">
            <v>27</v>
          </cell>
          <cell r="D2160">
            <v>2012</v>
          </cell>
          <cell r="G2160">
            <v>111</v>
          </cell>
          <cell r="I2160">
            <v>7041651</v>
          </cell>
        </row>
        <row r="2161">
          <cell r="A2161">
            <v>27</v>
          </cell>
          <cell r="D2161">
            <v>2012</v>
          </cell>
          <cell r="G2161">
            <v>112</v>
          </cell>
          <cell r="I2161">
            <v>11206738</v>
          </cell>
        </row>
        <row r="2162">
          <cell r="A2162">
            <v>27</v>
          </cell>
          <cell r="D2162">
            <v>2013</v>
          </cell>
          <cell r="G2162">
            <v>83</v>
          </cell>
          <cell r="I2162">
            <v>145811</v>
          </cell>
        </row>
        <row r="2163">
          <cell r="A2163">
            <v>27</v>
          </cell>
          <cell r="D2163">
            <v>2013</v>
          </cell>
          <cell r="G2163"/>
          <cell r="I2163">
            <v>0</v>
          </cell>
        </row>
        <row r="2164">
          <cell r="A2164">
            <v>27</v>
          </cell>
          <cell r="D2164">
            <v>2013</v>
          </cell>
          <cell r="G2164">
            <v>85</v>
          </cell>
          <cell r="I2164">
            <v>468541</v>
          </cell>
        </row>
        <row r="2165">
          <cell r="A2165">
            <v>27</v>
          </cell>
          <cell r="D2165">
            <v>2013</v>
          </cell>
          <cell r="G2165">
            <v>86</v>
          </cell>
          <cell r="I2165">
            <v>651199</v>
          </cell>
        </row>
        <row r="2166">
          <cell r="A2166">
            <v>27</v>
          </cell>
          <cell r="D2166">
            <v>2013</v>
          </cell>
          <cell r="G2166">
            <v>87</v>
          </cell>
          <cell r="I2166">
            <v>88888</v>
          </cell>
        </row>
        <row r="2167">
          <cell r="A2167">
            <v>27</v>
          </cell>
          <cell r="D2167">
            <v>2013</v>
          </cell>
          <cell r="G2167">
            <v>88</v>
          </cell>
          <cell r="I2167">
            <v>27439</v>
          </cell>
        </row>
        <row r="2168">
          <cell r="A2168">
            <v>27</v>
          </cell>
          <cell r="D2168">
            <v>2013</v>
          </cell>
          <cell r="G2168"/>
          <cell r="I2168">
            <v>0</v>
          </cell>
        </row>
        <row r="2169">
          <cell r="A2169">
            <v>27</v>
          </cell>
          <cell r="D2169">
            <v>2013</v>
          </cell>
          <cell r="G2169"/>
          <cell r="I2169">
            <v>0</v>
          </cell>
        </row>
        <row r="2170">
          <cell r="A2170">
            <v>27</v>
          </cell>
          <cell r="D2170">
            <v>2013</v>
          </cell>
          <cell r="G2170"/>
          <cell r="I2170">
            <v>0</v>
          </cell>
        </row>
        <row r="2171">
          <cell r="A2171">
            <v>27</v>
          </cell>
          <cell r="D2171">
            <v>2013</v>
          </cell>
          <cell r="G2171">
            <v>92</v>
          </cell>
          <cell r="I2171">
            <v>15289250</v>
          </cell>
        </row>
        <row r="2172">
          <cell r="A2172">
            <v>27</v>
          </cell>
          <cell r="D2172">
            <v>2013</v>
          </cell>
          <cell r="G2172">
            <v>93</v>
          </cell>
          <cell r="I2172">
            <v>590655</v>
          </cell>
        </row>
        <row r="2173">
          <cell r="A2173">
            <v>27</v>
          </cell>
          <cell r="D2173">
            <v>2013</v>
          </cell>
          <cell r="G2173">
            <v>94</v>
          </cell>
          <cell r="I2173">
            <v>435248</v>
          </cell>
        </row>
        <row r="2174">
          <cell r="A2174">
            <v>27</v>
          </cell>
          <cell r="D2174">
            <v>2013</v>
          </cell>
          <cell r="G2174">
            <v>95</v>
          </cell>
          <cell r="I2174">
            <v>1674</v>
          </cell>
        </row>
        <row r="2175">
          <cell r="A2175">
            <v>27</v>
          </cell>
          <cell r="D2175">
            <v>2013</v>
          </cell>
          <cell r="G2175">
            <v>96</v>
          </cell>
          <cell r="I2175">
            <v>42038</v>
          </cell>
        </row>
        <row r="2176">
          <cell r="A2176">
            <v>27</v>
          </cell>
          <cell r="D2176">
            <v>2013</v>
          </cell>
          <cell r="G2176">
            <v>97</v>
          </cell>
          <cell r="I2176">
            <v>307651</v>
          </cell>
        </row>
        <row r="2177">
          <cell r="A2177">
            <v>27</v>
          </cell>
          <cell r="D2177">
            <v>2013</v>
          </cell>
          <cell r="G2177">
            <v>98</v>
          </cell>
          <cell r="I2177">
            <v>51932</v>
          </cell>
        </row>
        <row r="2178">
          <cell r="A2178">
            <v>27</v>
          </cell>
          <cell r="D2178">
            <v>2013</v>
          </cell>
          <cell r="G2178">
            <v>99</v>
          </cell>
          <cell r="I2178">
            <v>18100326</v>
          </cell>
        </row>
        <row r="2179">
          <cell r="A2179">
            <v>27</v>
          </cell>
          <cell r="D2179">
            <v>2013</v>
          </cell>
          <cell r="G2179"/>
          <cell r="I2179">
            <v>0</v>
          </cell>
        </row>
        <row r="2180">
          <cell r="A2180">
            <v>27</v>
          </cell>
          <cell r="D2180">
            <v>2013</v>
          </cell>
          <cell r="G2180">
            <v>101</v>
          </cell>
          <cell r="I2180">
            <v>777</v>
          </cell>
        </row>
        <row r="2181">
          <cell r="A2181">
            <v>27</v>
          </cell>
          <cell r="D2181">
            <v>2013</v>
          </cell>
          <cell r="G2181">
            <v>102</v>
          </cell>
          <cell r="I2181">
            <v>184436</v>
          </cell>
        </row>
        <row r="2182">
          <cell r="A2182">
            <v>27</v>
          </cell>
          <cell r="D2182">
            <v>2013</v>
          </cell>
          <cell r="G2182">
            <v>103</v>
          </cell>
          <cell r="I2182">
            <v>102</v>
          </cell>
        </row>
        <row r="2183">
          <cell r="A2183">
            <v>27</v>
          </cell>
          <cell r="D2183">
            <v>2013</v>
          </cell>
          <cell r="G2183">
            <v>104</v>
          </cell>
          <cell r="I2183">
            <v>667440</v>
          </cell>
        </row>
        <row r="2184">
          <cell r="A2184">
            <v>27</v>
          </cell>
          <cell r="D2184">
            <v>2013</v>
          </cell>
          <cell r="G2184">
            <v>105</v>
          </cell>
          <cell r="I2184">
            <v>8757</v>
          </cell>
        </row>
        <row r="2185">
          <cell r="A2185">
            <v>27</v>
          </cell>
          <cell r="D2185">
            <v>2013</v>
          </cell>
          <cell r="G2185"/>
          <cell r="I2185">
            <v>0</v>
          </cell>
        </row>
        <row r="2186">
          <cell r="A2186">
            <v>27</v>
          </cell>
          <cell r="D2186">
            <v>2013</v>
          </cell>
          <cell r="G2186">
            <v>107</v>
          </cell>
          <cell r="I2186">
            <v>1345004</v>
          </cell>
        </row>
        <row r="2187">
          <cell r="A2187">
            <v>27</v>
          </cell>
          <cell r="D2187">
            <v>2013</v>
          </cell>
          <cell r="G2187">
            <v>108</v>
          </cell>
          <cell r="I2187">
            <v>4775027</v>
          </cell>
        </row>
        <row r="2188">
          <cell r="A2188">
            <v>27</v>
          </cell>
          <cell r="D2188">
            <v>2013</v>
          </cell>
          <cell r="G2188">
            <v>109</v>
          </cell>
          <cell r="I2188">
            <v>42192</v>
          </cell>
        </row>
        <row r="2189">
          <cell r="A2189">
            <v>27</v>
          </cell>
          <cell r="D2189">
            <v>2013</v>
          </cell>
          <cell r="G2189"/>
          <cell r="I2189">
            <v>0</v>
          </cell>
        </row>
        <row r="2190">
          <cell r="A2190">
            <v>27</v>
          </cell>
          <cell r="D2190">
            <v>2013</v>
          </cell>
          <cell r="G2190">
            <v>111</v>
          </cell>
          <cell r="I2190">
            <v>7023735</v>
          </cell>
        </row>
        <row r="2191">
          <cell r="A2191">
            <v>27</v>
          </cell>
          <cell r="D2191">
            <v>2013</v>
          </cell>
          <cell r="G2191">
            <v>112</v>
          </cell>
          <cell r="I2191">
            <v>25124061</v>
          </cell>
        </row>
        <row r="2192">
          <cell r="A2192">
            <v>27</v>
          </cell>
          <cell r="D2192">
            <v>2014</v>
          </cell>
          <cell r="G2192">
            <v>83</v>
          </cell>
          <cell r="I2192">
            <v>26609</v>
          </cell>
        </row>
        <row r="2193">
          <cell r="A2193">
            <v>27</v>
          </cell>
          <cell r="D2193">
            <v>2014</v>
          </cell>
          <cell r="G2193"/>
          <cell r="I2193">
            <v>0</v>
          </cell>
        </row>
        <row r="2194">
          <cell r="A2194">
            <v>27</v>
          </cell>
          <cell r="D2194">
            <v>2014</v>
          </cell>
          <cell r="G2194">
            <v>85</v>
          </cell>
          <cell r="I2194">
            <v>607456</v>
          </cell>
        </row>
        <row r="2195">
          <cell r="A2195">
            <v>27</v>
          </cell>
          <cell r="D2195">
            <v>2014</v>
          </cell>
          <cell r="G2195">
            <v>86</v>
          </cell>
          <cell r="I2195">
            <v>2642761</v>
          </cell>
        </row>
        <row r="2196">
          <cell r="A2196">
            <v>27</v>
          </cell>
          <cell r="D2196">
            <v>2014</v>
          </cell>
          <cell r="G2196">
            <v>87</v>
          </cell>
          <cell r="I2196">
            <v>360111</v>
          </cell>
        </row>
        <row r="2197">
          <cell r="A2197">
            <v>27</v>
          </cell>
          <cell r="D2197">
            <v>2014</v>
          </cell>
          <cell r="G2197">
            <v>88</v>
          </cell>
          <cell r="I2197">
            <v>0</v>
          </cell>
        </row>
        <row r="2198">
          <cell r="A2198">
            <v>27</v>
          </cell>
          <cell r="D2198">
            <v>2014</v>
          </cell>
          <cell r="G2198">
            <v>89</v>
          </cell>
          <cell r="I2198">
            <v>32870</v>
          </cell>
        </row>
        <row r="2199">
          <cell r="A2199">
            <v>27</v>
          </cell>
          <cell r="D2199">
            <v>2014</v>
          </cell>
          <cell r="G2199"/>
          <cell r="I2199">
            <v>0</v>
          </cell>
        </row>
        <row r="2200">
          <cell r="A2200">
            <v>27</v>
          </cell>
          <cell r="D2200">
            <v>2014</v>
          </cell>
          <cell r="G2200"/>
          <cell r="I2200">
            <v>0</v>
          </cell>
        </row>
        <row r="2201">
          <cell r="A2201">
            <v>27</v>
          </cell>
          <cell r="D2201">
            <v>2014</v>
          </cell>
          <cell r="G2201">
            <v>92</v>
          </cell>
          <cell r="I2201">
            <v>19656001</v>
          </cell>
        </row>
        <row r="2202">
          <cell r="A2202">
            <v>27</v>
          </cell>
          <cell r="D2202">
            <v>2014</v>
          </cell>
          <cell r="G2202">
            <v>93</v>
          </cell>
          <cell r="I2202">
            <v>722223</v>
          </cell>
        </row>
        <row r="2203">
          <cell r="A2203">
            <v>27</v>
          </cell>
          <cell r="D2203">
            <v>2014</v>
          </cell>
          <cell r="G2203">
            <v>94</v>
          </cell>
          <cell r="I2203">
            <v>454997</v>
          </cell>
        </row>
        <row r="2204">
          <cell r="A2204">
            <v>27</v>
          </cell>
          <cell r="D2204">
            <v>2014</v>
          </cell>
          <cell r="G2204">
            <v>95</v>
          </cell>
          <cell r="I2204">
            <v>0</v>
          </cell>
        </row>
        <row r="2205">
          <cell r="A2205">
            <v>27</v>
          </cell>
          <cell r="D2205">
            <v>2014</v>
          </cell>
          <cell r="G2205">
            <v>96</v>
          </cell>
          <cell r="I2205">
            <v>12520</v>
          </cell>
        </row>
        <row r="2206">
          <cell r="A2206">
            <v>27</v>
          </cell>
          <cell r="D2206">
            <v>2014</v>
          </cell>
          <cell r="G2206">
            <v>97</v>
          </cell>
          <cell r="I2206">
            <v>886866</v>
          </cell>
        </row>
        <row r="2207">
          <cell r="A2207">
            <v>27</v>
          </cell>
          <cell r="D2207">
            <v>2014</v>
          </cell>
          <cell r="G2207">
            <v>98</v>
          </cell>
          <cell r="I2207">
            <v>61221</v>
          </cell>
        </row>
        <row r="2208">
          <cell r="A2208">
            <v>27</v>
          </cell>
          <cell r="D2208">
            <v>2014</v>
          </cell>
          <cell r="G2208">
            <v>99</v>
          </cell>
          <cell r="I2208">
            <v>25463635</v>
          </cell>
        </row>
        <row r="2209">
          <cell r="A2209">
            <v>27</v>
          </cell>
          <cell r="D2209">
            <v>2014</v>
          </cell>
          <cell r="G2209"/>
          <cell r="I2209">
            <v>0</v>
          </cell>
        </row>
        <row r="2210">
          <cell r="A2210">
            <v>27</v>
          </cell>
          <cell r="D2210">
            <v>2014</v>
          </cell>
          <cell r="G2210">
            <v>101</v>
          </cell>
          <cell r="I2210">
            <v>463</v>
          </cell>
        </row>
        <row r="2211">
          <cell r="A2211">
            <v>27</v>
          </cell>
          <cell r="D2211">
            <v>2014</v>
          </cell>
          <cell r="G2211">
            <v>102</v>
          </cell>
          <cell r="I2211">
            <v>244428</v>
          </cell>
        </row>
        <row r="2212">
          <cell r="A2212">
            <v>27</v>
          </cell>
          <cell r="D2212">
            <v>2014</v>
          </cell>
          <cell r="G2212">
            <v>103</v>
          </cell>
          <cell r="I2212">
            <v>129811</v>
          </cell>
        </row>
        <row r="2213">
          <cell r="A2213">
            <v>27</v>
          </cell>
          <cell r="D2213">
            <v>2014</v>
          </cell>
          <cell r="G2213">
            <v>104</v>
          </cell>
          <cell r="I2213">
            <v>859595</v>
          </cell>
        </row>
        <row r="2214">
          <cell r="A2214">
            <v>27</v>
          </cell>
          <cell r="D2214">
            <v>2014</v>
          </cell>
          <cell r="G2214">
            <v>105</v>
          </cell>
          <cell r="I2214">
            <v>0</v>
          </cell>
        </row>
        <row r="2215">
          <cell r="A2215">
            <v>27</v>
          </cell>
          <cell r="D2215">
            <v>2014</v>
          </cell>
          <cell r="G2215"/>
          <cell r="I2215">
            <v>0</v>
          </cell>
        </row>
        <row r="2216">
          <cell r="A2216">
            <v>27</v>
          </cell>
          <cell r="D2216">
            <v>2014</v>
          </cell>
          <cell r="G2216">
            <v>107</v>
          </cell>
          <cell r="I2216">
            <v>1164401</v>
          </cell>
        </row>
        <row r="2217">
          <cell r="A2217">
            <v>27</v>
          </cell>
          <cell r="D2217">
            <v>2014</v>
          </cell>
          <cell r="G2217">
            <v>108</v>
          </cell>
          <cell r="I2217">
            <v>5353765</v>
          </cell>
        </row>
        <row r="2218">
          <cell r="A2218">
            <v>27</v>
          </cell>
          <cell r="D2218">
            <v>2014</v>
          </cell>
          <cell r="G2218">
            <v>109</v>
          </cell>
          <cell r="I2218">
            <v>96169</v>
          </cell>
        </row>
        <row r="2219">
          <cell r="A2219">
            <v>27</v>
          </cell>
          <cell r="D2219">
            <v>2014</v>
          </cell>
          <cell r="G2219">
            <v>110</v>
          </cell>
          <cell r="I2219">
            <v>30</v>
          </cell>
        </row>
        <row r="2220">
          <cell r="A2220">
            <v>27</v>
          </cell>
          <cell r="D2220">
            <v>2014</v>
          </cell>
          <cell r="G2220">
            <v>111</v>
          </cell>
          <cell r="I2220">
            <v>7848662</v>
          </cell>
        </row>
        <row r="2221">
          <cell r="A2221">
            <v>27</v>
          </cell>
          <cell r="D2221">
            <v>2014</v>
          </cell>
          <cell r="G2221">
            <v>112</v>
          </cell>
          <cell r="I2221">
            <v>33312297</v>
          </cell>
        </row>
        <row r="2222">
          <cell r="A2222">
            <v>27</v>
          </cell>
          <cell r="D2222">
            <v>2015</v>
          </cell>
          <cell r="G2222">
            <v>83</v>
          </cell>
          <cell r="I2222">
            <v>35445</v>
          </cell>
        </row>
        <row r="2223">
          <cell r="A2223">
            <v>27</v>
          </cell>
          <cell r="D2223">
            <v>2015</v>
          </cell>
          <cell r="G2223"/>
          <cell r="I2223">
            <v>0</v>
          </cell>
        </row>
        <row r="2224">
          <cell r="A2224">
            <v>27</v>
          </cell>
          <cell r="D2224">
            <v>2015</v>
          </cell>
          <cell r="G2224">
            <v>85</v>
          </cell>
          <cell r="I2224">
            <v>742909</v>
          </cell>
        </row>
        <row r="2225">
          <cell r="A2225">
            <v>27</v>
          </cell>
          <cell r="D2225">
            <v>2015</v>
          </cell>
          <cell r="G2225">
            <v>86</v>
          </cell>
          <cell r="I2225">
            <v>2827121</v>
          </cell>
        </row>
        <row r="2226">
          <cell r="A2226">
            <v>27</v>
          </cell>
          <cell r="D2226">
            <v>2015</v>
          </cell>
          <cell r="G2226">
            <v>87</v>
          </cell>
          <cell r="I2226">
            <v>393497</v>
          </cell>
        </row>
        <row r="2227">
          <cell r="A2227">
            <v>27</v>
          </cell>
          <cell r="D2227">
            <v>2015</v>
          </cell>
          <cell r="G2227"/>
          <cell r="I2227">
            <v>0</v>
          </cell>
        </row>
        <row r="2228">
          <cell r="A2228">
            <v>27</v>
          </cell>
          <cell r="D2228">
            <v>2015</v>
          </cell>
          <cell r="G2228">
            <v>89</v>
          </cell>
          <cell r="I2228">
            <v>5372</v>
          </cell>
        </row>
        <row r="2229">
          <cell r="A2229">
            <v>27</v>
          </cell>
          <cell r="D2229">
            <v>2015</v>
          </cell>
          <cell r="G2229"/>
          <cell r="I2229">
            <v>0</v>
          </cell>
        </row>
        <row r="2230">
          <cell r="A2230">
            <v>27</v>
          </cell>
          <cell r="D2230">
            <v>2015</v>
          </cell>
          <cell r="G2230">
            <v>91</v>
          </cell>
          <cell r="I2230">
            <v>6580</v>
          </cell>
        </row>
        <row r="2231">
          <cell r="A2231">
            <v>27</v>
          </cell>
          <cell r="D2231">
            <v>2015</v>
          </cell>
          <cell r="G2231">
            <v>92</v>
          </cell>
          <cell r="I2231">
            <v>15550907</v>
          </cell>
        </row>
        <row r="2232">
          <cell r="A2232">
            <v>27</v>
          </cell>
          <cell r="D2232">
            <v>2015</v>
          </cell>
          <cell r="G2232">
            <v>93</v>
          </cell>
          <cell r="I2232">
            <v>846216</v>
          </cell>
        </row>
        <row r="2233">
          <cell r="A2233">
            <v>27</v>
          </cell>
          <cell r="D2233">
            <v>2015</v>
          </cell>
          <cell r="G2233">
            <v>94</v>
          </cell>
          <cell r="I2233">
            <v>312521</v>
          </cell>
        </row>
        <row r="2234">
          <cell r="A2234">
            <v>27</v>
          </cell>
          <cell r="D2234">
            <v>2015</v>
          </cell>
          <cell r="G2234">
            <v>95</v>
          </cell>
          <cell r="I2234">
            <v>2571</v>
          </cell>
        </row>
        <row r="2235">
          <cell r="A2235">
            <v>27</v>
          </cell>
          <cell r="D2235">
            <v>2015</v>
          </cell>
          <cell r="G2235">
            <v>96</v>
          </cell>
          <cell r="I2235">
            <v>1500</v>
          </cell>
        </row>
        <row r="2236">
          <cell r="A2236">
            <v>27</v>
          </cell>
          <cell r="D2236">
            <v>2015</v>
          </cell>
          <cell r="G2236">
            <v>97</v>
          </cell>
          <cell r="I2236">
            <v>2452064</v>
          </cell>
        </row>
        <row r="2237">
          <cell r="A2237">
            <v>27</v>
          </cell>
          <cell r="D2237">
            <v>2015</v>
          </cell>
          <cell r="G2237">
            <v>98</v>
          </cell>
          <cell r="I2237">
            <v>63661</v>
          </cell>
        </row>
        <row r="2238">
          <cell r="A2238">
            <v>27</v>
          </cell>
          <cell r="D2238">
            <v>2015</v>
          </cell>
          <cell r="G2238">
            <v>99</v>
          </cell>
          <cell r="I2238">
            <v>23240364</v>
          </cell>
        </row>
        <row r="2239">
          <cell r="A2239">
            <v>27</v>
          </cell>
          <cell r="D2239">
            <v>2015</v>
          </cell>
          <cell r="G2239"/>
          <cell r="I2239">
            <v>0</v>
          </cell>
        </row>
        <row r="2240">
          <cell r="A2240">
            <v>27</v>
          </cell>
          <cell r="D2240">
            <v>2015</v>
          </cell>
          <cell r="G2240">
            <v>101</v>
          </cell>
          <cell r="I2240">
            <v>1654</v>
          </cell>
        </row>
        <row r="2241">
          <cell r="A2241">
            <v>27</v>
          </cell>
          <cell r="D2241">
            <v>2015</v>
          </cell>
          <cell r="G2241">
            <v>102</v>
          </cell>
          <cell r="I2241">
            <v>309103</v>
          </cell>
        </row>
        <row r="2242">
          <cell r="A2242">
            <v>27</v>
          </cell>
          <cell r="D2242">
            <v>2015</v>
          </cell>
          <cell r="G2242">
            <v>103</v>
          </cell>
          <cell r="I2242">
            <v>1436</v>
          </cell>
        </row>
        <row r="2243">
          <cell r="A2243">
            <v>27</v>
          </cell>
          <cell r="D2243">
            <v>2015</v>
          </cell>
          <cell r="G2243">
            <v>104</v>
          </cell>
          <cell r="I2243">
            <v>1164056</v>
          </cell>
        </row>
        <row r="2244">
          <cell r="A2244">
            <v>27</v>
          </cell>
          <cell r="D2244">
            <v>2015</v>
          </cell>
          <cell r="G2244"/>
          <cell r="I2244">
            <v>0</v>
          </cell>
        </row>
        <row r="2245">
          <cell r="A2245">
            <v>27</v>
          </cell>
          <cell r="D2245">
            <v>2015</v>
          </cell>
          <cell r="G2245"/>
          <cell r="I2245">
            <v>0</v>
          </cell>
        </row>
        <row r="2246">
          <cell r="A2246">
            <v>27</v>
          </cell>
          <cell r="D2246">
            <v>2015</v>
          </cell>
          <cell r="G2246">
            <v>107</v>
          </cell>
          <cell r="I2246">
            <v>2246698</v>
          </cell>
        </row>
        <row r="2247">
          <cell r="A2247">
            <v>27</v>
          </cell>
          <cell r="D2247">
            <v>2015</v>
          </cell>
          <cell r="G2247">
            <v>108</v>
          </cell>
          <cell r="I2247">
            <v>5013390</v>
          </cell>
        </row>
        <row r="2248">
          <cell r="A2248">
            <v>27</v>
          </cell>
          <cell r="D2248">
            <v>2015</v>
          </cell>
          <cell r="G2248">
            <v>109</v>
          </cell>
          <cell r="I2248">
            <v>0</v>
          </cell>
        </row>
        <row r="2249">
          <cell r="A2249">
            <v>27</v>
          </cell>
          <cell r="D2249">
            <v>2015</v>
          </cell>
          <cell r="G2249">
            <v>110</v>
          </cell>
          <cell r="I2249">
            <v>0</v>
          </cell>
        </row>
        <row r="2250">
          <cell r="A2250">
            <v>27</v>
          </cell>
          <cell r="D2250">
            <v>2015</v>
          </cell>
          <cell r="G2250">
            <v>111</v>
          </cell>
          <cell r="I2250">
            <v>8736337</v>
          </cell>
        </row>
        <row r="2251">
          <cell r="A2251">
            <v>27</v>
          </cell>
          <cell r="D2251">
            <v>2015</v>
          </cell>
          <cell r="G2251">
            <v>112</v>
          </cell>
          <cell r="I2251">
            <v>31976701</v>
          </cell>
        </row>
        <row r="2252">
          <cell r="A2252">
            <v>27</v>
          </cell>
          <cell r="D2252">
            <v>2016</v>
          </cell>
          <cell r="G2252">
            <v>83</v>
          </cell>
          <cell r="I2252">
            <v>12223</v>
          </cell>
        </row>
        <row r="2253">
          <cell r="A2253">
            <v>27</v>
          </cell>
          <cell r="D2253">
            <v>2016</v>
          </cell>
          <cell r="G2253"/>
          <cell r="I2253">
            <v>0</v>
          </cell>
        </row>
        <row r="2254">
          <cell r="A2254">
            <v>27</v>
          </cell>
          <cell r="D2254">
            <v>2016</v>
          </cell>
          <cell r="G2254">
            <v>85</v>
          </cell>
          <cell r="I2254">
            <v>755309</v>
          </cell>
        </row>
        <row r="2255">
          <cell r="A2255">
            <v>27</v>
          </cell>
          <cell r="D2255">
            <v>2016</v>
          </cell>
          <cell r="G2255">
            <v>86</v>
          </cell>
          <cell r="I2255">
            <v>3379497</v>
          </cell>
        </row>
        <row r="2256">
          <cell r="A2256">
            <v>27</v>
          </cell>
          <cell r="D2256">
            <v>2016</v>
          </cell>
          <cell r="G2256">
            <v>87</v>
          </cell>
          <cell r="I2256">
            <v>479893</v>
          </cell>
        </row>
        <row r="2257">
          <cell r="A2257">
            <v>27</v>
          </cell>
          <cell r="D2257">
            <v>2016</v>
          </cell>
          <cell r="G2257">
            <v>88</v>
          </cell>
          <cell r="I2257">
            <v>7654654</v>
          </cell>
        </row>
        <row r="2258">
          <cell r="A2258">
            <v>27</v>
          </cell>
          <cell r="D2258">
            <v>2016</v>
          </cell>
          <cell r="G2258">
            <v>89</v>
          </cell>
          <cell r="I2258">
            <v>2663</v>
          </cell>
        </row>
        <row r="2259">
          <cell r="A2259">
            <v>27</v>
          </cell>
          <cell r="D2259">
            <v>2016</v>
          </cell>
          <cell r="G2259"/>
          <cell r="I2259">
            <v>0</v>
          </cell>
        </row>
        <row r="2260">
          <cell r="A2260">
            <v>27</v>
          </cell>
          <cell r="D2260">
            <v>2016</v>
          </cell>
          <cell r="G2260">
            <v>91</v>
          </cell>
          <cell r="I2260">
            <v>0</v>
          </cell>
        </row>
        <row r="2261">
          <cell r="A2261">
            <v>27</v>
          </cell>
          <cell r="D2261">
            <v>2016</v>
          </cell>
          <cell r="G2261">
            <v>92</v>
          </cell>
          <cell r="I2261">
            <v>22152267</v>
          </cell>
        </row>
        <row r="2262">
          <cell r="A2262">
            <v>27</v>
          </cell>
          <cell r="D2262">
            <v>2016</v>
          </cell>
          <cell r="G2262">
            <v>93</v>
          </cell>
          <cell r="I2262">
            <v>724262</v>
          </cell>
        </row>
        <row r="2263">
          <cell r="A2263">
            <v>27</v>
          </cell>
          <cell r="D2263">
            <v>2016</v>
          </cell>
          <cell r="G2263">
            <v>94</v>
          </cell>
          <cell r="I2263">
            <v>638356</v>
          </cell>
        </row>
        <row r="2264">
          <cell r="A2264">
            <v>27</v>
          </cell>
          <cell r="D2264">
            <v>2016</v>
          </cell>
          <cell r="G2264">
            <v>95</v>
          </cell>
          <cell r="I2264">
            <v>0</v>
          </cell>
        </row>
        <row r="2265">
          <cell r="A2265">
            <v>27</v>
          </cell>
          <cell r="D2265">
            <v>2016</v>
          </cell>
          <cell r="G2265">
            <v>96</v>
          </cell>
          <cell r="I2265">
            <v>-1500</v>
          </cell>
        </row>
        <row r="2266">
          <cell r="A2266">
            <v>27</v>
          </cell>
          <cell r="D2266">
            <v>2016</v>
          </cell>
          <cell r="G2266">
            <v>97</v>
          </cell>
          <cell r="I2266">
            <v>4150858</v>
          </cell>
        </row>
        <row r="2267">
          <cell r="A2267">
            <v>27</v>
          </cell>
          <cell r="D2267">
            <v>2016</v>
          </cell>
          <cell r="G2267">
            <v>98</v>
          </cell>
          <cell r="I2267">
            <v>65649</v>
          </cell>
        </row>
        <row r="2268">
          <cell r="A2268">
            <v>27</v>
          </cell>
          <cell r="D2268">
            <v>2016</v>
          </cell>
          <cell r="G2268">
            <v>99</v>
          </cell>
          <cell r="I2268">
            <v>40014131</v>
          </cell>
        </row>
        <row r="2269">
          <cell r="A2269">
            <v>27</v>
          </cell>
          <cell r="D2269">
            <v>2016</v>
          </cell>
          <cell r="G2269"/>
          <cell r="I2269">
            <v>0</v>
          </cell>
        </row>
        <row r="2270">
          <cell r="A2270">
            <v>27</v>
          </cell>
          <cell r="D2270">
            <v>2016</v>
          </cell>
          <cell r="G2270">
            <v>101</v>
          </cell>
          <cell r="I2270">
            <v>812</v>
          </cell>
        </row>
        <row r="2271">
          <cell r="A2271">
            <v>27</v>
          </cell>
          <cell r="D2271">
            <v>2016</v>
          </cell>
          <cell r="G2271">
            <v>102</v>
          </cell>
          <cell r="I2271">
            <v>381305</v>
          </cell>
        </row>
        <row r="2272">
          <cell r="A2272">
            <v>27</v>
          </cell>
          <cell r="D2272">
            <v>2016</v>
          </cell>
          <cell r="G2272">
            <v>103</v>
          </cell>
          <cell r="I2272">
            <v>-5376</v>
          </cell>
        </row>
        <row r="2273">
          <cell r="A2273">
            <v>27</v>
          </cell>
          <cell r="D2273">
            <v>2016</v>
          </cell>
          <cell r="G2273">
            <v>104</v>
          </cell>
          <cell r="I2273">
            <v>1008551</v>
          </cell>
        </row>
        <row r="2274">
          <cell r="A2274">
            <v>27</v>
          </cell>
          <cell r="D2274">
            <v>2016</v>
          </cell>
          <cell r="G2274"/>
          <cell r="I2274">
            <v>0</v>
          </cell>
        </row>
        <row r="2275">
          <cell r="A2275">
            <v>27</v>
          </cell>
          <cell r="D2275">
            <v>2016</v>
          </cell>
          <cell r="G2275"/>
          <cell r="I2275">
            <v>0</v>
          </cell>
        </row>
        <row r="2276">
          <cell r="A2276">
            <v>27</v>
          </cell>
          <cell r="D2276">
            <v>2016</v>
          </cell>
          <cell r="G2276">
            <v>107</v>
          </cell>
          <cell r="I2276">
            <v>1937241</v>
          </cell>
        </row>
        <row r="2277">
          <cell r="A2277">
            <v>27</v>
          </cell>
          <cell r="D2277">
            <v>2016</v>
          </cell>
          <cell r="G2277">
            <v>108</v>
          </cell>
          <cell r="I2277">
            <v>7001874</v>
          </cell>
        </row>
        <row r="2278">
          <cell r="A2278">
            <v>27</v>
          </cell>
          <cell r="D2278">
            <v>2016</v>
          </cell>
          <cell r="G2278">
            <v>109</v>
          </cell>
          <cell r="I2278">
            <v>9342</v>
          </cell>
        </row>
        <row r="2279">
          <cell r="A2279">
            <v>27</v>
          </cell>
          <cell r="D2279">
            <v>2016</v>
          </cell>
          <cell r="G2279"/>
          <cell r="I2279">
            <v>0</v>
          </cell>
        </row>
        <row r="2280">
          <cell r="A2280">
            <v>27</v>
          </cell>
          <cell r="D2280">
            <v>2016</v>
          </cell>
          <cell r="G2280">
            <v>111</v>
          </cell>
          <cell r="I2280">
            <v>10333749</v>
          </cell>
        </row>
        <row r="2281">
          <cell r="A2281">
            <v>27</v>
          </cell>
          <cell r="D2281">
            <v>2016</v>
          </cell>
          <cell r="G2281">
            <v>112</v>
          </cell>
          <cell r="I2281">
            <v>50347880</v>
          </cell>
        </row>
        <row r="2282">
          <cell r="A2282">
            <v>49</v>
          </cell>
          <cell r="D2282">
            <v>1998</v>
          </cell>
          <cell r="G2282">
            <v>83</v>
          </cell>
          <cell r="I2282">
            <v>355043</v>
          </cell>
        </row>
        <row r="2283">
          <cell r="A2283">
            <v>49</v>
          </cell>
          <cell r="D2283">
            <v>1998</v>
          </cell>
          <cell r="G2283">
            <v>84</v>
          </cell>
          <cell r="I2283">
            <v>86261</v>
          </cell>
        </row>
        <row r="2284">
          <cell r="A2284">
            <v>49</v>
          </cell>
          <cell r="D2284">
            <v>1998</v>
          </cell>
          <cell r="G2284">
            <v>85</v>
          </cell>
          <cell r="I2284">
            <v>138126</v>
          </cell>
        </row>
        <row r="2285">
          <cell r="A2285">
            <v>49</v>
          </cell>
          <cell r="D2285">
            <v>1998</v>
          </cell>
          <cell r="G2285">
            <v>86</v>
          </cell>
          <cell r="I2285">
            <v>110796</v>
          </cell>
        </row>
        <row r="2286">
          <cell r="A2286">
            <v>49</v>
          </cell>
          <cell r="D2286">
            <v>1998</v>
          </cell>
          <cell r="G2286"/>
          <cell r="I2286">
            <v>0</v>
          </cell>
        </row>
        <row r="2287">
          <cell r="A2287">
            <v>49</v>
          </cell>
          <cell r="D2287">
            <v>1998</v>
          </cell>
          <cell r="G2287">
            <v>88</v>
          </cell>
          <cell r="I2287">
            <v>1794387</v>
          </cell>
        </row>
        <row r="2288">
          <cell r="A2288">
            <v>49</v>
          </cell>
          <cell r="D2288">
            <v>1998</v>
          </cell>
          <cell r="G2288">
            <v>89</v>
          </cell>
          <cell r="I2288">
            <v>365367</v>
          </cell>
        </row>
        <row r="2289">
          <cell r="A2289">
            <v>49</v>
          </cell>
          <cell r="D2289">
            <v>1998</v>
          </cell>
          <cell r="G2289">
            <v>90</v>
          </cell>
          <cell r="I2289">
            <v>109322</v>
          </cell>
        </row>
        <row r="2290">
          <cell r="A2290">
            <v>49</v>
          </cell>
          <cell r="D2290">
            <v>1998</v>
          </cell>
          <cell r="G2290">
            <v>91</v>
          </cell>
          <cell r="I2290">
            <v>2959302</v>
          </cell>
        </row>
        <row r="2291">
          <cell r="A2291">
            <v>49</v>
          </cell>
          <cell r="D2291">
            <v>1998</v>
          </cell>
          <cell r="G2291"/>
          <cell r="I2291">
            <v>0</v>
          </cell>
        </row>
        <row r="2292">
          <cell r="A2292">
            <v>49</v>
          </cell>
          <cell r="D2292">
            <v>1998</v>
          </cell>
          <cell r="G2292">
            <v>93</v>
          </cell>
          <cell r="I2292">
            <v>169532</v>
          </cell>
        </row>
        <row r="2293">
          <cell r="A2293">
            <v>49</v>
          </cell>
          <cell r="D2293">
            <v>1998</v>
          </cell>
          <cell r="G2293">
            <v>94</v>
          </cell>
          <cell r="I2293">
            <v>15714</v>
          </cell>
        </row>
        <row r="2294">
          <cell r="A2294">
            <v>49</v>
          </cell>
          <cell r="D2294">
            <v>1998</v>
          </cell>
          <cell r="G2294">
            <v>95</v>
          </cell>
          <cell r="I2294">
            <v>175598</v>
          </cell>
        </row>
        <row r="2295">
          <cell r="A2295">
            <v>49</v>
          </cell>
          <cell r="D2295">
            <v>1998</v>
          </cell>
          <cell r="G2295">
            <v>96</v>
          </cell>
          <cell r="I2295">
            <v>562664</v>
          </cell>
        </row>
        <row r="2296">
          <cell r="A2296">
            <v>49</v>
          </cell>
          <cell r="D2296">
            <v>1998</v>
          </cell>
          <cell r="G2296"/>
          <cell r="I2296">
            <v>0</v>
          </cell>
        </row>
        <row r="2297">
          <cell r="A2297">
            <v>49</v>
          </cell>
          <cell r="D2297">
            <v>1998</v>
          </cell>
          <cell r="G2297">
            <v>98</v>
          </cell>
          <cell r="I2297">
            <v>15272</v>
          </cell>
        </row>
        <row r="2298">
          <cell r="A2298">
            <v>49</v>
          </cell>
          <cell r="D2298">
            <v>1998</v>
          </cell>
          <cell r="G2298">
            <v>99</v>
          </cell>
          <cell r="I2298">
            <v>938780</v>
          </cell>
        </row>
        <row r="2299">
          <cell r="A2299">
            <v>49</v>
          </cell>
          <cell r="D2299">
            <v>1998</v>
          </cell>
          <cell r="G2299">
            <v>100</v>
          </cell>
          <cell r="I2299">
            <v>3898082</v>
          </cell>
        </row>
        <row r="2300">
          <cell r="A2300">
            <v>49</v>
          </cell>
          <cell r="D2300">
            <v>1998</v>
          </cell>
          <cell r="G2300"/>
          <cell r="I2300">
            <v>0</v>
          </cell>
        </row>
        <row r="2301">
          <cell r="A2301">
            <v>49</v>
          </cell>
          <cell r="D2301">
            <v>1998</v>
          </cell>
          <cell r="G2301"/>
          <cell r="I2301">
            <v>0</v>
          </cell>
        </row>
        <row r="2302">
          <cell r="A2302">
            <v>49</v>
          </cell>
          <cell r="D2302">
            <v>1998</v>
          </cell>
          <cell r="G2302">
            <v>103</v>
          </cell>
          <cell r="I2302">
            <v>873947</v>
          </cell>
        </row>
        <row r="2303">
          <cell r="A2303">
            <v>49</v>
          </cell>
          <cell r="D2303">
            <v>1998</v>
          </cell>
          <cell r="G2303"/>
          <cell r="I2303">
            <v>0</v>
          </cell>
        </row>
        <row r="2304">
          <cell r="A2304">
            <v>49</v>
          </cell>
          <cell r="D2304">
            <v>1998</v>
          </cell>
          <cell r="G2304">
            <v>105</v>
          </cell>
          <cell r="I2304">
            <v>261576</v>
          </cell>
        </row>
        <row r="2305">
          <cell r="A2305">
            <v>49</v>
          </cell>
          <cell r="D2305">
            <v>1998</v>
          </cell>
          <cell r="G2305">
            <v>106</v>
          </cell>
          <cell r="I2305">
            <v>1308336</v>
          </cell>
        </row>
        <row r="2306">
          <cell r="A2306">
            <v>49</v>
          </cell>
          <cell r="D2306">
            <v>1998</v>
          </cell>
          <cell r="G2306">
            <v>107</v>
          </cell>
          <cell r="I2306">
            <v>973697</v>
          </cell>
        </row>
        <row r="2307">
          <cell r="A2307">
            <v>49</v>
          </cell>
          <cell r="D2307">
            <v>1998</v>
          </cell>
          <cell r="G2307">
            <v>108</v>
          </cell>
          <cell r="I2307">
            <v>340818</v>
          </cell>
        </row>
        <row r="2308">
          <cell r="A2308">
            <v>49</v>
          </cell>
          <cell r="D2308">
            <v>1998</v>
          </cell>
          <cell r="G2308">
            <v>109</v>
          </cell>
          <cell r="I2308">
            <v>32261</v>
          </cell>
        </row>
        <row r="2309">
          <cell r="A2309">
            <v>49</v>
          </cell>
          <cell r="D2309">
            <v>1998</v>
          </cell>
          <cell r="G2309">
            <v>110</v>
          </cell>
          <cell r="I2309">
            <v>1218334</v>
          </cell>
        </row>
        <row r="2310">
          <cell r="A2310">
            <v>49</v>
          </cell>
          <cell r="D2310">
            <v>1998</v>
          </cell>
          <cell r="G2310">
            <v>111</v>
          </cell>
          <cell r="I2310">
            <v>500943</v>
          </cell>
        </row>
        <row r="2311">
          <cell r="A2311">
            <v>49</v>
          </cell>
          <cell r="D2311">
            <v>1998</v>
          </cell>
          <cell r="G2311">
            <v>112</v>
          </cell>
          <cell r="I2311">
            <v>2491195</v>
          </cell>
        </row>
        <row r="2312">
          <cell r="A2312">
            <v>49</v>
          </cell>
          <cell r="D2312">
            <v>1999</v>
          </cell>
          <cell r="G2312">
            <v>83</v>
          </cell>
          <cell r="I2312">
            <v>370516</v>
          </cell>
        </row>
        <row r="2313">
          <cell r="A2313">
            <v>49</v>
          </cell>
          <cell r="D2313">
            <v>1999</v>
          </cell>
          <cell r="G2313">
            <v>84</v>
          </cell>
          <cell r="I2313">
            <v>91389</v>
          </cell>
        </row>
        <row r="2314">
          <cell r="A2314">
            <v>49</v>
          </cell>
          <cell r="D2314">
            <v>1999</v>
          </cell>
          <cell r="G2314">
            <v>85</v>
          </cell>
          <cell r="I2314">
            <v>145007</v>
          </cell>
        </row>
        <row r="2315">
          <cell r="A2315">
            <v>49</v>
          </cell>
          <cell r="D2315">
            <v>1999</v>
          </cell>
          <cell r="G2315">
            <v>86</v>
          </cell>
          <cell r="I2315">
            <v>105981</v>
          </cell>
        </row>
        <row r="2316">
          <cell r="A2316">
            <v>49</v>
          </cell>
          <cell r="D2316">
            <v>1999</v>
          </cell>
          <cell r="G2316">
            <v>87</v>
          </cell>
          <cell r="I2316">
            <v>0</v>
          </cell>
        </row>
        <row r="2317">
          <cell r="A2317">
            <v>49</v>
          </cell>
          <cell r="D2317">
            <v>1999</v>
          </cell>
          <cell r="G2317">
            <v>88</v>
          </cell>
          <cell r="I2317">
            <v>2296705</v>
          </cell>
        </row>
        <row r="2318">
          <cell r="A2318">
            <v>49</v>
          </cell>
          <cell r="D2318">
            <v>1999</v>
          </cell>
          <cell r="G2318">
            <v>89</v>
          </cell>
          <cell r="I2318">
            <v>498268</v>
          </cell>
        </row>
        <row r="2319">
          <cell r="A2319">
            <v>49</v>
          </cell>
          <cell r="D2319">
            <v>1999</v>
          </cell>
          <cell r="G2319">
            <v>90</v>
          </cell>
          <cell r="I2319">
            <v>163324</v>
          </cell>
        </row>
        <row r="2320">
          <cell r="A2320">
            <v>49</v>
          </cell>
          <cell r="D2320">
            <v>1999</v>
          </cell>
          <cell r="G2320">
            <v>91</v>
          </cell>
          <cell r="I2320">
            <v>3671190</v>
          </cell>
        </row>
        <row r="2321">
          <cell r="A2321">
            <v>49</v>
          </cell>
          <cell r="D2321">
            <v>1999</v>
          </cell>
          <cell r="G2321"/>
          <cell r="I2321">
            <v>0</v>
          </cell>
        </row>
        <row r="2322">
          <cell r="A2322">
            <v>49</v>
          </cell>
          <cell r="D2322">
            <v>1999</v>
          </cell>
          <cell r="G2322">
            <v>93</v>
          </cell>
          <cell r="I2322">
            <v>175027</v>
          </cell>
        </row>
        <row r="2323">
          <cell r="A2323">
            <v>49</v>
          </cell>
          <cell r="D2323">
            <v>1999</v>
          </cell>
          <cell r="G2323">
            <v>94</v>
          </cell>
          <cell r="I2323">
            <v>2080</v>
          </cell>
        </row>
        <row r="2324">
          <cell r="A2324">
            <v>49</v>
          </cell>
          <cell r="D2324">
            <v>1999</v>
          </cell>
          <cell r="G2324">
            <v>95</v>
          </cell>
          <cell r="I2324">
            <v>234830</v>
          </cell>
        </row>
        <row r="2325">
          <cell r="A2325">
            <v>49</v>
          </cell>
          <cell r="D2325">
            <v>1999</v>
          </cell>
          <cell r="G2325">
            <v>96</v>
          </cell>
          <cell r="I2325">
            <v>393849</v>
          </cell>
        </row>
        <row r="2326">
          <cell r="A2326">
            <v>49</v>
          </cell>
          <cell r="D2326">
            <v>1999</v>
          </cell>
          <cell r="G2326">
            <v>97</v>
          </cell>
          <cell r="I2326">
            <v>0</v>
          </cell>
        </row>
        <row r="2327">
          <cell r="A2327">
            <v>49</v>
          </cell>
          <cell r="D2327">
            <v>1999</v>
          </cell>
          <cell r="G2327">
            <v>98</v>
          </cell>
          <cell r="I2327">
            <v>6665</v>
          </cell>
        </row>
        <row r="2328">
          <cell r="A2328">
            <v>49</v>
          </cell>
          <cell r="D2328">
            <v>1999</v>
          </cell>
          <cell r="G2328">
            <v>99</v>
          </cell>
          <cell r="I2328">
            <v>812451</v>
          </cell>
        </row>
        <row r="2329">
          <cell r="A2329">
            <v>49</v>
          </cell>
          <cell r="D2329">
            <v>1999</v>
          </cell>
          <cell r="G2329">
            <v>100</v>
          </cell>
          <cell r="I2329">
            <v>4483641</v>
          </cell>
        </row>
        <row r="2330">
          <cell r="A2330">
            <v>49</v>
          </cell>
          <cell r="D2330">
            <v>1999</v>
          </cell>
          <cell r="G2330"/>
          <cell r="I2330">
            <v>0</v>
          </cell>
        </row>
        <row r="2331">
          <cell r="A2331">
            <v>49</v>
          </cell>
          <cell r="D2331">
            <v>1999</v>
          </cell>
          <cell r="G2331"/>
          <cell r="I2331">
            <v>0</v>
          </cell>
        </row>
        <row r="2332">
          <cell r="A2332">
            <v>49</v>
          </cell>
          <cell r="D2332">
            <v>1999</v>
          </cell>
          <cell r="G2332">
            <v>103</v>
          </cell>
          <cell r="I2332">
            <v>1215620</v>
          </cell>
        </row>
        <row r="2333">
          <cell r="A2333">
            <v>49</v>
          </cell>
          <cell r="D2333">
            <v>1999</v>
          </cell>
          <cell r="G2333"/>
          <cell r="I2333">
            <v>0</v>
          </cell>
        </row>
        <row r="2334">
          <cell r="A2334">
            <v>49</v>
          </cell>
          <cell r="D2334">
            <v>1999</v>
          </cell>
          <cell r="G2334">
            <v>105</v>
          </cell>
          <cell r="I2334">
            <v>266538</v>
          </cell>
        </row>
        <row r="2335">
          <cell r="A2335">
            <v>49</v>
          </cell>
          <cell r="D2335">
            <v>1999</v>
          </cell>
          <cell r="G2335">
            <v>106</v>
          </cell>
          <cell r="I2335">
            <v>1418394</v>
          </cell>
        </row>
        <row r="2336">
          <cell r="A2336">
            <v>49</v>
          </cell>
          <cell r="D2336">
            <v>1999</v>
          </cell>
          <cell r="G2336">
            <v>107</v>
          </cell>
          <cell r="I2336">
            <v>925074</v>
          </cell>
        </row>
        <row r="2337">
          <cell r="A2337">
            <v>49</v>
          </cell>
          <cell r="D2337">
            <v>1999</v>
          </cell>
          <cell r="G2337">
            <v>108</v>
          </cell>
          <cell r="I2337">
            <v>367246</v>
          </cell>
        </row>
        <row r="2338">
          <cell r="A2338">
            <v>49</v>
          </cell>
          <cell r="D2338">
            <v>1999</v>
          </cell>
          <cell r="G2338">
            <v>109</v>
          </cell>
          <cell r="I2338">
            <v>44593</v>
          </cell>
        </row>
        <row r="2339">
          <cell r="A2339">
            <v>49</v>
          </cell>
          <cell r="D2339">
            <v>1999</v>
          </cell>
          <cell r="G2339">
            <v>110</v>
          </cell>
          <cell r="I2339">
            <v>937285</v>
          </cell>
        </row>
        <row r="2340">
          <cell r="A2340">
            <v>49</v>
          </cell>
          <cell r="D2340">
            <v>1999</v>
          </cell>
          <cell r="G2340">
            <v>111</v>
          </cell>
          <cell r="I2340">
            <v>490291</v>
          </cell>
        </row>
        <row r="2341">
          <cell r="A2341">
            <v>49</v>
          </cell>
          <cell r="D2341">
            <v>1999</v>
          </cell>
          <cell r="G2341">
            <v>112</v>
          </cell>
          <cell r="I2341">
            <v>2535104</v>
          </cell>
        </row>
        <row r="2342">
          <cell r="A2342">
            <v>49</v>
          </cell>
          <cell r="D2342">
            <v>2000</v>
          </cell>
          <cell r="G2342">
            <v>83</v>
          </cell>
          <cell r="I2342">
            <v>383348</v>
          </cell>
        </row>
        <row r="2343">
          <cell r="A2343">
            <v>49</v>
          </cell>
          <cell r="D2343">
            <v>2000</v>
          </cell>
          <cell r="G2343">
            <v>84</v>
          </cell>
          <cell r="I2343">
            <v>94667</v>
          </cell>
        </row>
        <row r="2344">
          <cell r="A2344">
            <v>49</v>
          </cell>
          <cell r="D2344">
            <v>2000</v>
          </cell>
          <cell r="G2344">
            <v>85</v>
          </cell>
          <cell r="I2344">
            <v>287337</v>
          </cell>
        </row>
        <row r="2345">
          <cell r="A2345">
            <v>49</v>
          </cell>
          <cell r="D2345">
            <v>2000</v>
          </cell>
          <cell r="G2345">
            <v>86</v>
          </cell>
          <cell r="I2345">
            <v>108491</v>
          </cell>
        </row>
        <row r="2346">
          <cell r="A2346">
            <v>49</v>
          </cell>
          <cell r="D2346">
            <v>2000</v>
          </cell>
          <cell r="G2346">
            <v>87</v>
          </cell>
          <cell r="I2346">
            <v>0</v>
          </cell>
        </row>
        <row r="2347">
          <cell r="A2347">
            <v>49</v>
          </cell>
          <cell r="D2347">
            <v>2000</v>
          </cell>
          <cell r="G2347">
            <v>88</v>
          </cell>
          <cell r="I2347">
            <v>2685182</v>
          </cell>
        </row>
        <row r="2348">
          <cell r="A2348">
            <v>49</v>
          </cell>
          <cell r="D2348">
            <v>2000</v>
          </cell>
          <cell r="G2348">
            <v>89</v>
          </cell>
          <cell r="I2348">
            <v>638859</v>
          </cell>
        </row>
        <row r="2349">
          <cell r="A2349">
            <v>49</v>
          </cell>
          <cell r="D2349">
            <v>2000</v>
          </cell>
          <cell r="G2349">
            <v>90</v>
          </cell>
          <cell r="I2349">
            <v>158564</v>
          </cell>
        </row>
        <row r="2350">
          <cell r="A2350">
            <v>49</v>
          </cell>
          <cell r="D2350">
            <v>2000</v>
          </cell>
          <cell r="G2350">
            <v>91</v>
          </cell>
          <cell r="I2350">
            <v>4356448</v>
          </cell>
        </row>
        <row r="2351">
          <cell r="A2351">
            <v>49</v>
          </cell>
          <cell r="D2351">
            <v>2000</v>
          </cell>
          <cell r="G2351"/>
          <cell r="I2351">
            <v>0</v>
          </cell>
        </row>
        <row r="2352">
          <cell r="A2352">
            <v>49</v>
          </cell>
          <cell r="D2352">
            <v>2000</v>
          </cell>
          <cell r="G2352">
            <v>93</v>
          </cell>
          <cell r="I2352">
            <v>185318</v>
          </cell>
        </row>
        <row r="2353">
          <cell r="A2353">
            <v>49</v>
          </cell>
          <cell r="D2353">
            <v>2000</v>
          </cell>
          <cell r="G2353">
            <v>94</v>
          </cell>
          <cell r="I2353">
            <v>8535</v>
          </cell>
        </row>
        <row r="2354">
          <cell r="A2354">
            <v>49</v>
          </cell>
          <cell r="D2354">
            <v>2000</v>
          </cell>
          <cell r="G2354">
            <v>95</v>
          </cell>
          <cell r="I2354">
            <v>419346</v>
          </cell>
        </row>
        <row r="2355">
          <cell r="A2355">
            <v>49</v>
          </cell>
          <cell r="D2355">
            <v>2000</v>
          </cell>
          <cell r="G2355">
            <v>96</v>
          </cell>
          <cell r="I2355">
            <v>472978</v>
          </cell>
        </row>
        <row r="2356">
          <cell r="A2356">
            <v>49</v>
          </cell>
          <cell r="D2356">
            <v>2000</v>
          </cell>
          <cell r="G2356">
            <v>97</v>
          </cell>
          <cell r="I2356">
            <v>0</v>
          </cell>
        </row>
        <row r="2357">
          <cell r="A2357">
            <v>49</v>
          </cell>
          <cell r="D2357">
            <v>2000</v>
          </cell>
          <cell r="G2357">
            <v>98</v>
          </cell>
          <cell r="I2357">
            <v>12048</v>
          </cell>
        </row>
        <row r="2358">
          <cell r="A2358">
            <v>49</v>
          </cell>
          <cell r="D2358">
            <v>2000</v>
          </cell>
          <cell r="G2358">
            <v>99</v>
          </cell>
          <cell r="I2358">
            <v>1098225</v>
          </cell>
        </row>
        <row r="2359">
          <cell r="A2359">
            <v>49</v>
          </cell>
          <cell r="D2359">
            <v>2000</v>
          </cell>
          <cell r="G2359">
            <v>100</v>
          </cell>
          <cell r="I2359">
            <v>5454673</v>
          </cell>
        </row>
        <row r="2360">
          <cell r="A2360">
            <v>49</v>
          </cell>
          <cell r="D2360">
            <v>2000</v>
          </cell>
          <cell r="G2360"/>
          <cell r="I2360">
            <v>0</v>
          </cell>
        </row>
        <row r="2361">
          <cell r="A2361">
            <v>49</v>
          </cell>
          <cell r="D2361">
            <v>2000</v>
          </cell>
          <cell r="G2361"/>
          <cell r="I2361">
            <v>0</v>
          </cell>
        </row>
        <row r="2362">
          <cell r="A2362">
            <v>49</v>
          </cell>
          <cell r="D2362">
            <v>2000</v>
          </cell>
          <cell r="G2362">
            <v>103</v>
          </cell>
          <cell r="I2362">
            <v>1486190</v>
          </cell>
        </row>
        <row r="2363">
          <cell r="A2363">
            <v>49</v>
          </cell>
          <cell r="D2363">
            <v>2000</v>
          </cell>
          <cell r="G2363"/>
          <cell r="I2363">
            <v>0</v>
          </cell>
        </row>
        <row r="2364">
          <cell r="A2364">
            <v>49</v>
          </cell>
          <cell r="D2364">
            <v>2000</v>
          </cell>
          <cell r="G2364">
            <v>105</v>
          </cell>
          <cell r="I2364">
            <v>279070</v>
          </cell>
        </row>
        <row r="2365">
          <cell r="A2365">
            <v>49</v>
          </cell>
          <cell r="D2365">
            <v>2000</v>
          </cell>
          <cell r="G2365">
            <v>106</v>
          </cell>
          <cell r="I2365">
            <v>1547024</v>
          </cell>
        </row>
        <row r="2366">
          <cell r="A2366">
            <v>49</v>
          </cell>
          <cell r="D2366">
            <v>2000</v>
          </cell>
          <cell r="G2366">
            <v>107</v>
          </cell>
          <cell r="I2366">
            <v>792640</v>
          </cell>
        </row>
        <row r="2367">
          <cell r="A2367">
            <v>49</v>
          </cell>
          <cell r="D2367">
            <v>2000</v>
          </cell>
          <cell r="G2367">
            <v>108</v>
          </cell>
          <cell r="I2367">
            <v>435174</v>
          </cell>
        </row>
        <row r="2368">
          <cell r="A2368">
            <v>49</v>
          </cell>
          <cell r="D2368">
            <v>2000</v>
          </cell>
          <cell r="G2368">
            <v>109</v>
          </cell>
          <cell r="I2368">
            <v>63015</v>
          </cell>
        </row>
        <row r="2369">
          <cell r="A2369">
            <v>49</v>
          </cell>
          <cell r="D2369">
            <v>2000</v>
          </cell>
          <cell r="G2369">
            <v>110</v>
          </cell>
          <cell r="I2369">
            <v>1062969</v>
          </cell>
        </row>
        <row r="2370">
          <cell r="A2370">
            <v>49</v>
          </cell>
          <cell r="D2370">
            <v>2000</v>
          </cell>
          <cell r="G2370">
            <v>111</v>
          </cell>
          <cell r="I2370">
            <v>547382</v>
          </cell>
        </row>
        <row r="2371">
          <cell r="A2371">
            <v>49</v>
          </cell>
          <cell r="D2371">
            <v>2000</v>
          </cell>
          <cell r="G2371">
            <v>112</v>
          </cell>
          <cell r="I2371">
            <v>2826093</v>
          </cell>
        </row>
        <row r="2372">
          <cell r="A2372">
            <v>49</v>
          </cell>
          <cell r="D2372">
            <v>2001</v>
          </cell>
          <cell r="G2372">
            <v>83</v>
          </cell>
          <cell r="I2372">
            <v>374660</v>
          </cell>
        </row>
        <row r="2373">
          <cell r="A2373">
            <v>49</v>
          </cell>
          <cell r="D2373">
            <v>2001</v>
          </cell>
          <cell r="G2373">
            <v>84</v>
          </cell>
          <cell r="I2373">
            <v>94503</v>
          </cell>
        </row>
        <row r="2374">
          <cell r="A2374">
            <v>49</v>
          </cell>
          <cell r="D2374">
            <v>2001</v>
          </cell>
          <cell r="G2374">
            <v>85</v>
          </cell>
          <cell r="I2374">
            <v>222959</v>
          </cell>
        </row>
        <row r="2375">
          <cell r="A2375">
            <v>49</v>
          </cell>
          <cell r="D2375">
            <v>2001</v>
          </cell>
          <cell r="G2375">
            <v>86</v>
          </cell>
          <cell r="I2375">
            <v>101921</v>
          </cell>
        </row>
        <row r="2376">
          <cell r="A2376">
            <v>49</v>
          </cell>
          <cell r="D2376">
            <v>2001</v>
          </cell>
          <cell r="G2376">
            <v>87</v>
          </cell>
          <cell r="I2376">
            <v>0</v>
          </cell>
        </row>
        <row r="2377">
          <cell r="A2377">
            <v>49</v>
          </cell>
          <cell r="D2377">
            <v>2001</v>
          </cell>
          <cell r="G2377">
            <v>88</v>
          </cell>
          <cell r="I2377">
            <v>3101568</v>
          </cell>
        </row>
        <row r="2378">
          <cell r="A2378">
            <v>49</v>
          </cell>
          <cell r="D2378">
            <v>2001</v>
          </cell>
          <cell r="G2378">
            <v>89</v>
          </cell>
          <cell r="I2378">
            <v>871507</v>
          </cell>
        </row>
        <row r="2379">
          <cell r="A2379">
            <v>49</v>
          </cell>
          <cell r="D2379">
            <v>2001</v>
          </cell>
          <cell r="G2379">
            <v>90</v>
          </cell>
          <cell r="I2379">
            <v>178628</v>
          </cell>
        </row>
        <row r="2380">
          <cell r="A2380">
            <v>49</v>
          </cell>
          <cell r="D2380">
            <v>2001</v>
          </cell>
          <cell r="G2380">
            <v>91</v>
          </cell>
          <cell r="I2380">
            <v>4945746</v>
          </cell>
        </row>
        <row r="2381">
          <cell r="A2381">
            <v>49</v>
          </cell>
          <cell r="D2381">
            <v>2001</v>
          </cell>
          <cell r="G2381"/>
          <cell r="I2381">
            <v>0</v>
          </cell>
        </row>
        <row r="2382">
          <cell r="A2382">
            <v>49</v>
          </cell>
          <cell r="D2382">
            <v>2001</v>
          </cell>
          <cell r="G2382">
            <v>93</v>
          </cell>
          <cell r="I2382">
            <v>180050</v>
          </cell>
        </row>
        <row r="2383">
          <cell r="A2383">
            <v>49</v>
          </cell>
          <cell r="D2383">
            <v>2001</v>
          </cell>
          <cell r="G2383">
            <v>94</v>
          </cell>
          <cell r="I2383">
            <v>49065</v>
          </cell>
        </row>
        <row r="2384">
          <cell r="A2384">
            <v>49</v>
          </cell>
          <cell r="D2384">
            <v>2001</v>
          </cell>
          <cell r="G2384">
            <v>95</v>
          </cell>
          <cell r="I2384">
            <v>549401</v>
          </cell>
        </row>
        <row r="2385">
          <cell r="A2385">
            <v>49</v>
          </cell>
          <cell r="D2385">
            <v>2001</v>
          </cell>
          <cell r="G2385">
            <v>96</v>
          </cell>
          <cell r="I2385">
            <v>572473</v>
          </cell>
        </row>
        <row r="2386">
          <cell r="A2386">
            <v>49</v>
          </cell>
          <cell r="D2386">
            <v>2001</v>
          </cell>
          <cell r="G2386">
            <v>97</v>
          </cell>
          <cell r="I2386">
            <v>0</v>
          </cell>
        </row>
        <row r="2387">
          <cell r="A2387">
            <v>49</v>
          </cell>
          <cell r="D2387">
            <v>2001</v>
          </cell>
          <cell r="G2387">
            <v>98</v>
          </cell>
          <cell r="I2387">
            <v>7615</v>
          </cell>
        </row>
        <row r="2388">
          <cell r="A2388">
            <v>49</v>
          </cell>
          <cell r="D2388">
            <v>2001</v>
          </cell>
          <cell r="G2388">
            <v>99</v>
          </cell>
          <cell r="I2388">
            <v>1358604</v>
          </cell>
        </row>
        <row r="2389">
          <cell r="A2389">
            <v>49</v>
          </cell>
          <cell r="D2389">
            <v>2001</v>
          </cell>
          <cell r="G2389">
            <v>100</v>
          </cell>
          <cell r="I2389">
            <v>6304350</v>
          </cell>
        </row>
        <row r="2390">
          <cell r="A2390">
            <v>49</v>
          </cell>
          <cell r="D2390">
            <v>2001</v>
          </cell>
          <cell r="G2390"/>
          <cell r="I2390">
            <v>0</v>
          </cell>
        </row>
        <row r="2391">
          <cell r="A2391">
            <v>49</v>
          </cell>
          <cell r="D2391">
            <v>2001</v>
          </cell>
          <cell r="G2391"/>
          <cell r="I2391">
            <v>0</v>
          </cell>
        </row>
        <row r="2392">
          <cell r="A2392">
            <v>49</v>
          </cell>
          <cell r="D2392">
            <v>2001</v>
          </cell>
          <cell r="G2392">
            <v>103</v>
          </cell>
          <cell r="I2392">
            <v>1567735</v>
          </cell>
        </row>
        <row r="2393">
          <cell r="A2393">
            <v>49</v>
          </cell>
          <cell r="D2393">
            <v>2001</v>
          </cell>
          <cell r="G2393"/>
          <cell r="I2393">
            <v>0</v>
          </cell>
        </row>
        <row r="2394">
          <cell r="A2394">
            <v>49</v>
          </cell>
          <cell r="D2394">
            <v>2001</v>
          </cell>
          <cell r="G2394">
            <v>105</v>
          </cell>
          <cell r="I2394">
            <v>276295</v>
          </cell>
        </row>
        <row r="2395">
          <cell r="A2395">
            <v>49</v>
          </cell>
          <cell r="D2395">
            <v>2001</v>
          </cell>
          <cell r="G2395">
            <v>106</v>
          </cell>
          <cell r="I2395">
            <v>1714140</v>
          </cell>
        </row>
        <row r="2396">
          <cell r="A2396">
            <v>49</v>
          </cell>
          <cell r="D2396">
            <v>2001</v>
          </cell>
          <cell r="G2396">
            <v>107</v>
          </cell>
          <cell r="I2396">
            <v>760937</v>
          </cell>
        </row>
        <row r="2397">
          <cell r="A2397">
            <v>49</v>
          </cell>
          <cell r="D2397">
            <v>2001</v>
          </cell>
          <cell r="G2397">
            <v>108</v>
          </cell>
          <cell r="I2397">
            <v>427691</v>
          </cell>
        </row>
        <row r="2398">
          <cell r="A2398">
            <v>49</v>
          </cell>
          <cell r="D2398">
            <v>2001</v>
          </cell>
          <cell r="G2398">
            <v>109</v>
          </cell>
          <cell r="I2398">
            <v>67681</v>
          </cell>
        </row>
        <row r="2399">
          <cell r="A2399">
            <v>49</v>
          </cell>
          <cell r="D2399">
            <v>2001</v>
          </cell>
          <cell r="G2399">
            <v>110</v>
          </cell>
          <cell r="I2399">
            <v>873205</v>
          </cell>
        </row>
        <row r="2400">
          <cell r="A2400">
            <v>49</v>
          </cell>
          <cell r="D2400">
            <v>2001</v>
          </cell>
          <cell r="G2400">
            <v>111</v>
          </cell>
          <cell r="I2400">
            <v>574256</v>
          </cell>
        </row>
        <row r="2401">
          <cell r="A2401">
            <v>49</v>
          </cell>
          <cell r="D2401">
            <v>2001</v>
          </cell>
          <cell r="G2401">
            <v>112</v>
          </cell>
          <cell r="I2401">
            <v>2886158</v>
          </cell>
        </row>
        <row r="2402">
          <cell r="A2402">
            <v>49</v>
          </cell>
          <cell r="D2402">
            <v>2002</v>
          </cell>
          <cell r="G2402">
            <v>83</v>
          </cell>
          <cell r="I2402">
            <v>399331</v>
          </cell>
        </row>
        <row r="2403">
          <cell r="A2403">
            <v>49</v>
          </cell>
          <cell r="D2403">
            <v>2002</v>
          </cell>
          <cell r="G2403">
            <v>84</v>
          </cell>
          <cell r="I2403">
            <v>105073</v>
          </cell>
        </row>
        <row r="2404">
          <cell r="A2404">
            <v>49</v>
          </cell>
          <cell r="D2404">
            <v>2002</v>
          </cell>
          <cell r="G2404">
            <v>85</v>
          </cell>
          <cell r="I2404">
            <v>203861</v>
          </cell>
        </row>
        <row r="2405">
          <cell r="A2405">
            <v>49</v>
          </cell>
          <cell r="D2405">
            <v>2002</v>
          </cell>
          <cell r="G2405">
            <v>86</v>
          </cell>
          <cell r="I2405">
            <v>85251</v>
          </cell>
        </row>
        <row r="2406">
          <cell r="A2406">
            <v>49</v>
          </cell>
          <cell r="D2406">
            <v>2002</v>
          </cell>
          <cell r="G2406">
            <v>87</v>
          </cell>
          <cell r="I2406">
            <v>0</v>
          </cell>
        </row>
        <row r="2407">
          <cell r="A2407">
            <v>49</v>
          </cell>
          <cell r="D2407">
            <v>2002</v>
          </cell>
          <cell r="G2407">
            <v>88</v>
          </cell>
          <cell r="I2407">
            <v>2955272</v>
          </cell>
        </row>
        <row r="2408">
          <cell r="A2408">
            <v>49</v>
          </cell>
          <cell r="D2408">
            <v>2002</v>
          </cell>
          <cell r="G2408">
            <v>89</v>
          </cell>
          <cell r="I2408">
            <v>16877668</v>
          </cell>
        </row>
        <row r="2409">
          <cell r="A2409">
            <v>49</v>
          </cell>
          <cell r="D2409">
            <v>2002</v>
          </cell>
          <cell r="G2409">
            <v>90</v>
          </cell>
          <cell r="I2409">
            <v>206194</v>
          </cell>
        </row>
        <row r="2410">
          <cell r="A2410">
            <v>49</v>
          </cell>
          <cell r="D2410">
            <v>2002</v>
          </cell>
          <cell r="G2410">
            <v>91</v>
          </cell>
          <cell r="I2410">
            <v>20832650</v>
          </cell>
        </row>
        <row r="2411">
          <cell r="A2411">
            <v>49</v>
          </cell>
          <cell r="D2411">
            <v>2002</v>
          </cell>
          <cell r="G2411"/>
          <cell r="I2411">
            <v>0</v>
          </cell>
        </row>
        <row r="2412">
          <cell r="A2412">
            <v>49</v>
          </cell>
          <cell r="D2412">
            <v>2002</v>
          </cell>
          <cell r="G2412">
            <v>93</v>
          </cell>
          <cell r="I2412">
            <v>137758</v>
          </cell>
        </row>
        <row r="2413">
          <cell r="A2413">
            <v>49</v>
          </cell>
          <cell r="D2413">
            <v>2002</v>
          </cell>
          <cell r="G2413">
            <v>94</v>
          </cell>
          <cell r="I2413">
            <v>4734</v>
          </cell>
        </row>
        <row r="2414">
          <cell r="A2414">
            <v>49</v>
          </cell>
          <cell r="D2414">
            <v>2002</v>
          </cell>
          <cell r="G2414">
            <v>95</v>
          </cell>
          <cell r="I2414">
            <v>496201</v>
          </cell>
        </row>
        <row r="2415">
          <cell r="A2415">
            <v>49</v>
          </cell>
          <cell r="D2415">
            <v>2002</v>
          </cell>
          <cell r="G2415">
            <v>96</v>
          </cell>
          <cell r="I2415">
            <v>698085</v>
          </cell>
        </row>
        <row r="2416">
          <cell r="A2416">
            <v>49</v>
          </cell>
          <cell r="D2416">
            <v>2002</v>
          </cell>
          <cell r="G2416">
            <v>97</v>
          </cell>
          <cell r="I2416">
            <v>0</v>
          </cell>
        </row>
        <row r="2417">
          <cell r="A2417">
            <v>49</v>
          </cell>
          <cell r="D2417">
            <v>2002</v>
          </cell>
          <cell r="G2417">
            <v>98</v>
          </cell>
          <cell r="I2417">
            <v>31590</v>
          </cell>
        </row>
        <row r="2418">
          <cell r="A2418">
            <v>49</v>
          </cell>
          <cell r="D2418">
            <v>2002</v>
          </cell>
          <cell r="G2418">
            <v>99</v>
          </cell>
          <cell r="I2418">
            <v>1368368</v>
          </cell>
        </row>
        <row r="2419">
          <cell r="A2419">
            <v>49</v>
          </cell>
          <cell r="D2419">
            <v>2002</v>
          </cell>
          <cell r="G2419">
            <v>100</v>
          </cell>
          <cell r="I2419">
            <v>22201018</v>
          </cell>
        </row>
        <row r="2420">
          <cell r="A2420">
            <v>49</v>
          </cell>
          <cell r="D2420">
            <v>2002</v>
          </cell>
          <cell r="G2420"/>
          <cell r="I2420">
            <v>0</v>
          </cell>
        </row>
        <row r="2421">
          <cell r="A2421">
            <v>49</v>
          </cell>
          <cell r="D2421">
            <v>2002</v>
          </cell>
          <cell r="G2421"/>
          <cell r="I2421">
            <v>0</v>
          </cell>
        </row>
        <row r="2422">
          <cell r="A2422">
            <v>49</v>
          </cell>
          <cell r="D2422">
            <v>2002</v>
          </cell>
          <cell r="G2422">
            <v>103</v>
          </cell>
          <cell r="I2422">
            <v>1508975</v>
          </cell>
        </row>
        <row r="2423">
          <cell r="A2423">
            <v>49</v>
          </cell>
          <cell r="D2423">
            <v>2002</v>
          </cell>
          <cell r="G2423"/>
          <cell r="I2423">
            <v>0</v>
          </cell>
        </row>
        <row r="2424">
          <cell r="A2424">
            <v>49</v>
          </cell>
          <cell r="D2424">
            <v>2002</v>
          </cell>
          <cell r="G2424">
            <v>105</v>
          </cell>
          <cell r="I2424">
            <v>288195</v>
          </cell>
        </row>
        <row r="2425">
          <cell r="A2425">
            <v>49</v>
          </cell>
          <cell r="D2425">
            <v>2002</v>
          </cell>
          <cell r="G2425">
            <v>106</v>
          </cell>
          <cell r="I2425">
            <v>1412319</v>
          </cell>
        </row>
        <row r="2426">
          <cell r="A2426">
            <v>49</v>
          </cell>
          <cell r="D2426">
            <v>2002</v>
          </cell>
          <cell r="G2426">
            <v>107</v>
          </cell>
          <cell r="I2426">
            <v>859670</v>
          </cell>
        </row>
        <row r="2427">
          <cell r="A2427">
            <v>49</v>
          </cell>
          <cell r="D2427">
            <v>2002</v>
          </cell>
          <cell r="G2427">
            <v>108</v>
          </cell>
          <cell r="I2427">
            <v>485072</v>
          </cell>
        </row>
        <row r="2428">
          <cell r="A2428">
            <v>49</v>
          </cell>
          <cell r="D2428">
            <v>2002</v>
          </cell>
          <cell r="G2428">
            <v>109</v>
          </cell>
          <cell r="I2428">
            <v>75937</v>
          </cell>
        </row>
        <row r="2429">
          <cell r="A2429">
            <v>49</v>
          </cell>
          <cell r="D2429">
            <v>2002</v>
          </cell>
          <cell r="G2429">
            <v>110</v>
          </cell>
          <cell r="I2429">
            <v>938791</v>
          </cell>
        </row>
        <row r="2430">
          <cell r="A2430">
            <v>49</v>
          </cell>
          <cell r="D2430">
            <v>2002</v>
          </cell>
          <cell r="G2430">
            <v>111</v>
          </cell>
          <cell r="I2430">
            <v>599355</v>
          </cell>
        </row>
        <row r="2431">
          <cell r="A2431">
            <v>49</v>
          </cell>
          <cell r="D2431">
            <v>2002</v>
          </cell>
          <cell r="G2431">
            <v>112</v>
          </cell>
          <cell r="I2431">
            <v>2994129</v>
          </cell>
        </row>
        <row r="2432">
          <cell r="A2432">
            <v>49</v>
          </cell>
          <cell r="D2432">
            <v>2003</v>
          </cell>
          <cell r="G2432">
            <v>83</v>
          </cell>
          <cell r="I2432">
            <v>344116</v>
          </cell>
        </row>
        <row r="2433">
          <cell r="A2433">
            <v>49</v>
          </cell>
          <cell r="D2433">
            <v>2003</v>
          </cell>
          <cell r="G2433">
            <v>84</v>
          </cell>
          <cell r="I2433">
            <v>104523</v>
          </cell>
        </row>
        <row r="2434">
          <cell r="A2434">
            <v>49</v>
          </cell>
          <cell r="D2434">
            <v>2003</v>
          </cell>
          <cell r="G2434">
            <v>85</v>
          </cell>
          <cell r="I2434">
            <v>172703</v>
          </cell>
        </row>
        <row r="2435">
          <cell r="A2435">
            <v>49</v>
          </cell>
          <cell r="D2435">
            <v>2003</v>
          </cell>
          <cell r="G2435">
            <v>86</v>
          </cell>
          <cell r="I2435">
            <v>120849</v>
          </cell>
        </row>
        <row r="2436">
          <cell r="A2436">
            <v>49</v>
          </cell>
          <cell r="D2436">
            <v>2003</v>
          </cell>
          <cell r="G2436">
            <v>87</v>
          </cell>
          <cell r="I2436">
            <v>0</v>
          </cell>
        </row>
        <row r="2437">
          <cell r="A2437">
            <v>49</v>
          </cell>
          <cell r="D2437">
            <v>2003</v>
          </cell>
          <cell r="G2437">
            <v>88</v>
          </cell>
          <cell r="I2437">
            <v>3584255</v>
          </cell>
        </row>
        <row r="2438">
          <cell r="A2438">
            <v>49</v>
          </cell>
          <cell r="D2438">
            <v>2003</v>
          </cell>
          <cell r="G2438">
            <v>89</v>
          </cell>
          <cell r="I2438">
            <v>504828</v>
          </cell>
        </row>
        <row r="2439">
          <cell r="A2439">
            <v>49</v>
          </cell>
          <cell r="D2439">
            <v>2003</v>
          </cell>
          <cell r="G2439">
            <v>90</v>
          </cell>
          <cell r="I2439">
            <v>218113</v>
          </cell>
        </row>
        <row r="2440">
          <cell r="A2440">
            <v>49</v>
          </cell>
          <cell r="D2440">
            <v>2003</v>
          </cell>
          <cell r="G2440">
            <v>91</v>
          </cell>
          <cell r="I2440">
            <v>5049387</v>
          </cell>
        </row>
        <row r="2441">
          <cell r="A2441">
            <v>49</v>
          </cell>
          <cell r="D2441">
            <v>2003</v>
          </cell>
          <cell r="G2441"/>
          <cell r="I2441">
            <v>0</v>
          </cell>
        </row>
        <row r="2442">
          <cell r="A2442">
            <v>49</v>
          </cell>
          <cell r="D2442">
            <v>2003</v>
          </cell>
          <cell r="G2442">
            <v>93</v>
          </cell>
          <cell r="I2442">
            <v>126238</v>
          </cell>
        </row>
        <row r="2443">
          <cell r="A2443">
            <v>49</v>
          </cell>
          <cell r="D2443">
            <v>2003</v>
          </cell>
          <cell r="G2443">
            <v>94</v>
          </cell>
          <cell r="I2443">
            <v>19983</v>
          </cell>
        </row>
        <row r="2444">
          <cell r="A2444">
            <v>49</v>
          </cell>
          <cell r="D2444">
            <v>2003</v>
          </cell>
          <cell r="G2444">
            <v>95</v>
          </cell>
          <cell r="I2444">
            <v>488471</v>
          </cell>
        </row>
        <row r="2445">
          <cell r="A2445">
            <v>49</v>
          </cell>
          <cell r="D2445">
            <v>2003</v>
          </cell>
          <cell r="G2445">
            <v>96</v>
          </cell>
          <cell r="I2445">
            <v>719807</v>
          </cell>
        </row>
        <row r="2446">
          <cell r="A2446">
            <v>49</v>
          </cell>
          <cell r="D2446">
            <v>2003</v>
          </cell>
          <cell r="G2446">
            <v>97</v>
          </cell>
          <cell r="I2446">
            <v>0</v>
          </cell>
        </row>
        <row r="2447">
          <cell r="A2447">
            <v>49</v>
          </cell>
          <cell r="D2447">
            <v>2003</v>
          </cell>
          <cell r="G2447">
            <v>98</v>
          </cell>
          <cell r="I2447">
            <v>37769</v>
          </cell>
        </row>
        <row r="2448">
          <cell r="A2448">
            <v>49</v>
          </cell>
          <cell r="D2448">
            <v>2003</v>
          </cell>
          <cell r="G2448">
            <v>99</v>
          </cell>
          <cell r="I2448">
            <v>1392268</v>
          </cell>
        </row>
        <row r="2449">
          <cell r="A2449">
            <v>49</v>
          </cell>
          <cell r="D2449">
            <v>2003</v>
          </cell>
          <cell r="G2449">
            <v>100</v>
          </cell>
          <cell r="I2449">
            <v>6441655</v>
          </cell>
        </row>
        <row r="2450">
          <cell r="A2450">
            <v>49</v>
          </cell>
          <cell r="D2450">
            <v>2003</v>
          </cell>
          <cell r="G2450"/>
          <cell r="I2450">
            <v>0</v>
          </cell>
        </row>
        <row r="2451">
          <cell r="A2451">
            <v>49</v>
          </cell>
          <cell r="D2451">
            <v>2003</v>
          </cell>
          <cell r="G2451"/>
          <cell r="I2451">
            <v>0</v>
          </cell>
        </row>
        <row r="2452">
          <cell r="A2452">
            <v>49</v>
          </cell>
          <cell r="D2452">
            <v>2003</v>
          </cell>
          <cell r="G2452">
            <v>103</v>
          </cell>
          <cell r="I2452">
            <v>1428101</v>
          </cell>
        </row>
        <row r="2453">
          <cell r="A2453">
            <v>49</v>
          </cell>
          <cell r="D2453">
            <v>2003</v>
          </cell>
          <cell r="G2453"/>
          <cell r="I2453">
            <v>0</v>
          </cell>
        </row>
        <row r="2454">
          <cell r="A2454">
            <v>49</v>
          </cell>
          <cell r="D2454">
            <v>2003</v>
          </cell>
          <cell r="G2454">
            <v>105</v>
          </cell>
          <cell r="I2454">
            <v>299233</v>
          </cell>
        </row>
        <row r="2455">
          <cell r="A2455">
            <v>49</v>
          </cell>
          <cell r="D2455">
            <v>2003</v>
          </cell>
          <cell r="G2455">
            <v>106</v>
          </cell>
          <cell r="I2455">
            <v>1421416</v>
          </cell>
        </row>
        <row r="2456">
          <cell r="A2456">
            <v>49</v>
          </cell>
          <cell r="D2456">
            <v>2003</v>
          </cell>
          <cell r="G2456">
            <v>107</v>
          </cell>
          <cell r="I2456">
            <v>809443</v>
          </cell>
        </row>
        <row r="2457">
          <cell r="A2457">
            <v>49</v>
          </cell>
          <cell r="D2457">
            <v>2003</v>
          </cell>
          <cell r="G2457">
            <v>108</v>
          </cell>
          <cell r="I2457">
            <v>489636</v>
          </cell>
        </row>
        <row r="2458">
          <cell r="A2458">
            <v>49</v>
          </cell>
          <cell r="D2458">
            <v>2003</v>
          </cell>
          <cell r="G2458">
            <v>109</v>
          </cell>
          <cell r="I2458">
            <v>76425</v>
          </cell>
        </row>
        <row r="2459">
          <cell r="A2459">
            <v>49</v>
          </cell>
          <cell r="D2459">
            <v>2003</v>
          </cell>
          <cell r="G2459">
            <v>110</v>
          </cell>
          <cell r="I2459">
            <v>1082874</v>
          </cell>
        </row>
        <row r="2460">
          <cell r="A2460">
            <v>49</v>
          </cell>
          <cell r="D2460">
            <v>2003</v>
          </cell>
          <cell r="G2460">
            <v>111</v>
          </cell>
          <cell r="I2460">
            <v>652642</v>
          </cell>
        </row>
        <row r="2461">
          <cell r="A2461">
            <v>49</v>
          </cell>
          <cell r="D2461">
            <v>2003</v>
          </cell>
          <cell r="G2461">
            <v>112</v>
          </cell>
          <cell r="I2461">
            <v>2896638</v>
          </cell>
        </row>
        <row r="2462">
          <cell r="A2462">
            <v>49</v>
          </cell>
          <cell r="D2462">
            <v>2004</v>
          </cell>
          <cell r="G2462">
            <v>83</v>
          </cell>
          <cell r="I2462">
            <v>372357</v>
          </cell>
        </row>
        <row r="2463">
          <cell r="A2463">
            <v>49</v>
          </cell>
          <cell r="D2463">
            <v>2004</v>
          </cell>
          <cell r="G2463">
            <v>84</v>
          </cell>
          <cell r="I2463">
            <v>125347</v>
          </cell>
        </row>
        <row r="2464">
          <cell r="A2464">
            <v>49</v>
          </cell>
          <cell r="D2464">
            <v>2004</v>
          </cell>
          <cell r="G2464">
            <v>85</v>
          </cell>
          <cell r="I2464">
            <v>219028</v>
          </cell>
        </row>
        <row r="2465">
          <cell r="A2465">
            <v>49</v>
          </cell>
          <cell r="D2465">
            <v>2004</v>
          </cell>
          <cell r="G2465">
            <v>86</v>
          </cell>
          <cell r="I2465">
            <v>144724</v>
          </cell>
        </row>
        <row r="2466">
          <cell r="A2466">
            <v>49</v>
          </cell>
          <cell r="D2466">
            <v>2004</v>
          </cell>
          <cell r="G2466"/>
          <cell r="I2466">
            <v>0</v>
          </cell>
        </row>
        <row r="2467">
          <cell r="A2467">
            <v>49</v>
          </cell>
          <cell r="D2467">
            <v>2004</v>
          </cell>
          <cell r="G2467">
            <v>88</v>
          </cell>
          <cell r="I2467">
            <v>3667667</v>
          </cell>
        </row>
        <row r="2468">
          <cell r="A2468">
            <v>49</v>
          </cell>
          <cell r="D2468">
            <v>2004</v>
          </cell>
          <cell r="G2468">
            <v>89</v>
          </cell>
          <cell r="I2468">
            <v>578804</v>
          </cell>
        </row>
        <row r="2469">
          <cell r="A2469">
            <v>49</v>
          </cell>
          <cell r="D2469">
            <v>2004</v>
          </cell>
          <cell r="G2469">
            <v>90</v>
          </cell>
          <cell r="I2469">
            <v>221961</v>
          </cell>
        </row>
        <row r="2470">
          <cell r="A2470">
            <v>49</v>
          </cell>
          <cell r="D2470">
            <v>2004</v>
          </cell>
          <cell r="G2470">
            <v>91</v>
          </cell>
          <cell r="I2470">
            <v>5329888</v>
          </cell>
        </row>
        <row r="2471">
          <cell r="A2471">
            <v>49</v>
          </cell>
          <cell r="D2471">
            <v>2004</v>
          </cell>
          <cell r="G2471"/>
          <cell r="I2471">
            <v>0</v>
          </cell>
        </row>
        <row r="2472">
          <cell r="A2472">
            <v>49</v>
          </cell>
          <cell r="D2472">
            <v>2004</v>
          </cell>
          <cell r="G2472">
            <v>93</v>
          </cell>
          <cell r="I2472">
            <v>89101</v>
          </cell>
        </row>
        <row r="2473">
          <cell r="A2473">
            <v>49</v>
          </cell>
          <cell r="D2473">
            <v>2004</v>
          </cell>
          <cell r="G2473">
            <v>94</v>
          </cell>
          <cell r="I2473">
            <v>2540</v>
          </cell>
        </row>
        <row r="2474">
          <cell r="A2474">
            <v>49</v>
          </cell>
          <cell r="D2474">
            <v>2004</v>
          </cell>
          <cell r="G2474">
            <v>95</v>
          </cell>
          <cell r="I2474">
            <v>505768</v>
          </cell>
        </row>
        <row r="2475">
          <cell r="A2475">
            <v>49</v>
          </cell>
          <cell r="D2475">
            <v>2004</v>
          </cell>
          <cell r="G2475">
            <v>96</v>
          </cell>
          <cell r="I2475">
            <v>778608</v>
          </cell>
        </row>
        <row r="2476">
          <cell r="A2476">
            <v>49</v>
          </cell>
          <cell r="D2476">
            <v>2004</v>
          </cell>
          <cell r="G2476"/>
          <cell r="I2476">
            <v>0</v>
          </cell>
        </row>
        <row r="2477">
          <cell r="A2477">
            <v>49</v>
          </cell>
          <cell r="D2477">
            <v>2004</v>
          </cell>
          <cell r="G2477">
            <v>98</v>
          </cell>
          <cell r="I2477">
            <v>34457</v>
          </cell>
        </row>
        <row r="2478">
          <cell r="A2478">
            <v>49</v>
          </cell>
          <cell r="D2478">
            <v>2004</v>
          </cell>
          <cell r="G2478">
            <v>99</v>
          </cell>
          <cell r="I2478">
            <v>1410474</v>
          </cell>
        </row>
        <row r="2479">
          <cell r="A2479">
            <v>49</v>
          </cell>
          <cell r="D2479">
            <v>2004</v>
          </cell>
          <cell r="G2479">
            <v>100</v>
          </cell>
          <cell r="I2479">
            <v>6740362</v>
          </cell>
        </row>
        <row r="2480">
          <cell r="A2480">
            <v>49</v>
          </cell>
          <cell r="D2480">
            <v>2004</v>
          </cell>
          <cell r="G2480"/>
          <cell r="I2480">
            <v>0</v>
          </cell>
        </row>
        <row r="2481">
          <cell r="A2481">
            <v>49</v>
          </cell>
          <cell r="D2481">
            <v>2004</v>
          </cell>
          <cell r="G2481"/>
          <cell r="I2481">
            <v>0</v>
          </cell>
        </row>
        <row r="2482">
          <cell r="A2482">
            <v>49</v>
          </cell>
          <cell r="D2482">
            <v>2004</v>
          </cell>
          <cell r="G2482">
            <v>103</v>
          </cell>
          <cell r="I2482">
            <v>1363956</v>
          </cell>
        </row>
        <row r="2483">
          <cell r="A2483">
            <v>49</v>
          </cell>
          <cell r="D2483">
            <v>2004</v>
          </cell>
          <cell r="G2483"/>
          <cell r="I2483">
            <v>0</v>
          </cell>
        </row>
        <row r="2484">
          <cell r="A2484">
            <v>49</v>
          </cell>
          <cell r="D2484">
            <v>2004</v>
          </cell>
          <cell r="G2484">
            <v>105</v>
          </cell>
          <cell r="I2484">
            <v>338639</v>
          </cell>
        </row>
        <row r="2485">
          <cell r="A2485">
            <v>49</v>
          </cell>
          <cell r="D2485">
            <v>2004</v>
          </cell>
          <cell r="G2485">
            <v>106</v>
          </cell>
          <cell r="I2485">
            <v>1569659</v>
          </cell>
        </row>
        <row r="2486">
          <cell r="A2486">
            <v>49</v>
          </cell>
          <cell r="D2486">
            <v>2004</v>
          </cell>
          <cell r="G2486">
            <v>107</v>
          </cell>
          <cell r="I2486">
            <v>767693</v>
          </cell>
        </row>
        <row r="2487">
          <cell r="A2487">
            <v>49</v>
          </cell>
          <cell r="D2487">
            <v>2004</v>
          </cell>
          <cell r="G2487">
            <v>108</v>
          </cell>
          <cell r="I2487">
            <v>503684</v>
          </cell>
        </row>
        <row r="2488">
          <cell r="A2488">
            <v>49</v>
          </cell>
          <cell r="D2488">
            <v>2004</v>
          </cell>
          <cell r="G2488">
            <v>109</v>
          </cell>
          <cell r="I2488">
            <v>78271</v>
          </cell>
        </row>
        <row r="2489">
          <cell r="A2489">
            <v>49</v>
          </cell>
          <cell r="D2489">
            <v>2004</v>
          </cell>
          <cell r="G2489">
            <v>110</v>
          </cell>
          <cell r="I2489">
            <v>1069314</v>
          </cell>
        </row>
        <row r="2490">
          <cell r="A2490">
            <v>49</v>
          </cell>
          <cell r="D2490">
            <v>2004</v>
          </cell>
          <cell r="G2490">
            <v>111</v>
          </cell>
          <cell r="I2490">
            <v>691426</v>
          </cell>
        </row>
        <row r="2491">
          <cell r="A2491">
            <v>49</v>
          </cell>
          <cell r="D2491">
            <v>2004</v>
          </cell>
          <cell r="G2491">
            <v>112</v>
          </cell>
          <cell r="I2491">
            <v>3223527</v>
          </cell>
        </row>
        <row r="2492">
          <cell r="A2492">
            <v>49</v>
          </cell>
          <cell r="D2492">
            <v>2005</v>
          </cell>
          <cell r="G2492">
            <v>83</v>
          </cell>
          <cell r="I2492">
            <v>311562</v>
          </cell>
        </row>
        <row r="2493">
          <cell r="A2493">
            <v>49</v>
          </cell>
          <cell r="D2493">
            <v>2005</v>
          </cell>
          <cell r="G2493">
            <v>84</v>
          </cell>
          <cell r="I2493">
            <v>1225269</v>
          </cell>
        </row>
        <row r="2494">
          <cell r="A2494">
            <v>49</v>
          </cell>
          <cell r="D2494">
            <v>2005</v>
          </cell>
          <cell r="G2494">
            <v>85</v>
          </cell>
          <cell r="I2494">
            <v>162008</v>
          </cell>
        </row>
        <row r="2495">
          <cell r="A2495">
            <v>49</v>
          </cell>
          <cell r="D2495">
            <v>2005</v>
          </cell>
          <cell r="G2495">
            <v>86</v>
          </cell>
          <cell r="I2495">
            <v>128686</v>
          </cell>
        </row>
        <row r="2496">
          <cell r="A2496">
            <v>49</v>
          </cell>
          <cell r="D2496">
            <v>2005</v>
          </cell>
          <cell r="G2496"/>
          <cell r="I2496">
            <v>0</v>
          </cell>
        </row>
        <row r="2497">
          <cell r="A2497">
            <v>49</v>
          </cell>
          <cell r="D2497">
            <v>2005</v>
          </cell>
          <cell r="G2497">
            <v>88</v>
          </cell>
          <cell r="I2497">
            <v>5374255</v>
          </cell>
        </row>
        <row r="2498">
          <cell r="A2498">
            <v>49</v>
          </cell>
          <cell r="D2498">
            <v>2005</v>
          </cell>
          <cell r="G2498">
            <v>89</v>
          </cell>
          <cell r="I2498">
            <v>1299329</v>
          </cell>
        </row>
        <row r="2499">
          <cell r="A2499">
            <v>49</v>
          </cell>
          <cell r="D2499">
            <v>2005</v>
          </cell>
          <cell r="G2499">
            <v>90</v>
          </cell>
          <cell r="I2499">
            <v>273725</v>
          </cell>
        </row>
        <row r="2500">
          <cell r="A2500">
            <v>49</v>
          </cell>
          <cell r="D2500">
            <v>2005</v>
          </cell>
          <cell r="G2500">
            <v>91</v>
          </cell>
          <cell r="I2500">
            <v>8774834</v>
          </cell>
        </row>
        <row r="2501">
          <cell r="A2501">
            <v>49</v>
          </cell>
          <cell r="D2501">
            <v>2005</v>
          </cell>
          <cell r="G2501"/>
          <cell r="I2501">
            <v>0</v>
          </cell>
        </row>
        <row r="2502">
          <cell r="A2502">
            <v>49</v>
          </cell>
          <cell r="D2502">
            <v>2005</v>
          </cell>
          <cell r="G2502">
            <v>93</v>
          </cell>
          <cell r="I2502">
            <v>49077</v>
          </cell>
        </row>
        <row r="2503">
          <cell r="A2503">
            <v>49</v>
          </cell>
          <cell r="D2503">
            <v>2005</v>
          </cell>
          <cell r="G2503">
            <v>94</v>
          </cell>
          <cell r="I2503">
            <v>5127</v>
          </cell>
        </row>
        <row r="2504">
          <cell r="A2504">
            <v>49</v>
          </cell>
          <cell r="D2504">
            <v>2005</v>
          </cell>
          <cell r="G2504">
            <v>95</v>
          </cell>
          <cell r="I2504">
            <v>523664</v>
          </cell>
        </row>
        <row r="2505">
          <cell r="A2505">
            <v>49</v>
          </cell>
          <cell r="D2505">
            <v>2005</v>
          </cell>
          <cell r="G2505">
            <v>96</v>
          </cell>
          <cell r="I2505">
            <v>1045806</v>
          </cell>
        </row>
        <row r="2506">
          <cell r="A2506">
            <v>49</v>
          </cell>
          <cell r="D2506">
            <v>2005</v>
          </cell>
          <cell r="G2506"/>
          <cell r="I2506">
            <v>0</v>
          </cell>
        </row>
        <row r="2507">
          <cell r="A2507">
            <v>49</v>
          </cell>
          <cell r="D2507">
            <v>2005</v>
          </cell>
          <cell r="G2507">
            <v>98</v>
          </cell>
          <cell r="I2507">
            <v>100822</v>
          </cell>
        </row>
        <row r="2508">
          <cell r="A2508">
            <v>49</v>
          </cell>
          <cell r="D2508">
            <v>2005</v>
          </cell>
          <cell r="G2508">
            <v>99</v>
          </cell>
          <cell r="I2508">
            <v>1724496</v>
          </cell>
        </row>
        <row r="2509">
          <cell r="A2509">
            <v>49</v>
          </cell>
          <cell r="D2509">
            <v>2005</v>
          </cell>
          <cell r="G2509">
            <v>100</v>
          </cell>
          <cell r="I2509">
            <v>10499330</v>
          </cell>
        </row>
        <row r="2510">
          <cell r="A2510">
            <v>49</v>
          </cell>
          <cell r="D2510">
            <v>2005</v>
          </cell>
          <cell r="G2510"/>
          <cell r="I2510">
            <v>0</v>
          </cell>
        </row>
        <row r="2511">
          <cell r="A2511">
            <v>49</v>
          </cell>
          <cell r="D2511">
            <v>2005</v>
          </cell>
          <cell r="G2511"/>
          <cell r="I2511">
            <v>0</v>
          </cell>
        </row>
        <row r="2512">
          <cell r="A2512">
            <v>49</v>
          </cell>
          <cell r="D2512">
            <v>2005</v>
          </cell>
          <cell r="G2512">
            <v>103</v>
          </cell>
          <cell r="I2512">
            <v>1384470</v>
          </cell>
        </row>
        <row r="2513">
          <cell r="A2513">
            <v>49</v>
          </cell>
          <cell r="D2513">
            <v>2005</v>
          </cell>
          <cell r="G2513"/>
          <cell r="I2513">
            <v>0</v>
          </cell>
        </row>
        <row r="2514">
          <cell r="A2514">
            <v>49</v>
          </cell>
          <cell r="D2514">
            <v>2005</v>
          </cell>
          <cell r="G2514">
            <v>105</v>
          </cell>
          <cell r="I2514">
            <v>186775</v>
          </cell>
        </row>
        <row r="2515">
          <cell r="A2515">
            <v>49</v>
          </cell>
          <cell r="D2515">
            <v>2005</v>
          </cell>
          <cell r="G2515">
            <v>106</v>
          </cell>
          <cell r="I2515">
            <v>1258055</v>
          </cell>
        </row>
        <row r="2516">
          <cell r="A2516">
            <v>49</v>
          </cell>
          <cell r="D2516">
            <v>2005</v>
          </cell>
          <cell r="G2516">
            <v>107</v>
          </cell>
          <cell r="I2516">
            <v>968564</v>
          </cell>
        </row>
        <row r="2517">
          <cell r="A2517">
            <v>49</v>
          </cell>
          <cell r="D2517">
            <v>2005</v>
          </cell>
          <cell r="G2517">
            <v>108</v>
          </cell>
          <cell r="I2517">
            <v>652768</v>
          </cell>
        </row>
        <row r="2518">
          <cell r="A2518">
            <v>49</v>
          </cell>
          <cell r="D2518">
            <v>2005</v>
          </cell>
          <cell r="G2518">
            <v>109</v>
          </cell>
          <cell r="I2518">
            <v>492720</v>
          </cell>
        </row>
        <row r="2519">
          <cell r="A2519">
            <v>49</v>
          </cell>
          <cell r="D2519">
            <v>2005</v>
          </cell>
          <cell r="G2519">
            <v>110</v>
          </cell>
          <cell r="I2519">
            <v>1884838</v>
          </cell>
        </row>
        <row r="2520">
          <cell r="A2520">
            <v>49</v>
          </cell>
          <cell r="D2520">
            <v>2005</v>
          </cell>
          <cell r="G2520">
            <v>111</v>
          </cell>
          <cell r="I2520">
            <v>625616</v>
          </cell>
        </row>
        <row r="2521">
          <cell r="A2521">
            <v>49</v>
          </cell>
          <cell r="D2521">
            <v>2005</v>
          </cell>
          <cell r="G2521">
            <v>112</v>
          </cell>
          <cell r="I2521">
            <v>3936259</v>
          </cell>
        </row>
        <row r="2522">
          <cell r="A2522">
            <v>49</v>
          </cell>
          <cell r="D2522">
            <v>2006</v>
          </cell>
          <cell r="G2522">
            <v>83</v>
          </cell>
          <cell r="I2522">
            <v>550406</v>
          </cell>
        </row>
        <row r="2523">
          <cell r="A2523">
            <v>49</v>
          </cell>
          <cell r="D2523">
            <v>2006</v>
          </cell>
          <cell r="G2523">
            <v>84</v>
          </cell>
          <cell r="I2523">
            <v>778248</v>
          </cell>
        </row>
        <row r="2524">
          <cell r="A2524">
            <v>49</v>
          </cell>
          <cell r="D2524">
            <v>2006</v>
          </cell>
          <cell r="G2524">
            <v>85</v>
          </cell>
          <cell r="I2524">
            <v>97410</v>
          </cell>
        </row>
        <row r="2525">
          <cell r="A2525">
            <v>49</v>
          </cell>
          <cell r="D2525">
            <v>2006</v>
          </cell>
          <cell r="G2525">
            <v>86</v>
          </cell>
          <cell r="I2525">
            <v>477030</v>
          </cell>
        </row>
        <row r="2526">
          <cell r="A2526">
            <v>49</v>
          </cell>
          <cell r="D2526">
            <v>2006</v>
          </cell>
          <cell r="G2526">
            <v>87</v>
          </cell>
          <cell r="I2526">
            <v>183999</v>
          </cell>
        </row>
        <row r="2527">
          <cell r="A2527">
            <v>49</v>
          </cell>
          <cell r="D2527">
            <v>2006</v>
          </cell>
          <cell r="G2527">
            <v>88</v>
          </cell>
          <cell r="I2527">
            <v>251388</v>
          </cell>
        </row>
        <row r="2528">
          <cell r="A2528">
            <v>49</v>
          </cell>
          <cell r="D2528">
            <v>2006</v>
          </cell>
          <cell r="G2528">
            <v>89</v>
          </cell>
          <cell r="I2528">
            <v>453838</v>
          </cell>
        </row>
        <row r="2529">
          <cell r="A2529">
            <v>49</v>
          </cell>
          <cell r="D2529">
            <v>2006</v>
          </cell>
          <cell r="G2529"/>
          <cell r="I2529">
            <v>0</v>
          </cell>
        </row>
        <row r="2530">
          <cell r="A2530">
            <v>49</v>
          </cell>
          <cell r="D2530">
            <v>2006</v>
          </cell>
          <cell r="G2530"/>
          <cell r="I2530">
            <v>0</v>
          </cell>
        </row>
        <row r="2531">
          <cell r="A2531">
            <v>49</v>
          </cell>
          <cell r="D2531">
            <v>2006</v>
          </cell>
          <cell r="G2531"/>
          <cell r="I2531">
            <v>0</v>
          </cell>
        </row>
        <row r="2532">
          <cell r="A2532">
            <v>49</v>
          </cell>
          <cell r="D2532">
            <v>2006</v>
          </cell>
          <cell r="G2532">
            <v>93</v>
          </cell>
          <cell r="I2532">
            <v>186126</v>
          </cell>
        </row>
        <row r="2533">
          <cell r="A2533">
            <v>49</v>
          </cell>
          <cell r="D2533">
            <v>2006</v>
          </cell>
          <cell r="G2533">
            <v>94</v>
          </cell>
          <cell r="I2533">
            <v>214257</v>
          </cell>
        </row>
        <row r="2534">
          <cell r="A2534">
            <v>49</v>
          </cell>
          <cell r="D2534">
            <v>2006</v>
          </cell>
          <cell r="G2534"/>
          <cell r="I2534">
            <v>0</v>
          </cell>
        </row>
        <row r="2535">
          <cell r="A2535">
            <v>49</v>
          </cell>
          <cell r="D2535">
            <v>2006</v>
          </cell>
          <cell r="G2535">
            <v>96</v>
          </cell>
          <cell r="I2535">
            <v>7888427</v>
          </cell>
        </row>
        <row r="2536">
          <cell r="A2536">
            <v>49</v>
          </cell>
          <cell r="D2536">
            <v>2006</v>
          </cell>
          <cell r="G2536">
            <v>97</v>
          </cell>
          <cell r="I2536">
            <v>1778669</v>
          </cell>
        </row>
        <row r="2537">
          <cell r="A2537">
            <v>49</v>
          </cell>
          <cell r="D2537">
            <v>2006</v>
          </cell>
          <cell r="G2537">
            <v>98</v>
          </cell>
          <cell r="I2537">
            <v>234564</v>
          </cell>
        </row>
        <row r="2538">
          <cell r="A2538">
            <v>49</v>
          </cell>
          <cell r="D2538">
            <v>2006</v>
          </cell>
          <cell r="G2538">
            <v>99</v>
          </cell>
          <cell r="I2538">
            <v>13094362</v>
          </cell>
        </row>
        <row r="2539">
          <cell r="A2539">
            <v>49</v>
          </cell>
          <cell r="D2539">
            <v>2006</v>
          </cell>
          <cell r="G2539"/>
          <cell r="I2539">
            <v>0</v>
          </cell>
        </row>
        <row r="2540">
          <cell r="A2540">
            <v>49</v>
          </cell>
          <cell r="D2540">
            <v>2006</v>
          </cell>
          <cell r="G2540">
            <v>101</v>
          </cell>
          <cell r="I2540">
            <v>14919</v>
          </cell>
        </row>
        <row r="2541">
          <cell r="A2541">
            <v>49</v>
          </cell>
          <cell r="D2541">
            <v>2006</v>
          </cell>
          <cell r="G2541">
            <v>102</v>
          </cell>
          <cell r="I2541">
            <v>6645</v>
          </cell>
        </row>
        <row r="2542">
          <cell r="A2542">
            <v>49</v>
          </cell>
          <cell r="D2542">
            <v>2006</v>
          </cell>
          <cell r="G2542"/>
          <cell r="I2542">
            <v>0</v>
          </cell>
        </row>
        <row r="2543">
          <cell r="A2543">
            <v>49</v>
          </cell>
          <cell r="D2543">
            <v>2006</v>
          </cell>
          <cell r="G2543">
            <v>104</v>
          </cell>
          <cell r="I2543">
            <v>18</v>
          </cell>
        </row>
        <row r="2544">
          <cell r="A2544">
            <v>49</v>
          </cell>
          <cell r="D2544">
            <v>2006</v>
          </cell>
          <cell r="G2544"/>
          <cell r="I2544">
            <v>0</v>
          </cell>
        </row>
        <row r="2545">
          <cell r="A2545">
            <v>49</v>
          </cell>
          <cell r="D2545">
            <v>2006</v>
          </cell>
          <cell r="G2545"/>
          <cell r="I2545">
            <v>0</v>
          </cell>
        </row>
        <row r="2546">
          <cell r="A2546">
            <v>49</v>
          </cell>
          <cell r="D2546">
            <v>2006</v>
          </cell>
          <cell r="G2546">
            <v>107</v>
          </cell>
          <cell r="I2546">
            <v>822815</v>
          </cell>
        </row>
        <row r="2547">
          <cell r="A2547">
            <v>49</v>
          </cell>
          <cell r="D2547">
            <v>2006</v>
          </cell>
          <cell r="G2547">
            <v>108</v>
          </cell>
          <cell r="I2547">
            <v>1146696</v>
          </cell>
        </row>
        <row r="2548">
          <cell r="A2548">
            <v>49</v>
          </cell>
          <cell r="D2548">
            <v>2006</v>
          </cell>
          <cell r="G2548"/>
          <cell r="I2548">
            <v>0</v>
          </cell>
        </row>
        <row r="2549">
          <cell r="A2549">
            <v>49</v>
          </cell>
          <cell r="D2549">
            <v>2006</v>
          </cell>
          <cell r="G2549">
            <v>110</v>
          </cell>
          <cell r="I2549">
            <v>526425</v>
          </cell>
        </row>
        <row r="2550">
          <cell r="A2550">
            <v>49</v>
          </cell>
          <cell r="D2550">
            <v>2006</v>
          </cell>
          <cell r="G2550">
            <v>111</v>
          </cell>
          <cell r="I2550">
            <v>2517518</v>
          </cell>
        </row>
        <row r="2551">
          <cell r="A2551">
            <v>49</v>
          </cell>
          <cell r="D2551">
            <v>2006</v>
          </cell>
          <cell r="G2551">
            <v>112</v>
          </cell>
          <cell r="I2551">
            <v>15611880</v>
          </cell>
        </row>
        <row r="2552">
          <cell r="A2552">
            <v>49</v>
          </cell>
          <cell r="D2552">
            <v>2007</v>
          </cell>
          <cell r="G2552">
            <v>83</v>
          </cell>
          <cell r="I2552">
            <v>796436</v>
          </cell>
        </row>
        <row r="2553">
          <cell r="A2553">
            <v>49</v>
          </cell>
          <cell r="D2553">
            <v>2007</v>
          </cell>
          <cell r="G2553">
            <v>84</v>
          </cell>
          <cell r="I2553">
            <v>0</v>
          </cell>
        </row>
        <row r="2554">
          <cell r="A2554">
            <v>49</v>
          </cell>
          <cell r="D2554">
            <v>2007</v>
          </cell>
          <cell r="G2554">
            <v>85</v>
          </cell>
          <cell r="I2554">
            <v>67328</v>
          </cell>
        </row>
        <row r="2555">
          <cell r="A2555">
            <v>49</v>
          </cell>
          <cell r="D2555">
            <v>2007</v>
          </cell>
          <cell r="G2555">
            <v>86</v>
          </cell>
          <cell r="I2555">
            <v>392136</v>
          </cell>
        </row>
        <row r="2556">
          <cell r="A2556">
            <v>49</v>
          </cell>
          <cell r="D2556">
            <v>2007</v>
          </cell>
          <cell r="G2556">
            <v>87</v>
          </cell>
          <cell r="I2556">
            <v>404226</v>
          </cell>
        </row>
        <row r="2557">
          <cell r="A2557">
            <v>49</v>
          </cell>
          <cell r="D2557">
            <v>2007</v>
          </cell>
          <cell r="G2557">
            <v>88</v>
          </cell>
          <cell r="I2557">
            <v>668722</v>
          </cell>
        </row>
        <row r="2558">
          <cell r="A2558">
            <v>49</v>
          </cell>
          <cell r="D2558">
            <v>2007</v>
          </cell>
          <cell r="G2558">
            <v>89</v>
          </cell>
          <cell r="I2558">
            <v>722059</v>
          </cell>
        </row>
        <row r="2559">
          <cell r="A2559">
            <v>49</v>
          </cell>
          <cell r="D2559">
            <v>2007</v>
          </cell>
          <cell r="G2559"/>
          <cell r="I2559">
            <v>0</v>
          </cell>
        </row>
        <row r="2560">
          <cell r="A2560">
            <v>49</v>
          </cell>
          <cell r="D2560">
            <v>2007</v>
          </cell>
          <cell r="G2560"/>
          <cell r="I2560">
            <v>0</v>
          </cell>
        </row>
        <row r="2561">
          <cell r="A2561">
            <v>49</v>
          </cell>
          <cell r="D2561">
            <v>2007</v>
          </cell>
          <cell r="G2561">
            <v>92</v>
          </cell>
          <cell r="I2561">
            <v>483</v>
          </cell>
        </row>
        <row r="2562">
          <cell r="A2562">
            <v>49</v>
          </cell>
          <cell r="D2562">
            <v>2007</v>
          </cell>
          <cell r="G2562">
            <v>93</v>
          </cell>
          <cell r="I2562">
            <v>255003</v>
          </cell>
        </row>
        <row r="2563">
          <cell r="A2563">
            <v>49</v>
          </cell>
          <cell r="D2563">
            <v>2007</v>
          </cell>
          <cell r="G2563">
            <v>94</v>
          </cell>
          <cell r="I2563">
            <v>140838</v>
          </cell>
        </row>
        <row r="2564">
          <cell r="A2564">
            <v>49</v>
          </cell>
          <cell r="D2564">
            <v>2007</v>
          </cell>
          <cell r="G2564"/>
          <cell r="I2564">
            <v>0</v>
          </cell>
        </row>
        <row r="2565">
          <cell r="A2565">
            <v>49</v>
          </cell>
          <cell r="D2565">
            <v>2007</v>
          </cell>
          <cell r="G2565">
            <v>96</v>
          </cell>
          <cell r="I2565">
            <v>7972880</v>
          </cell>
        </row>
        <row r="2566">
          <cell r="A2566">
            <v>49</v>
          </cell>
          <cell r="D2566">
            <v>2007</v>
          </cell>
          <cell r="G2566">
            <v>97</v>
          </cell>
          <cell r="I2566">
            <v>2227233</v>
          </cell>
        </row>
        <row r="2567">
          <cell r="A2567">
            <v>49</v>
          </cell>
          <cell r="D2567">
            <v>2007</v>
          </cell>
          <cell r="G2567">
            <v>98</v>
          </cell>
          <cell r="I2567">
            <v>309113</v>
          </cell>
        </row>
        <row r="2568">
          <cell r="A2568">
            <v>49</v>
          </cell>
          <cell r="D2568">
            <v>2007</v>
          </cell>
          <cell r="G2568">
            <v>99</v>
          </cell>
          <cell r="I2568">
            <v>13956457</v>
          </cell>
        </row>
        <row r="2569">
          <cell r="A2569">
            <v>49</v>
          </cell>
          <cell r="D2569">
            <v>2007</v>
          </cell>
          <cell r="G2569"/>
          <cell r="I2569">
            <v>0</v>
          </cell>
        </row>
        <row r="2570">
          <cell r="A2570">
            <v>49</v>
          </cell>
          <cell r="D2570">
            <v>2007</v>
          </cell>
          <cell r="G2570">
            <v>101</v>
          </cell>
          <cell r="I2570">
            <v>15572</v>
          </cell>
        </row>
        <row r="2571">
          <cell r="A2571">
            <v>49</v>
          </cell>
          <cell r="D2571">
            <v>2007</v>
          </cell>
          <cell r="G2571">
            <v>102</v>
          </cell>
          <cell r="I2571">
            <v>5072</v>
          </cell>
        </row>
        <row r="2572">
          <cell r="A2572">
            <v>49</v>
          </cell>
          <cell r="D2572">
            <v>2007</v>
          </cell>
          <cell r="G2572"/>
          <cell r="I2572">
            <v>0</v>
          </cell>
        </row>
        <row r="2573">
          <cell r="A2573">
            <v>49</v>
          </cell>
          <cell r="D2573">
            <v>2007</v>
          </cell>
          <cell r="G2573">
            <v>104</v>
          </cell>
          <cell r="I2573">
            <v>-2944</v>
          </cell>
        </row>
        <row r="2574">
          <cell r="A2574">
            <v>49</v>
          </cell>
          <cell r="D2574">
            <v>2007</v>
          </cell>
          <cell r="G2574"/>
          <cell r="I2574">
            <v>0</v>
          </cell>
        </row>
        <row r="2575">
          <cell r="A2575">
            <v>49</v>
          </cell>
          <cell r="D2575">
            <v>2007</v>
          </cell>
          <cell r="G2575"/>
          <cell r="I2575">
            <v>0</v>
          </cell>
        </row>
        <row r="2576">
          <cell r="A2576">
            <v>49</v>
          </cell>
          <cell r="D2576">
            <v>2007</v>
          </cell>
          <cell r="G2576">
            <v>107</v>
          </cell>
          <cell r="I2576">
            <v>811633</v>
          </cell>
        </row>
        <row r="2577">
          <cell r="A2577">
            <v>49</v>
          </cell>
          <cell r="D2577">
            <v>2007</v>
          </cell>
          <cell r="G2577">
            <v>108</v>
          </cell>
          <cell r="I2577">
            <v>1021124</v>
          </cell>
        </row>
        <row r="2578">
          <cell r="A2578">
            <v>49</v>
          </cell>
          <cell r="D2578">
            <v>2007</v>
          </cell>
          <cell r="G2578"/>
          <cell r="I2578">
            <v>0</v>
          </cell>
        </row>
        <row r="2579">
          <cell r="A2579">
            <v>49</v>
          </cell>
          <cell r="D2579">
            <v>2007</v>
          </cell>
          <cell r="G2579">
            <v>110</v>
          </cell>
          <cell r="I2579">
            <v>576512</v>
          </cell>
        </row>
        <row r="2580">
          <cell r="A2580">
            <v>49</v>
          </cell>
          <cell r="D2580">
            <v>2007</v>
          </cell>
          <cell r="G2580">
            <v>111</v>
          </cell>
          <cell r="I2580">
            <v>2426969</v>
          </cell>
        </row>
        <row r="2581">
          <cell r="A2581">
            <v>49</v>
          </cell>
          <cell r="D2581">
            <v>2007</v>
          </cell>
          <cell r="G2581">
            <v>112</v>
          </cell>
          <cell r="I2581">
            <v>16383426</v>
          </cell>
        </row>
        <row r="2582">
          <cell r="A2582">
            <v>49</v>
          </cell>
          <cell r="D2582">
            <v>2008</v>
          </cell>
          <cell r="G2582">
            <v>83</v>
          </cell>
          <cell r="I2582">
            <v>930619</v>
          </cell>
        </row>
        <row r="2583">
          <cell r="A2583">
            <v>49</v>
          </cell>
          <cell r="D2583">
            <v>2008</v>
          </cell>
          <cell r="G2583"/>
          <cell r="I2583">
            <v>0</v>
          </cell>
        </row>
        <row r="2584">
          <cell r="A2584">
            <v>49</v>
          </cell>
          <cell r="D2584">
            <v>2008</v>
          </cell>
          <cell r="G2584">
            <v>85</v>
          </cell>
          <cell r="I2584">
            <v>86966</v>
          </cell>
        </row>
        <row r="2585">
          <cell r="A2585">
            <v>49</v>
          </cell>
          <cell r="D2585">
            <v>2008</v>
          </cell>
          <cell r="G2585">
            <v>86</v>
          </cell>
          <cell r="I2585">
            <v>417818</v>
          </cell>
        </row>
        <row r="2586">
          <cell r="A2586">
            <v>49</v>
          </cell>
          <cell r="D2586">
            <v>2008</v>
          </cell>
          <cell r="G2586">
            <v>87</v>
          </cell>
          <cell r="I2586">
            <v>413347</v>
          </cell>
        </row>
        <row r="2587">
          <cell r="A2587">
            <v>49</v>
          </cell>
          <cell r="D2587">
            <v>2008</v>
          </cell>
          <cell r="G2587">
            <v>88</v>
          </cell>
          <cell r="I2587">
            <v>701687</v>
          </cell>
        </row>
        <row r="2588">
          <cell r="A2588">
            <v>49</v>
          </cell>
          <cell r="D2588">
            <v>2008</v>
          </cell>
          <cell r="G2588">
            <v>89</v>
          </cell>
          <cell r="I2588">
            <v>777571</v>
          </cell>
        </row>
        <row r="2589">
          <cell r="A2589">
            <v>49</v>
          </cell>
          <cell r="D2589">
            <v>2008</v>
          </cell>
          <cell r="G2589">
            <v>90</v>
          </cell>
          <cell r="I2589">
            <v>19887</v>
          </cell>
        </row>
        <row r="2590">
          <cell r="A2590">
            <v>49</v>
          </cell>
          <cell r="D2590">
            <v>2008</v>
          </cell>
          <cell r="G2590"/>
          <cell r="I2590">
            <v>0</v>
          </cell>
        </row>
        <row r="2591">
          <cell r="A2591">
            <v>49</v>
          </cell>
          <cell r="D2591">
            <v>2008</v>
          </cell>
          <cell r="G2591">
            <v>92</v>
          </cell>
          <cell r="I2591">
            <v>263</v>
          </cell>
        </row>
        <row r="2592">
          <cell r="A2592">
            <v>49</v>
          </cell>
          <cell r="D2592">
            <v>2008</v>
          </cell>
          <cell r="G2592">
            <v>93</v>
          </cell>
          <cell r="I2592">
            <v>123110</v>
          </cell>
        </row>
        <row r="2593">
          <cell r="A2593">
            <v>49</v>
          </cell>
          <cell r="D2593">
            <v>2008</v>
          </cell>
          <cell r="G2593">
            <v>94</v>
          </cell>
          <cell r="I2593">
            <v>127175</v>
          </cell>
        </row>
        <row r="2594">
          <cell r="A2594">
            <v>49</v>
          </cell>
          <cell r="D2594">
            <v>2008</v>
          </cell>
          <cell r="G2594"/>
          <cell r="I2594">
            <v>0</v>
          </cell>
        </row>
        <row r="2595">
          <cell r="A2595">
            <v>49</v>
          </cell>
          <cell r="D2595">
            <v>2008</v>
          </cell>
          <cell r="G2595">
            <v>96</v>
          </cell>
          <cell r="I2595">
            <v>8169069</v>
          </cell>
        </row>
        <row r="2596">
          <cell r="A2596">
            <v>49</v>
          </cell>
          <cell r="D2596">
            <v>2008</v>
          </cell>
          <cell r="G2596">
            <v>97</v>
          </cell>
          <cell r="I2596">
            <v>2449313</v>
          </cell>
        </row>
        <row r="2597">
          <cell r="A2597">
            <v>49</v>
          </cell>
          <cell r="D2597">
            <v>2008</v>
          </cell>
          <cell r="G2597">
            <v>98</v>
          </cell>
          <cell r="I2597">
            <v>133592</v>
          </cell>
        </row>
        <row r="2598">
          <cell r="A2598">
            <v>49</v>
          </cell>
          <cell r="D2598">
            <v>2008</v>
          </cell>
          <cell r="G2598">
            <v>99</v>
          </cell>
          <cell r="I2598">
            <v>14350417</v>
          </cell>
        </row>
        <row r="2599">
          <cell r="A2599">
            <v>49</v>
          </cell>
          <cell r="D2599">
            <v>2008</v>
          </cell>
          <cell r="G2599"/>
          <cell r="I2599">
            <v>0</v>
          </cell>
        </row>
        <row r="2600">
          <cell r="A2600">
            <v>49</v>
          </cell>
          <cell r="D2600">
            <v>2008</v>
          </cell>
          <cell r="G2600">
            <v>101</v>
          </cell>
          <cell r="I2600">
            <v>12174</v>
          </cell>
        </row>
        <row r="2601">
          <cell r="A2601">
            <v>49</v>
          </cell>
          <cell r="D2601">
            <v>2008</v>
          </cell>
          <cell r="G2601">
            <v>102</v>
          </cell>
          <cell r="I2601">
            <v>6747</v>
          </cell>
        </row>
        <row r="2602">
          <cell r="A2602">
            <v>49</v>
          </cell>
          <cell r="D2602">
            <v>2008</v>
          </cell>
          <cell r="G2602"/>
          <cell r="I2602">
            <v>0</v>
          </cell>
        </row>
        <row r="2603">
          <cell r="A2603">
            <v>49</v>
          </cell>
          <cell r="D2603">
            <v>2008</v>
          </cell>
          <cell r="G2603">
            <v>104</v>
          </cell>
          <cell r="I2603">
            <v>0</v>
          </cell>
        </row>
        <row r="2604">
          <cell r="A2604">
            <v>49</v>
          </cell>
          <cell r="D2604">
            <v>2008</v>
          </cell>
          <cell r="G2604"/>
          <cell r="I2604">
            <v>0</v>
          </cell>
        </row>
        <row r="2605">
          <cell r="A2605">
            <v>49</v>
          </cell>
          <cell r="D2605">
            <v>2008</v>
          </cell>
          <cell r="G2605"/>
          <cell r="I2605">
            <v>0</v>
          </cell>
        </row>
        <row r="2606">
          <cell r="A2606">
            <v>49</v>
          </cell>
          <cell r="D2606">
            <v>2008</v>
          </cell>
          <cell r="G2606">
            <v>107</v>
          </cell>
          <cell r="I2606">
            <v>772461</v>
          </cell>
        </row>
        <row r="2607">
          <cell r="A2607">
            <v>49</v>
          </cell>
          <cell r="D2607">
            <v>2008</v>
          </cell>
          <cell r="G2607">
            <v>108</v>
          </cell>
          <cell r="I2607">
            <v>1591065</v>
          </cell>
        </row>
        <row r="2608">
          <cell r="A2608">
            <v>49</v>
          </cell>
          <cell r="D2608">
            <v>2008</v>
          </cell>
          <cell r="G2608"/>
          <cell r="I2608">
            <v>0</v>
          </cell>
        </row>
        <row r="2609">
          <cell r="A2609">
            <v>49</v>
          </cell>
          <cell r="D2609">
            <v>2008</v>
          </cell>
          <cell r="G2609">
            <v>110</v>
          </cell>
          <cell r="I2609">
            <v>335849</v>
          </cell>
        </row>
        <row r="2610">
          <cell r="A2610">
            <v>49</v>
          </cell>
          <cell r="D2610">
            <v>2008</v>
          </cell>
          <cell r="G2610">
            <v>111</v>
          </cell>
          <cell r="I2610">
            <v>2718296</v>
          </cell>
        </row>
        <row r="2611">
          <cell r="A2611">
            <v>49</v>
          </cell>
          <cell r="D2611">
            <v>2008</v>
          </cell>
          <cell r="G2611">
            <v>112</v>
          </cell>
          <cell r="I2611">
            <v>17068713</v>
          </cell>
        </row>
        <row r="2612">
          <cell r="A2612">
            <v>49</v>
          </cell>
          <cell r="D2612">
            <v>2009</v>
          </cell>
          <cell r="G2612">
            <v>83</v>
          </cell>
          <cell r="I2612">
            <v>772948</v>
          </cell>
        </row>
        <row r="2613">
          <cell r="A2613">
            <v>49</v>
          </cell>
          <cell r="D2613">
            <v>2009</v>
          </cell>
          <cell r="G2613"/>
          <cell r="I2613">
            <v>0</v>
          </cell>
        </row>
        <row r="2614">
          <cell r="A2614">
            <v>49</v>
          </cell>
          <cell r="D2614">
            <v>2009</v>
          </cell>
          <cell r="G2614">
            <v>85</v>
          </cell>
          <cell r="I2614">
            <v>82609</v>
          </cell>
        </row>
        <row r="2615">
          <cell r="A2615">
            <v>49</v>
          </cell>
          <cell r="D2615">
            <v>2009</v>
          </cell>
          <cell r="G2615">
            <v>86</v>
          </cell>
          <cell r="I2615">
            <v>460108</v>
          </cell>
        </row>
        <row r="2616">
          <cell r="A2616">
            <v>49</v>
          </cell>
          <cell r="D2616">
            <v>2009</v>
          </cell>
          <cell r="G2616">
            <v>87</v>
          </cell>
          <cell r="I2616">
            <v>461393</v>
          </cell>
        </row>
        <row r="2617">
          <cell r="A2617">
            <v>49</v>
          </cell>
          <cell r="D2617">
            <v>2009</v>
          </cell>
          <cell r="G2617">
            <v>88</v>
          </cell>
          <cell r="I2617">
            <v>647501</v>
          </cell>
        </row>
        <row r="2618">
          <cell r="A2618">
            <v>49</v>
          </cell>
          <cell r="D2618">
            <v>2009</v>
          </cell>
          <cell r="G2618">
            <v>89</v>
          </cell>
          <cell r="I2618">
            <v>651676</v>
          </cell>
        </row>
        <row r="2619">
          <cell r="A2619">
            <v>49</v>
          </cell>
          <cell r="D2619">
            <v>2009</v>
          </cell>
          <cell r="G2619">
            <v>90</v>
          </cell>
          <cell r="I2619">
            <v>0</v>
          </cell>
        </row>
        <row r="2620">
          <cell r="A2620">
            <v>49</v>
          </cell>
          <cell r="D2620">
            <v>2009</v>
          </cell>
          <cell r="G2620"/>
          <cell r="I2620">
            <v>0</v>
          </cell>
        </row>
        <row r="2621">
          <cell r="A2621">
            <v>49</v>
          </cell>
          <cell r="D2621">
            <v>2009</v>
          </cell>
          <cell r="G2621">
            <v>92</v>
          </cell>
          <cell r="I2621">
            <v>0</v>
          </cell>
        </row>
        <row r="2622">
          <cell r="A2622">
            <v>49</v>
          </cell>
          <cell r="D2622">
            <v>2009</v>
          </cell>
          <cell r="G2622">
            <v>93</v>
          </cell>
          <cell r="I2622">
            <v>111219</v>
          </cell>
        </row>
        <row r="2623">
          <cell r="A2623">
            <v>49</v>
          </cell>
          <cell r="D2623">
            <v>2009</v>
          </cell>
          <cell r="G2623">
            <v>94</v>
          </cell>
          <cell r="I2623">
            <v>251516</v>
          </cell>
        </row>
        <row r="2624">
          <cell r="A2624">
            <v>49</v>
          </cell>
          <cell r="D2624">
            <v>2009</v>
          </cell>
          <cell r="G2624"/>
          <cell r="I2624">
            <v>0</v>
          </cell>
        </row>
        <row r="2625">
          <cell r="A2625">
            <v>49</v>
          </cell>
          <cell r="D2625">
            <v>2009</v>
          </cell>
          <cell r="G2625">
            <v>96</v>
          </cell>
          <cell r="I2625">
            <v>7771202</v>
          </cell>
        </row>
        <row r="2626">
          <cell r="A2626">
            <v>49</v>
          </cell>
          <cell r="D2626">
            <v>2009</v>
          </cell>
          <cell r="G2626">
            <v>97</v>
          </cell>
          <cell r="I2626">
            <v>2913321</v>
          </cell>
        </row>
        <row r="2627">
          <cell r="A2627">
            <v>49</v>
          </cell>
          <cell r="D2627">
            <v>2009</v>
          </cell>
          <cell r="G2627">
            <v>98</v>
          </cell>
          <cell r="I2627">
            <v>341715</v>
          </cell>
        </row>
        <row r="2628">
          <cell r="A2628">
            <v>49</v>
          </cell>
          <cell r="D2628">
            <v>2009</v>
          </cell>
          <cell r="G2628">
            <v>99</v>
          </cell>
          <cell r="I2628">
            <v>14465208</v>
          </cell>
        </row>
        <row r="2629">
          <cell r="A2629">
            <v>49</v>
          </cell>
          <cell r="D2629">
            <v>2009</v>
          </cell>
          <cell r="G2629"/>
          <cell r="I2629">
            <v>0</v>
          </cell>
        </row>
        <row r="2630">
          <cell r="A2630">
            <v>49</v>
          </cell>
          <cell r="D2630">
            <v>2009</v>
          </cell>
          <cell r="G2630">
            <v>101</v>
          </cell>
          <cell r="I2630">
            <v>17893</v>
          </cell>
        </row>
        <row r="2631">
          <cell r="A2631">
            <v>49</v>
          </cell>
          <cell r="D2631">
            <v>2009</v>
          </cell>
          <cell r="G2631">
            <v>102</v>
          </cell>
          <cell r="I2631">
            <v>21478</v>
          </cell>
        </row>
        <row r="2632">
          <cell r="A2632">
            <v>49</v>
          </cell>
          <cell r="D2632">
            <v>2009</v>
          </cell>
          <cell r="G2632"/>
          <cell r="I2632">
            <v>0</v>
          </cell>
        </row>
        <row r="2633">
          <cell r="A2633">
            <v>49</v>
          </cell>
          <cell r="D2633">
            <v>2009</v>
          </cell>
          <cell r="G2633"/>
          <cell r="I2633">
            <v>0</v>
          </cell>
        </row>
        <row r="2634">
          <cell r="A2634">
            <v>49</v>
          </cell>
          <cell r="D2634">
            <v>2009</v>
          </cell>
          <cell r="G2634"/>
          <cell r="I2634">
            <v>0</v>
          </cell>
        </row>
        <row r="2635">
          <cell r="A2635">
            <v>49</v>
          </cell>
          <cell r="D2635">
            <v>2009</v>
          </cell>
          <cell r="G2635"/>
          <cell r="I2635">
            <v>0</v>
          </cell>
        </row>
        <row r="2636">
          <cell r="A2636">
            <v>49</v>
          </cell>
          <cell r="D2636">
            <v>2009</v>
          </cell>
          <cell r="G2636">
            <v>107</v>
          </cell>
          <cell r="I2636">
            <v>865493</v>
          </cell>
        </row>
        <row r="2637">
          <cell r="A2637">
            <v>49</v>
          </cell>
          <cell r="D2637">
            <v>2009</v>
          </cell>
          <cell r="G2637">
            <v>108</v>
          </cell>
          <cell r="I2637">
            <v>1434547</v>
          </cell>
        </row>
        <row r="2638">
          <cell r="A2638">
            <v>49</v>
          </cell>
          <cell r="D2638">
            <v>2009</v>
          </cell>
          <cell r="G2638"/>
          <cell r="I2638">
            <v>0</v>
          </cell>
        </row>
        <row r="2639">
          <cell r="A2639">
            <v>49</v>
          </cell>
          <cell r="D2639">
            <v>2009</v>
          </cell>
          <cell r="G2639">
            <v>110</v>
          </cell>
          <cell r="I2639">
            <v>409300</v>
          </cell>
        </row>
        <row r="2640">
          <cell r="A2640">
            <v>49</v>
          </cell>
          <cell r="D2640">
            <v>2009</v>
          </cell>
          <cell r="G2640">
            <v>111</v>
          </cell>
          <cell r="I2640">
            <v>2748711</v>
          </cell>
        </row>
        <row r="2641">
          <cell r="A2641">
            <v>49</v>
          </cell>
          <cell r="D2641">
            <v>2009</v>
          </cell>
          <cell r="G2641">
            <v>112</v>
          </cell>
          <cell r="I2641">
            <v>17213919</v>
          </cell>
        </row>
        <row r="2642">
          <cell r="A2642">
            <v>49</v>
          </cell>
          <cell r="D2642">
            <v>2010</v>
          </cell>
          <cell r="G2642">
            <v>83</v>
          </cell>
          <cell r="I2642">
            <v>733120</v>
          </cell>
        </row>
        <row r="2643">
          <cell r="A2643">
            <v>49</v>
          </cell>
          <cell r="D2643">
            <v>2010</v>
          </cell>
          <cell r="G2643"/>
          <cell r="I2643">
            <v>0</v>
          </cell>
        </row>
        <row r="2644">
          <cell r="A2644">
            <v>49</v>
          </cell>
          <cell r="D2644">
            <v>2010</v>
          </cell>
          <cell r="G2644">
            <v>85</v>
          </cell>
          <cell r="I2644">
            <v>101333</v>
          </cell>
        </row>
        <row r="2645">
          <cell r="A2645">
            <v>49</v>
          </cell>
          <cell r="D2645">
            <v>2010</v>
          </cell>
          <cell r="G2645">
            <v>86</v>
          </cell>
          <cell r="I2645">
            <v>488705</v>
          </cell>
        </row>
        <row r="2646">
          <cell r="A2646">
            <v>49</v>
          </cell>
          <cell r="D2646">
            <v>2010</v>
          </cell>
          <cell r="G2646">
            <v>87</v>
          </cell>
          <cell r="I2646">
            <v>473797</v>
          </cell>
        </row>
        <row r="2647">
          <cell r="A2647">
            <v>49</v>
          </cell>
          <cell r="D2647">
            <v>2010</v>
          </cell>
          <cell r="G2647">
            <v>88</v>
          </cell>
          <cell r="I2647">
            <v>656471</v>
          </cell>
        </row>
        <row r="2648">
          <cell r="A2648">
            <v>49</v>
          </cell>
          <cell r="D2648">
            <v>2010</v>
          </cell>
          <cell r="G2648">
            <v>89</v>
          </cell>
          <cell r="I2648">
            <v>620128</v>
          </cell>
        </row>
        <row r="2649">
          <cell r="A2649">
            <v>49</v>
          </cell>
          <cell r="D2649">
            <v>2010</v>
          </cell>
          <cell r="G2649"/>
          <cell r="I2649">
            <v>0</v>
          </cell>
        </row>
        <row r="2650">
          <cell r="A2650">
            <v>49</v>
          </cell>
          <cell r="D2650">
            <v>2010</v>
          </cell>
          <cell r="G2650"/>
          <cell r="I2650">
            <v>0</v>
          </cell>
        </row>
        <row r="2651">
          <cell r="A2651">
            <v>49</v>
          </cell>
          <cell r="D2651">
            <v>2010</v>
          </cell>
          <cell r="G2651"/>
          <cell r="I2651">
            <v>0</v>
          </cell>
        </row>
        <row r="2652">
          <cell r="A2652">
            <v>49</v>
          </cell>
          <cell r="D2652">
            <v>2010</v>
          </cell>
          <cell r="G2652">
            <v>93</v>
          </cell>
          <cell r="I2652">
            <v>120676</v>
          </cell>
        </row>
        <row r="2653">
          <cell r="A2653">
            <v>49</v>
          </cell>
          <cell r="D2653">
            <v>2010</v>
          </cell>
          <cell r="G2653">
            <v>94</v>
          </cell>
          <cell r="I2653">
            <v>128083</v>
          </cell>
        </row>
        <row r="2654">
          <cell r="A2654">
            <v>49</v>
          </cell>
          <cell r="D2654">
            <v>2010</v>
          </cell>
          <cell r="G2654"/>
          <cell r="I2654">
            <v>0</v>
          </cell>
        </row>
        <row r="2655">
          <cell r="A2655">
            <v>49</v>
          </cell>
          <cell r="D2655">
            <v>2010</v>
          </cell>
          <cell r="G2655">
            <v>96</v>
          </cell>
          <cell r="I2655">
            <v>5804002</v>
          </cell>
        </row>
        <row r="2656">
          <cell r="A2656">
            <v>49</v>
          </cell>
          <cell r="D2656">
            <v>2010</v>
          </cell>
          <cell r="G2656">
            <v>97</v>
          </cell>
          <cell r="I2656">
            <v>4268906</v>
          </cell>
        </row>
        <row r="2657">
          <cell r="A2657">
            <v>49</v>
          </cell>
          <cell r="D2657">
            <v>2010</v>
          </cell>
          <cell r="G2657">
            <v>98</v>
          </cell>
          <cell r="I2657">
            <v>129206</v>
          </cell>
        </row>
        <row r="2658">
          <cell r="A2658">
            <v>49</v>
          </cell>
          <cell r="D2658">
            <v>2010</v>
          </cell>
          <cell r="G2658">
            <v>99</v>
          </cell>
          <cell r="I2658">
            <v>13524427</v>
          </cell>
        </row>
        <row r="2659">
          <cell r="A2659">
            <v>49</v>
          </cell>
          <cell r="D2659">
            <v>2010</v>
          </cell>
          <cell r="G2659"/>
          <cell r="I2659">
            <v>0</v>
          </cell>
        </row>
        <row r="2660">
          <cell r="A2660">
            <v>49</v>
          </cell>
          <cell r="D2660">
            <v>2010</v>
          </cell>
          <cell r="G2660">
            <v>101</v>
          </cell>
          <cell r="I2660">
            <v>20573</v>
          </cell>
        </row>
        <row r="2661">
          <cell r="A2661">
            <v>49</v>
          </cell>
          <cell r="D2661">
            <v>2010</v>
          </cell>
          <cell r="G2661">
            <v>102</v>
          </cell>
          <cell r="I2661">
            <v>38420</v>
          </cell>
        </row>
        <row r="2662">
          <cell r="A2662">
            <v>49</v>
          </cell>
          <cell r="D2662">
            <v>2010</v>
          </cell>
          <cell r="G2662"/>
          <cell r="I2662">
            <v>0</v>
          </cell>
        </row>
        <row r="2663">
          <cell r="A2663">
            <v>49</v>
          </cell>
          <cell r="D2663">
            <v>2010</v>
          </cell>
          <cell r="G2663"/>
          <cell r="I2663">
            <v>0</v>
          </cell>
        </row>
        <row r="2664">
          <cell r="A2664">
            <v>49</v>
          </cell>
          <cell r="D2664">
            <v>2010</v>
          </cell>
          <cell r="G2664"/>
          <cell r="I2664">
            <v>0</v>
          </cell>
        </row>
        <row r="2665">
          <cell r="A2665">
            <v>49</v>
          </cell>
          <cell r="D2665">
            <v>2010</v>
          </cell>
          <cell r="G2665"/>
          <cell r="I2665">
            <v>0</v>
          </cell>
        </row>
        <row r="2666">
          <cell r="A2666">
            <v>49</v>
          </cell>
          <cell r="D2666">
            <v>2010</v>
          </cell>
          <cell r="G2666">
            <v>107</v>
          </cell>
          <cell r="I2666">
            <v>701699</v>
          </cell>
        </row>
        <row r="2667">
          <cell r="A2667">
            <v>49</v>
          </cell>
          <cell r="D2667">
            <v>2010</v>
          </cell>
          <cell r="G2667">
            <v>108</v>
          </cell>
          <cell r="I2667">
            <v>1321038</v>
          </cell>
        </row>
        <row r="2668">
          <cell r="A2668">
            <v>49</v>
          </cell>
          <cell r="D2668">
            <v>2010</v>
          </cell>
          <cell r="G2668"/>
          <cell r="I2668">
            <v>0</v>
          </cell>
        </row>
        <row r="2669">
          <cell r="A2669">
            <v>49</v>
          </cell>
          <cell r="D2669">
            <v>2010</v>
          </cell>
          <cell r="G2669">
            <v>110</v>
          </cell>
          <cell r="I2669">
            <v>231339</v>
          </cell>
        </row>
        <row r="2670">
          <cell r="A2670">
            <v>49</v>
          </cell>
          <cell r="D2670">
            <v>2010</v>
          </cell>
          <cell r="G2670">
            <v>111</v>
          </cell>
          <cell r="I2670">
            <v>2313069</v>
          </cell>
        </row>
        <row r="2671">
          <cell r="A2671">
            <v>49</v>
          </cell>
          <cell r="D2671">
            <v>2010</v>
          </cell>
          <cell r="G2671">
            <v>112</v>
          </cell>
          <cell r="I2671">
            <v>15837496</v>
          </cell>
        </row>
        <row r="2672">
          <cell r="A2672">
            <v>49</v>
          </cell>
          <cell r="D2672">
            <v>2011</v>
          </cell>
          <cell r="G2672">
            <v>83</v>
          </cell>
          <cell r="I2672">
            <v>837195</v>
          </cell>
        </row>
        <row r="2673">
          <cell r="A2673">
            <v>49</v>
          </cell>
          <cell r="D2673">
            <v>2011</v>
          </cell>
          <cell r="G2673"/>
          <cell r="I2673">
            <v>0</v>
          </cell>
        </row>
        <row r="2674">
          <cell r="A2674">
            <v>49</v>
          </cell>
          <cell r="D2674">
            <v>2011</v>
          </cell>
          <cell r="G2674">
            <v>85</v>
          </cell>
          <cell r="I2674">
            <v>126147</v>
          </cell>
        </row>
        <row r="2675">
          <cell r="A2675">
            <v>49</v>
          </cell>
          <cell r="D2675">
            <v>2011</v>
          </cell>
          <cell r="G2675">
            <v>86</v>
          </cell>
          <cell r="I2675">
            <v>547381</v>
          </cell>
        </row>
        <row r="2676">
          <cell r="A2676">
            <v>49</v>
          </cell>
          <cell r="D2676">
            <v>2011</v>
          </cell>
          <cell r="G2676">
            <v>87</v>
          </cell>
          <cell r="I2676">
            <v>513648</v>
          </cell>
        </row>
        <row r="2677">
          <cell r="A2677">
            <v>49</v>
          </cell>
          <cell r="D2677">
            <v>2011</v>
          </cell>
          <cell r="G2677">
            <v>88</v>
          </cell>
          <cell r="I2677">
            <v>766895</v>
          </cell>
        </row>
        <row r="2678">
          <cell r="A2678">
            <v>49</v>
          </cell>
          <cell r="D2678">
            <v>2011</v>
          </cell>
          <cell r="G2678">
            <v>89</v>
          </cell>
          <cell r="I2678">
            <v>720169</v>
          </cell>
        </row>
        <row r="2679">
          <cell r="A2679">
            <v>49</v>
          </cell>
          <cell r="D2679">
            <v>2011</v>
          </cell>
          <cell r="G2679">
            <v>90</v>
          </cell>
          <cell r="I2679">
            <v>279</v>
          </cell>
        </row>
        <row r="2680">
          <cell r="A2680">
            <v>49</v>
          </cell>
          <cell r="D2680">
            <v>2011</v>
          </cell>
          <cell r="G2680"/>
          <cell r="I2680">
            <v>0</v>
          </cell>
        </row>
        <row r="2681">
          <cell r="A2681">
            <v>49</v>
          </cell>
          <cell r="D2681">
            <v>2011</v>
          </cell>
          <cell r="G2681"/>
          <cell r="I2681">
            <v>0</v>
          </cell>
        </row>
        <row r="2682">
          <cell r="A2682">
            <v>49</v>
          </cell>
          <cell r="D2682">
            <v>2011</v>
          </cell>
          <cell r="G2682">
            <v>93</v>
          </cell>
          <cell r="I2682">
            <v>208675</v>
          </cell>
        </row>
        <row r="2683">
          <cell r="A2683">
            <v>49</v>
          </cell>
          <cell r="D2683">
            <v>2011</v>
          </cell>
          <cell r="G2683">
            <v>94</v>
          </cell>
          <cell r="I2683">
            <v>238784</v>
          </cell>
        </row>
        <row r="2684">
          <cell r="A2684">
            <v>49</v>
          </cell>
          <cell r="D2684">
            <v>2011</v>
          </cell>
          <cell r="G2684"/>
          <cell r="I2684">
            <v>0</v>
          </cell>
        </row>
        <row r="2685">
          <cell r="A2685">
            <v>49</v>
          </cell>
          <cell r="D2685">
            <v>2011</v>
          </cell>
          <cell r="G2685">
            <v>96</v>
          </cell>
          <cell r="I2685">
            <v>6577553</v>
          </cell>
        </row>
        <row r="2686">
          <cell r="A2686">
            <v>49</v>
          </cell>
          <cell r="D2686">
            <v>2011</v>
          </cell>
          <cell r="G2686">
            <v>97</v>
          </cell>
          <cell r="I2686">
            <v>4528475</v>
          </cell>
        </row>
        <row r="2687">
          <cell r="A2687">
            <v>49</v>
          </cell>
          <cell r="D2687">
            <v>2011</v>
          </cell>
          <cell r="G2687">
            <v>98</v>
          </cell>
          <cell r="I2687">
            <v>338509</v>
          </cell>
        </row>
        <row r="2688">
          <cell r="A2688">
            <v>49</v>
          </cell>
          <cell r="D2688">
            <v>2011</v>
          </cell>
          <cell r="G2688">
            <v>99</v>
          </cell>
          <cell r="I2688">
            <v>15403710</v>
          </cell>
        </row>
        <row r="2689">
          <cell r="A2689">
            <v>49</v>
          </cell>
          <cell r="D2689">
            <v>2011</v>
          </cell>
          <cell r="G2689"/>
          <cell r="I2689">
            <v>0</v>
          </cell>
        </row>
        <row r="2690">
          <cell r="A2690">
            <v>49</v>
          </cell>
          <cell r="D2690">
            <v>2011</v>
          </cell>
          <cell r="G2690">
            <v>101</v>
          </cell>
          <cell r="I2690">
            <v>27448</v>
          </cell>
        </row>
        <row r="2691">
          <cell r="A2691">
            <v>49</v>
          </cell>
          <cell r="D2691">
            <v>2011</v>
          </cell>
          <cell r="G2691">
            <v>102</v>
          </cell>
          <cell r="I2691">
            <v>26188</v>
          </cell>
        </row>
        <row r="2692">
          <cell r="A2692">
            <v>49</v>
          </cell>
          <cell r="D2692">
            <v>2011</v>
          </cell>
          <cell r="G2692"/>
          <cell r="I2692">
            <v>0</v>
          </cell>
        </row>
        <row r="2693">
          <cell r="A2693">
            <v>49</v>
          </cell>
          <cell r="D2693">
            <v>2011</v>
          </cell>
          <cell r="G2693"/>
          <cell r="I2693">
            <v>0</v>
          </cell>
        </row>
        <row r="2694">
          <cell r="A2694">
            <v>49</v>
          </cell>
          <cell r="D2694">
            <v>2011</v>
          </cell>
          <cell r="G2694"/>
          <cell r="I2694">
            <v>0</v>
          </cell>
        </row>
        <row r="2695">
          <cell r="A2695">
            <v>49</v>
          </cell>
          <cell r="D2695">
            <v>2011</v>
          </cell>
          <cell r="G2695"/>
          <cell r="I2695">
            <v>0</v>
          </cell>
        </row>
        <row r="2696">
          <cell r="A2696">
            <v>49</v>
          </cell>
          <cell r="D2696">
            <v>2011</v>
          </cell>
          <cell r="G2696">
            <v>107</v>
          </cell>
          <cell r="I2696">
            <v>593942</v>
          </cell>
        </row>
        <row r="2697">
          <cell r="A2697">
            <v>49</v>
          </cell>
          <cell r="D2697">
            <v>2011</v>
          </cell>
          <cell r="G2697">
            <v>108</v>
          </cell>
          <cell r="I2697">
            <v>1418604</v>
          </cell>
        </row>
        <row r="2698">
          <cell r="A2698">
            <v>49</v>
          </cell>
          <cell r="D2698">
            <v>2011</v>
          </cell>
          <cell r="G2698"/>
          <cell r="I2698">
            <v>0</v>
          </cell>
        </row>
        <row r="2699">
          <cell r="A2699">
            <v>49</v>
          </cell>
          <cell r="D2699">
            <v>2011</v>
          </cell>
          <cell r="G2699">
            <v>110</v>
          </cell>
          <cell r="I2699">
            <v>-30695</v>
          </cell>
        </row>
        <row r="2700">
          <cell r="A2700">
            <v>49</v>
          </cell>
          <cell r="D2700">
            <v>2011</v>
          </cell>
          <cell r="G2700">
            <v>111</v>
          </cell>
          <cell r="I2700">
            <v>2035487</v>
          </cell>
        </row>
        <row r="2701">
          <cell r="A2701">
            <v>49</v>
          </cell>
          <cell r="D2701">
            <v>2011</v>
          </cell>
          <cell r="G2701">
            <v>112</v>
          </cell>
          <cell r="I2701">
            <v>17439197</v>
          </cell>
        </row>
        <row r="2702">
          <cell r="A2702">
            <v>49</v>
          </cell>
          <cell r="D2702">
            <v>2012</v>
          </cell>
          <cell r="G2702">
            <v>83</v>
          </cell>
          <cell r="I2702">
            <v>1190625</v>
          </cell>
        </row>
        <row r="2703">
          <cell r="A2703">
            <v>49</v>
          </cell>
          <cell r="D2703">
            <v>2012</v>
          </cell>
          <cell r="G2703"/>
          <cell r="I2703">
            <v>0</v>
          </cell>
        </row>
        <row r="2704">
          <cell r="A2704">
            <v>49</v>
          </cell>
          <cell r="D2704">
            <v>2012</v>
          </cell>
          <cell r="G2704">
            <v>85</v>
          </cell>
          <cell r="I2704">
            <v>92594</v>
          </cell>
        </row>
        <row r="2705">
          <cell r="A2705">
            <v>49</v>
          </cell>
          <cell r="D2705">
            <v>2012</v>
          </cell>
          <cell r="G2705">
            <v>86</v>
          </cell>
          <cell r="I2705">
            <v>599646</v>
          </cell>
        </row>
        <row r="2706">
          <cell r="A2706">
            <v>49</v>
          </cell>
          <cell r="D2706">
            <v>2012</v>
          </cell>
          <cell r="G2706">
            <v>87</v>
          </cell>
          <cell r="I2706">
            <v>468506</v>
          </cell>
        </row>
        <row r="2707">
          <cell r="A2707">
            <v>49</v>
          </cell>
          <cell r="D2707">
            <v>2012</v>
          </cell>
          <cell r="G2707">
            <v>88</v>
          </cell>
          <cell r="I2707">
            <v>939847</v>
          </cell>
        </row>
        <row r="2708">
          <cell r="A2708">
            <v>49</v>
          </cell>
          <cell r="D2708">
            <v>2012</v>
          </cell>
          <cell r="G2708">
            <v>89</v>
          </cell>
          <cell r="I2708">
            <v>753063</v>
          </cell>
        </row>
        <row r="2709">
          <cell r="A2709">
            <v>49</v>
          </cell>
          <cell r="D2709">
            <v>2012</v>
          </cell>
          <cell r="G2709">
            <v>90</v>
          </cell>
          <cell r="I2709">
            <v>0</v>
          </cell>
        </row>
        <row r="2710">
          <cell r="A2710">
            <v>49</v>
          </cell>
          <cell r="D2710">
            <v>2012</v>
          </cell>
          <cell r="G2710"/>
          <cell r="I2710">
            <v>0</v>
          </cell>
        </row>
        <row r="2711">
          <cell r="A2711">
            <v>49</v>
          </cell>
          <cell r="D2711">
            <v>2012</v>
          </cell>
          <cell r="G2711"/>
          <cell r="I2711">
            <v>0</v>
          </cell>
        </row>
        <row r="2712">
          <cell r="A2712">
            <v>49</v>
          </cell>
          <cell r="D2712">
            <v>2012</v>
          </cell>
          <cell r="G2712">
            <v>93</v>
          </cell>
          <cell r="I2712">
            <v>167553</v>
          </cell>
        </row>
        <row r="2713">
          <cell r="A2713">
            <v>49</v>
          </cell>
          <cell r="D2713">
            <v>2012</v>
          </cell>
          <cell r="G2713">
            <v>94</v>
          </cell>
          <cell r="I2713">
            <v>227740</v>
          </cell>
        </row>
        <row r="2714">
          <cell r="A2714">
            <v>49</v>
          </cell>
          <cell r="D2714">
            <v>2012</v>
          </cell>
          <cell r="G2714"/>
          <cell r="I2714">
            <v>0</v>
          </cell>
        </row>
        <row r="2715">
          <cell r="A2715">
            <v>49</v>
          </cell>
          <cell r="D2715">
            <v>2012</v>
          </cell>
          <cell r="G2715">
            <v>96</v>
          </cell>
          <cell r="I2715">
            <v>4712519</v>
          </cell>
        </row>
        <row r="2716">
          <cell r="A2716">
            <v>49</v>
          </cell>
          <cell r="D2716">
            <v>2012</v>
          </cell>
          <cell r="G2716">
            <v>97</v>
          </cell>
          <cell r="I2716">
            <v>4071024</v>
          </cell>
        </row>
        <row r="2717">
          <cell r="A2717">
            <v>49</v>
          </cell>
          <cell r="D2717">
            <v>2012</v>
          </cell>
          <cell r="G2717">
            <v>98</v>
          </cell>
          <cell r="I2717">
            <v>326622</v>
          </cell>
        </row>
        <row r="2718">
          <cell r="A2718">
            <v>49</v>
          </cell>
          <cell r="D2718">
            <v>2012</v>
          </cell>
          <cell r="G2718">
            <v>99</v>
          </cell>
          <cell r="I2718">
            <v>13549739</v>
          </cell>
        </row>
        <row r="2719">
          <cell r="A2719">
            <v>49</v>
          </cell>
          <cell r="D2719">
            <v>2012</v>
          </cell>
          <cell r="G2719"/>
          <cell r="I2719">
            <v>0</v>
          </cell>
        </row>
        <row r="2720">
          <cell r="A2720">
            <v>49</v>
          </cell>
          <cell r="D2720">
            <v>2012</v>
          </cell>
          <cell r="G2720">
            <v>101</v>
          </cell>
          <cell r="I2720">
            <v>197055</v>
          </cell>
        </row>
        <row r="2721">
          <cell r="A2721">
            <v>49</v>
          </cell>
          <cell r="D2721">
            <v>2012</v>
          </cell>
          <cell r="G2721">
            <v>102</v>
          </cell>
          <cell r="I2721">
            <v>13873</v>
          </cell>
        </row>
        <row r="2722">
          <cell r="A2722">
            <v>49</v>
          </cell>
          <cell r="D2722">
            <v>2012</v>
          </cell>
          <cell r="G2722"/>
          <cell r="I2722">
            <v>0</v>
          </cell>
        </row>
        <row r="2723">
          <cell r="A2723">
            <v>49</v>
          </cell>
          <cell r="D2723">
            <v>2012</v>
          </cell>
          <cell r="G2723"/>
          <cell r="I2723">
            <v>0</v>
          </cell>
        </row>
        <row r="2724">
          <cell r="A2724">
            <v>49</v>
          </cell>
          <cell r="D2724">
            <v>2012</v>
          </cell>
          <cell r="G2724"/>
          <cell r="I2724">
            <v>0</v>
          </cell>
        </row>
        <row r="2725">
          <cell r="A2725">
            <v>49</v>
          </cell>
          <cell r="D2725">
            <v>2012</v>
          </cell>
          <cell r="G2725"/>
          <cell r="I2725">
            <v>0</v>
          </cell>
        </row>
        <row r="2726">
          <cell r="A2726">
            <v>49</v>
          </cell>
          <cell r="D2726">
            <v>2012</v>
          </cell>
          <cell r="G2726">
            <v>107</v>
          </cell>
          <cell r="I2726">
            <v>635165</v>
          </cell>
        </row>
        <row r="2727">
          <cell r="A2727">
            <v>49</v>
          </cell>
          <cell r="D2727">
            <v>2012</v>
          </cell>
          <cell r="G2727">
            <v>108</v>
          </cell>
          <cell r="I2727">
            <v>1179845</v>
          </cell>
        </row>
        <row r="2728">
          <cell r="A2728">
            <v>49</v>
          </cell>
          <cell r="D2728">
            <v>2012</v>
          </cell>
          <cell r="G2728"/>
          <cell r="I2728">
            <v>0</v>
          </cell>
        </row>
        <row r="2729">
          <cell r="A2729">
            <v>49</v>
          </cell>
          <cell r="D2729">
            <v>2012</v>
          </cell>
          <cell r="G2729">
            <v>110</v>
          </cell>
          <cell r="I2729">
            <v>44851</v>
          </cell>
        </row>
        <row r="2730">
          <cell r="A2730">
            <v>49</v>
          </cell>
          <cell r="D2730">
            <v>2012</v>
          </cell>
          <cell r="G2730">
            <v>111</v>
          </cell>
          <cell r="I2730">
            <v>2070789</v>
          </cell>
        </row>
        <row r="2731">
          <cell r="A2731">
            <v>49</v>
          </cell>
          <cell r="D2731">
            <v>2012</v>
          </cell>
          <cell r="G2731">
            <v>112</v>
          </cell>
          <cell r="I2731">
            <v>15620528</v>
          </cell>
        </row>
        <row r="2732">
          <cell r="A2732">
            <v>49</v>
          </cell>
          <cell r="D2732">
            <v>2013</v>
          </cell>
          <cell r="G2732">
            <v>83</v>
          </cell>
          <cell r="I2732">
            <v>1103029</v>
          </cell>
        </row>
        <row r="2733">
          <cell r="A2733">
            <v>49</v>
          </cell>
          <cell r="D2733">
            <v>2013</v>
          </cell>
          <cell r="G2733"/>
          <cell r="I2733">
            <v>0</v>
          </cell>
        </row>
        <row r="2734">
          <cell r="A2734">
            <v>49</v>
          </cell>
          <cell r="D2734">
            <v>2013</v>
          </cell>
          <cell r="G2734">
            <v>85</v>
          </cell>
          <cell r="I2734">
            <v>88769</v>
          </cell>
        </row>
        <row r="2735">
          <cell r="A2735">
            <v>49</v>
          </cell>
          <cell r="D2735">
            <v>2013</v>
          </cell>
          <cell r="G2735">
            <v>86</v>
          </cell>
          <cell r="I2735">
            <v>609361</v>
          </cell>
        </row>
        <row r="2736">
          <cell r="A2736">
            <v>49</v>
          </cell>
          <cell r="D2736">
            <v>2013</v>
          </cell>
          <cell r="G2736">
            <v>87</v>
          </cell>
          <cell r="I2736">
            <v>492188</v>
          </cell>
        </row>
        <row r="2737">
          <cell r="A2737">
            <v>49</v>
          </cell>
          <cell r="D2737">
            <v>2013</v>
          </cell>
          <cell r="G2737">
            <v>88</v>
          </cell>
          <cell r="I2737">
            <v>945419</v>
          </cell>
        </row>
        <row r="2738">
          <cell r="A2738">
            <v>49</v>
          </cell>
          <cell r="D2738">
            <v>2013</v>
          </cell>
          <cell r="G2738">
            <v>89</v>
          </cell>
          <cell r="I2738">
            <v>794317</v>
          </cell>
        </row>
        <row r="2739">
          <cell r="A2739">
            <v>49</v>
          </cell>
          <cell r="D2739">
            <v>2013</v>
          </cell>
          <cell r="G2739"/>
          <cell r="I2739">
            <v>0</v>
          </cell>
        </row>
        <row r="2740">
          <cell r="A2740">
            <v>49</v>
          </cell>
          <cell r="D2740">
            <v>2013</v>
          </cell>
          <cell r="G2740"/>
          <cell r="I2740">
            <v>0</v>
          </cell>
        </row>
        <row r="2741">
          <cell r="A2741">
            <v>49</v>
          </cell>
          <cell r="D2741">
            <v>2013</v>
          </cell>
          <cell r="G2741"/>
          <cell r="I2741">
            <v>0</v>
          </cell>
        </row>
        <row r="2742">
          <cell r="A2742">
            <v>49</v>
          </cell>
          <cell r="D2742">
            <v>2013</v>
          </cell>
          <cell r="G2742">
            <v>93</v>
          </cell>
          <cell r="I2742">
            <v>268080</v>
          </cell>
        </row>
        <row r="2743">
          <cell r="A2743">
            <v>49</v>
          </cell>
          <cell r="D2743">
            <v>2013</v>
          </cell>
          <cell r="G2743">
            <v>94</v>
          </cell>
          <cell r="I2743">
            <v>257819</v>
          </cell>
        </row>
        <row r="2744">
          <cell r="A2744">
            <v>49</v>
          </cell>
          <cell r="D2744">
            <v>2013</v>
          </cell>
          <cell r="G2744"/>
          <cell r="I2744">
            <v>0</v>
          </cell>
        </row>
        <row r="2745">
          <cell r="A2745">
            <v>49</v>
          </cell>
          <cell r="D2745">
            <v>2013</v>
          </cell>
          <cell r="G2745">
            <v>96</v>
          </cell>
          <cell r="I2745">
            <v>5487004</v>
          </cell>
        </row>
        <row r="2746">
          <cell r="A2746">
            <v>49</v>
          </cell>
          <cell r="D2746">
            <v>2013</v>
          </cell>
          <cell r="G2746">
            <v>97</v>
          </cell>
          <cell r="I2746">
            <v>4258377</v>
          </cell>
        </row>
        <row r="2747">
          <cell r="A2747">
            <v>49</v>
          </cell>
          <cell r="D2747">
            <v>2013</v>
          </cell>
          <cell r="G2747">
            <v>98</v>
          </cell>
          <cell r="I2747">
            <v>389616</v>
          </cell>
        </row>
        <row r="2748">
          <cell r="A2748">
            <v>49</v>
          </cell>
          <cell r="D2748">
            <v>2013</v>
          </cell>
          <cell r="G2748">
            <v>99</v>
          </cell>
          <cell r="I2748">
            <v>14693979</v>
          </cell>
        </row>
        <row r="2749">
          <cell r="A2749">
            <v>49</v>
          </cell>
          <cell r="D2749">
            <v>2013</v>
          </cell>
          <cell r="G2749"/>
          <cell r="I2749">
            <v>0</v>
          </cell>
        </row>
        <row r="2750">
          <cell r="A2750">
            <v>49</v>
          </cell>
          <cell r="D2750">
            <v>2013</v>
          </cell>
          <cell r="G2750">
            <v>101</v>
          </cell>
          <cell r="I2750">
            <v>10372</v>
          </cell>
        </row>
        <row r="2751">
          <cell r="A2751">
            <v>49</v>
          </cell>
          <cell r="D2751">
            <v>2013</v>
          </cell>
          <cell r="G2751">
            <v>102</v>
          </cell>
          <cell r="I2751">
            <v>10407</v>
          </cell>
        </row>
        <row r="2752">
          <cell r="A2752">
            <v>49</v>
          </cell>
          <cell r="D2752">
            <v>2013</v>
          </cell>
          <cell r="G2752"/>
          <cell r="I2752">
            <v>0</v>
          </cell>
        </row>
        <row r="2753">
          <cell r="A2753">
            <v>49</v>
          </cell>
          <cell r="D2753">
            <v>2013</v>
          </cell>
          <cell r="G2753"/>
          <cell r="I2753">
            <v>0</v>
          </cell>
        </row>
        <row r="2754">
          <cell r="A2754">
            <v>49</v>
          </cell>
          <cell r="D2754">
            <v>2013</v>
          </cell>
          <cell r="G2754"/>
          <cell r="I2754">
            <v>0</v>
          </cell>
        </row>
        <row r="2755">
          <cell r="A2755">
            <v>49</v>
          </cell>
          <cell r="D2755">
            <v>2013</v>
          </cell>
          <cell r="G2755"/>
          <cell r="I2755">
            <v>0</v>
          </cell>
        </row>
        <row r="2756">
          <cell r="A2756">
            <v>49</v>
          </cell>
          <cell r="D2756">
            <v>2013</v>
          </cell>
          <cell r="G2756">
            <v>107</v>
          </cell>
          <cell r="I2756">
            <v>624537</v>
          </cell>
        </row>
        <row r="2757">
          <cell r="A2757">
            <v>49</v>
          </cell>
          <cell r="D2757">
            <v>2013</v>
          </cell>
          <cell r="G2757">
            <v>108</v>
          </cell>
          <cell r="I2757">
            <v>1355128</v>
          </cell>
        </row>
        <row r="2758">
          <cell r="A2758">
            <v>49</v>
          </cell>
          <cell r="D2758">
            <v>2013</v>
          </cell>
          <cell r="G2758"/>
          <cell r="I2758">
            <v>0</v>
          </cell>
        </row>
        <row r="2759">
          <cell r="A2759">
            <v>49</v>
          </cell>
          <cell r="D2759">
            <v>2013</v>
          </cell>
          <cell r="G2759">
            <v>110</v>
          </cell>
          <cell r="I2759">
            <v>70451</v>
          </cell>
        </row>
        <row r="2760">
          <cell r="A2760">
            <v>49</v>
          </cell>
          <cell r="D2760">
            <v>2013</v>
          </cell>
          <cell r="G2760">
            <v>111</v>
          </cell>
          <cell r="I2760">
            <v>2070895</v>
          </cell>
        </row>
        <row r="2761">
          <cell r="A2761">
            <v>49</v>
          </cell>
          <cell r="D2761">
            <v>2013</v>
          </cell>
          <cell r="G2761">
            <v>112</v>
          </cell>
          <cell r="I2761">
            <v>16764874</v>
          </cell>
        </row>
        <row r="2762">
          <cell r="A2762">
            <v>49</v>
          </cell>
          <cell r="D2762">
            <v>2014</v>
          </cell>
          <cell r="G2762">
            <v>83</v>
          </cell>
          <cell r="I2762">
            <v>1383567</v>
          </cell>
        </row>
        <row r="2763">
          <cell r="A2763">
            <v>49</v>
          </cell>
          <cell r="D2763">
            <v>2014</v>
          </cell>
          <cell r="G2763"/>
          <cell r="I2763">
            <v>0</v>
          </cell>
        </row>
        <row r="2764">
          <cell r="A2764">
            <v>49</v>
          </cell>
          <cell r="D2764">
            <v>2014</v>
          </cell>
          <cell r="G2764">
            <v>85</v>
          </cell>
          <cell r="I2764">
            <v>92200</v>
          </cell>
        </row>
        <row r="2765">
          <cell r="A2765">
            <v>49</v>
          </cell>
          <cell r="D2765">
            <v>2014</v>
          </cell>
          <cell r="G2765">
            <v>86</v>
          </cell>
          <cell r="I2765">
            <v>633302</v>
          </cell>
        </row>
        <row r="2766">
          <cell r="A2766">
            <v>49</v>
          </cell>
          <cell r="D2766">
            <v>2014</v>
          </cell>
          <cell r="G2766">
            <v>87</v>
          </cell>
          <cell r="I2766">
            <v>494891</v>
          </cell>
        </row>
        <row r="2767">
          <cell r="A2767">
            <v>49</v>
          </cell>
          <cell r="D2767">
            <v>2014</v>
          </cell>
          <cell r="G2767">
            <v>88</v>
          </cell>
          <cell r="I2767">
            <v>963757</v>
          </cell>
        </row>
        <row r="2768">
          <cell r="A2768">
            <v>49</v>
          </cell>
          <cell r="D2768">
            <v>2014</v>
          </cell>
          <cell r="G2768">
            <v>89</v>
          </cell>
          <cell r="I2768">
            <v>911507</v>
          </cell>
        </row>
        <row r="2769">
          <cell r="A2769">
            <v>49</v>
          </cell>
          <cell r="D2769">
            <v>2014</v>
          </cell>
          <cell r="G2769"/>
          <cell r="I2769">
            <v>0</v>
          </cell>
        </row>
        <row r="2770">
          <cell r="A2770">
            <v>49</v>
          </cell>
          <cell r="D2770">
            <v>2014</v>
          </cell>
          <cell r="G2770"/>
          <cell r="I2770">
            <v>0</v>
          </cell>
        </row>
        <row r="2771">
          <cell r="A2771">
            <v>49</v>
          </cell>
          <cell r="D2771">
            <v>2014</v>
          </cell>
          <cell r="G2771"/>
          <cell r="I2771">
            <v>0</v>
          </cell>
        </row>
        <row r="2772">
          <cell r="A2772">
            <v>49</v>
          </cell>
          <cell r="D2772">
            <v>2014</v>
          </cell>
          <cell r="G2772">
            <v>93</v>
          </cell>
          <cell r="I2772">
            <v>264962</v>
          </cell>
        </row>
        <row r="2773">
          <cell r="A2773">
            <v>49</v>
          </cell>
          <cell r="D2773">
            <v>2014</v>
          </cell>
          <cell r="G2773">
            <v>94</v>
          </cell>
          <cell r="I2773">
            <v>195630</v>
          </cell>
        </row>
        <row r="2774">
          <cell r="A2774">
            <v>49</v>
          </cell>
          <cell r="D2774">
            <v>2014</v>
          </cell>
          <cell r="G2774"/>
          <cell r="I2774">
            <v>0</v>
          </cell>
        </row>
        <row r="2775">
          <cell r="A2775">
            <v>49</v>
          </cell>
          <cell r="D2775">
            <v>2014</v>
          </cell>
          <cell r="G2775">
            <v>96</v>
          </cell>
          <cell r="I2775">
            <v>5540105</v>
          </cell>
        </row>
        <row r="2776">
          <cell r="A2776">
            <v>49</v>
          </cell>
          <cell r="D2776">
            <v>2014</v>
          </cell>
          <cell r="G2776">
            <v>97</v>
          </cell>
          <cell r="I2776">
            <v>5067677</v>
          </cell>
        </row>
        <row r="2777">
          <cell r="A2777">
            <v>49</v>
          </cell>
          <cell r="D2777">
            <v>2014</v>
          </cell>
          <cell r="G2777">
            <v>98</v>
          </cell>
          <cell r="I2777">
            <v>279080</v>
          </cell>
        </row>
        <row r="2778">
          <cell r="A2778">
            <v>49</v>
          </cell>
          <cell r="D2778">
            <v>2014</v>
          </cell>
          <cell r="G2778">
            <v>99</v>
          </cell>
          <cell r="I2778">
            <v>15826678</v>
          </cell>
        </row>
        <row r="2779">
          <cell r="A2779">
            <v>49</v>
          </cell>
          <cell r="D2779">
            <v>2014</v>
          </cell>
          <cell r="G2779"/>
          <cell r="I2779">
            <v>0</v>
          </cell>
        </row>
        <row r="2780">
          <cell r="A2780">
            <v>49</v>
          </cell>
          <cell r="D2780">
            <v>2014</v>
          </cell>
          <cell r="G2780">
            <v>101</v>
          </cell>
          <cell r="I2780">
            <v>61405</v>
          </cell>
        </row>
        <row r="2781">
          <cell r="A2781">
            <v>49</v>
          </cell>
          <cell r="D2781">
            <v>2014</v>
          </cell>
          <cell r="G2781">
            <v>102</v>
          </cell>
          <cell r="I2781">
            <v>11860</v>
          </cell>
        </row>
        <row r="2782">
          <cell r="A2782">
            <v>49</v>
          </cell>
          <cell r="D2782">
            <v>2014</v>
          </cell>
          <cell r="G2782"/>
          <cell r="I2782">
            <v>0</v>
          </cell>
        </row>
        <row r="2783">
          <cell r="A2783">
            <v>49</v>
          </cell>
          <cell r="D2783">
            <v>2014</v>
          </cell>
          <cell r="G2783"/>
          <cell r="I2783">
            <v>0</v>
          </cell>
        </row>
        <row r="2784">
          <cell r="A2784">
            <v>49</v>
          </cell>
          <cell r="D2784">
            <v>2014</v>
          </cell>
          <cell r="G2784"/>
          <cell r="I2784">
            <v>0</v>
          </cell>
        </row>
        <row r="2785">
          <cell r="A2785">
            <v>49</v>
          </cell>
          <cell r="D2785">
            <v>2014</v>
          </cell>
          <cell r="G2785"/>
          <cell r="I2785">
            <v>0</v>
          </cell>
        </row>
        <row r="2786">
          <cell r="A2786">
            <v>49</v>
          </cell>
          <cell r="D2786">
            <v>2014</v>
          </cell>
          <cell r="G2786">
            <v>107</v>
          </cell>
          <cell r="I2786">
            <v>565227</v>
          </cell>
        </row>
        <row r="2787">
          <cell r="A2787">
            <v>49</v>
          </cell>
          <cell r="D2787">
            <v>2014</v>
          </cell>
          <cell r="G2787">
            <v>108</v>
          </cell>
          <cell r="I2787">
            <v>1330625</v>
          </cell>
        </row>
        <row r="2788">
          <cell r="A2788">
            <v>49</v>
          </cell>
          <cell r="D2788">
            <v>2014</v>
          </cell>
          <cell r="G2788"/>
          <cell r="I2788">
            <v>0</v>
          </cell>
        </row>
        <row r="2789">
          <cell r="A2789">
            <v>49</v>
          </cell>
          <cell r="D2789">
            <v>2014</v>
          </cell>
          <cell r="G2789">
            <v>110</v>
          </cell>
          <cell r="I2789">
            <v>59622</v>
          </cell>
        </row>
        <row r="2790">
          <cell r="A2790">
            <v>49</v>
          </cell>
          <cell r="D2790">
            <v>2014</v>
          </cell>
          <cell r="G2790">
            <v>111</v>
          </cell>
          <cell r="I2790">
            <v>2028739</v>
          </cell>
        </row>
        <row r="2791">
          <cell r="A2791">
            <v>49</v>
          </cell>
          <cell r="D2791">
            <v>2014</v>
          </cell>
          <cell r="G2791">
            <v>112</v>
          </cell>
          <cell r="I2791">
            <v>17855417</v>
          </cell>
        </row>
        <row r="2792">
          <cell r="A2792">
            <v>49</v>
          </cell>
          <cell r="D2792">
            <v>2015</v>
          </cell>
          <cell r="G2792">
            <v>83</v>
          </cell>
          <cell r="I2792">
            <v>1629572</v>
          </cell>
        </row>
        <row r="2793">
          <cell r="A2793">
            <v>49</v>
          </cell>
          <cell r="D2793">
            <v>2015</v>
          </cell>
          <cell r="G2793"/>
          <cell r="I2793">
            <v>0</v>
          </cell>
        </row>
        <row r="2794">
          <cell r="A2794">
            <v>49</v>
          </cell>
          <cell r="D2794">
            <v>2015</v>
          </cell>
          <cell r="G2794">
            <v>85</v>
          </cell>
          <cell r="I2794">
            <v>85902</v>
          </cell>
        </row>
        <row r="2795">
          <cell r="A2795">
            <v>49</v>
          </cell>
          <cell r="D2795">
            <v>2015</v>
          </cell>
          <cell r="G2795">
            <v>86</v>
          </cell>
          <cell r="I2795">
            <v>757504</v>
          </cell>
        </row>
        <row r="2796">
          <cell r="A2796">
            <v>49</v>
          </cell>
          <cell r="D2796">
            <v>2015</v>
          </cell>
          <cell r="G2796">
            <v>87</v>
          </cell>
          <cell r="I2796">
            <v>711321</v>
          </cell>
        </row>
        <row r="2797">
          <cell r="A2797">
            <v>49</v>
          </cell>
          <cell r="D2797">
            <v>2015</v>
          </cell>
          <cell r="G2797">
            <v>88</v>
          </cell>
          <cell r="I2797">
            <v>870605</v>
          </cell>
        </row>
        <row r="2798">
          <cell r="A2798">
            <v>49</v>
          </cell>
          <cell r="D2798">
            <v>2015</v>
          </cell>
          <cell r="G2798">
            <v>89</v>
          </cell>
          <cell r="I2798">
            <v>889453</v>
          </cell>
        </row>
        <row r="2799">
          <cell r="A2799">
            <v>49</v>
          </cell>
          <cell r="D2799">
            <v>2015</v>
          </cell>
          <cell r="G2799"/>
          <cell r="I2799">
            <v>0</v>
          </cell>
        </row>
        <row r="2800">
          <cell r="A2800">
            <v>49</v>
          </cell>
          <cell r="D2800">
            <v>2015</v>
          </cell>
          <cell r="G2800"/>
          <cell r="I2800">
            <v>0</v>
          </cell>
        </row>
        <row r="2801">
          <cell r="A2801">
            <v>49</v>
          </cell>
          <cell r="D2801">
            <v>2015</v>
          </cell>
          <cell r="G2801"/>
          <cell r="I2801">
            <v>0</v>
          </cell>
        </row>
        <row r="2802">
          <cell r="A2802">
            <v>49</v>
          </cell>
          <cell r="D2802">
            <v>2015</v>
          </cell>
          <cell r="G2802">
            <v>93</v>
          </cell>
          <cell r="I2802">
            <v>409908</v>
          </cell>
        </row>
        <row r="2803">
          <cell r="A2803">
            <v>49</v>
          </cell>
          <cell r="D2803">
            <v>2015</v>
          </cell>
          <cell r="G2803">
            <v>94</v>
          </cell>
          <cell r="I2803">
            <v>266072</v>
          </cell>
        </row>
        <row r="2804">
          <cell r="A2804">
            <v>49</v>
          </cell>
          <cell r="D2804">
            <v>2015</v>
          </cell>
          <cell r="G2804"/>
          <cell r="I2804">
            <v>0</v>
          </cell>
        </row>
        <row r="2805">
          <cell r="A2805">
            <v>49</v>
          </cell>
          <cell r="D2805">
            <v>2015</v>
          </cell>
          <cell r="G2805">
            <v>96</v>
          </cell>
          <cell r="I2805">
            <v>6052064</v>
          </cell>
        </row>
        <row r="2806">
          <cell r="A2806">
            <v>49</v>
          </cell>
          <cell r="D2806">
            <v>2015</v>
          </cell>
          <cell r="G2806">
            <v>97</v>
          </cell>
          <cell r="I2806">
            <v>5015429</v>
          </cell>
        </row>
        <row r="2807">
          <cell r="A2807">
            <v>49</v>
          </cell>
          <cell r="D2807">
            <v>2015</v>
          </cell>
          <cell r="G2807">
            <v>98</v>
          </cell>
          <cell r="I2807">
            <v>272691</v>
          </cell>
        </row>
        <row r="2808">
          <cell r="A2808">
            <v>49</v>
          </cell>
          <cell r="D2808">
            <v>2015</v>
          </cell>
          <cell r="G2808">
            <v>99</v>
          </cell>
          <cell r="I2808">
            <v>16960521</v>
          </cell>
        </row>
        <row r="2809">
          <cell r="A2809">
            <v>49</v>
          </cell>
          <cell r="D2809">
            <v>2015</v>
          </cell>
          <cell r="G2809"/>
          <cell r="I2809">
            <v>0</v>
          </cell>
        </row>
        <row r="2810">
          <cell r="A2810">
            <v>49</v>
          </cell>
          <cell r="D2810">
            <v>2015</v>
          </cell>
          <cell r="G2810">
            <v>101</v>
          </cell>
          <cell r="I2810">
            <v>87681</v>
          </cell>
        </row>
        <row r="2811">
          <cell r="A2811">
            <v>49</v>
          </cell>
          <cell r="D2811">
            <v>2015</v>
          </cell>
          <cell r="G2811">
            <v>102</v>
          </cell>
          <cell r="I2811">
            <v>16750</v>
          </cell>
        </row>
        <row r="2812">
          <cell r="A2812">
            <v>49</v>
          </cell>
          <cell r="D2812">
            <v>2015</v>
          </cell>
          <cell r="G2812"/>
          <cell r="I2812">
            <v>0</v>
          </cell>
        </row>
        <row r="2813">
          <cell r="A2813">
            <v>49</v>
          </cell>
          <cell r="D2813">
            <v>2015</v>
          </cell>
          <cell r="G2813"/>
          <cell r="I2813">
            <v>0</v>
          </cell>
        </row>
        <row r="2814">
          <cell r="A2814">
            <v>49</v>
          </cell>
          <cell r="D2814">
            <v>2015</v>
          </cell>
          <cell r="G2814"/>
          <cell r="I2814">
            <v>0</v>
          </cell>
        </row>
        <row r="2815">
          <cell r="A2815">
            <v>49</v>
          </cell>
          <cell r="D2815">
            <v>2015</v>
          </cell>
          <cell r="G2815"/>
          <cell r="I2815">
            <v>0</v>
          </cell>
        </row>
        <row r="2816">
          <cell r="A2816">
            <v>49</v>
          </cell>
          <cell r="D2816">
            <v>2015</v>
          </cell>
          <cell r="G2816">
            <v>107</v>
          </cell>
          <cell r="I2816">
            <v>461801</v>
          </cell>
        </row>
        <row r="2817">
          <cell r="A2817">
            <v>49</v>
          </cell>
          <cell r="D2817">
            <v>2015</v>
          </cell>
          <cell r="G2817">
            <v>108</v>
          </cell>
          <cell r="I2817">
            <v>1573894</v>
          </cell>
        </row>
        <row r="2818">
          <cell r="A2818">
            <v>49</v>
          </cell>
          <cell r="D2818">
            <v>2015</v>
          </cell>
          <cell r="G2818"/>
          <cell r="I2818">
            <v>0</v>
          </cell>
        </row>
        <row r="2819">
          <cell r="A2819">
            <v>49</v>
          </cell>
          <cell r="D2819">
            <v>2015</v>
          </cell>
          <cell r="G2819">
            <v>110</v>
          </cell>
          <cell r="I2819">
            <v>18972</v>
          </cell>
        </row>
        <row r="2820">
          <cell r="A2820">
            <v>49</v>
          </cell>
          <cell r="D2820">
            <v>2015</v>
          </cell>
          <cell r="G2820">
            <v>111</v>
          </cell>
          <cell r="I2820">
            <v>2159098</v>
          </cell>
        </row>
        <row r="2821">
          <cell r="A2821">
            <v>49</v>
          </cell>
          <cell r="D2821">
            <v>2015</v>
          </cell>
          <cell r="G2821">
            <v>112</v>
          </cell>
          <cell r="I2821">
            <v>19119619</v>
          </cell>
        </row>
        <row r="2822">
          <cell r="A2822">
            <v>49</v>
          </cell>
          <cell r="D2822">
            <v>2016</v>
          </cell>
          <cell r="G2822">
            <v>83</v>
          </cell>
          <cell r="I2822">
            <v>1641654</v>
          </cell>
        </row>
        <row r="2823">
          <cell r="A2823">
            <v>49</v>
          </cell>
          <cell r="D2823">
            <v>2016</v>
          </cell>
          <cell r="G2823"/>
          <cell r="I2823">
            <v>0</v>
          </cell>
        </row>
        <row r="2824">
          <cell r="A2824">
            <v>49</v>
          </cell>
          <cell r="D2824">
            <v>2016</v>
          </cell>
          <cell r="G2824">
            <v>85</v>
          </cell>
          <cell r="I2824">
            <v>76925</v>
          </cell>
        </row>
        <row r="2825">
          <cell r="A2825">
            <v>49</v>
          </cell>
          <cell r="D2825">
            <v>2016</v>
          </cell>
          <cell r="G2825">
            <v>86</v>
          </cell>
          <cell r="I2825">
            <v>770296</v>
          </cell>
        </row>
        <row r="2826">
          <cell r="A2826">
            <v>49</v>
          </cell>
          <cell r="D2826">
            <v>2016</v>
          </cell>
          <cell r="G2826">
            <v>87</v>
          </cell>
          <cell r="I2826">
            <v>771095</v>
          </cell>
        </row>
        <row r="2827">
          <cell r="A2827">
            <v>49</v>
          </cell>
          <cell r="D2827">
            <v>2016</v>
          </cell>
          <cell r="G2827">
            <v>88</v>
          </cell>
          <cell r="I2827">
            <v>628585</v>
          </cell>
        </row>
        <row r="2828">
          <cell r="A2828">
            <v>49</v>
          </cell>
          <cell r="D2828">
            <v>2016</v>
          </cell>
          <cell r="G2828">
            <v>89</v>
          </cell>
          <cell r="I2828">
            <v>975328</v>
          </cell>
        </row>
        <row r="2829">
          <cell r="A2829">
            <v>49</v>
          </cell>
          <cell r="D2829">
            <v>2016</v>
          </cell>
          <cell r="G2829"/>
          <cell r="I2829">
            <v>0</v>
          </cell>
        </row>
        <row r="2830">
          <cell r="A2830">
            <v>49</v>
          </cell>
          <cell r="D2830">
            <v>2016</v>
          </cell>
          <cell r="G2830"/>
          <cell r="I2830">
            <v>0</v>
          </cell>
        </row>
        <row r="2831">
          <cell r="A2831">
            <v>49</v>
          </cell>
          <cell r="D2831">
            <v>2016</v>
          </cell>
          <cell r="G2831"/>
          <cell r="I2831">
            <v>0</v>
          </cell>
        </row>
        <row r="2832">
          <cell r="A2832">
            <v>49</v>
          </cell>
          <cell r="D2832">
            <v>2016</v>
          </cell>
          <cell r="G2832">
            <v>93</v>
          </cell>
          <cell r="I2832">
            <v>312087</v>
          </cell>
        </row>
        <row r="2833">
          <cell r="A2833">
            <v>49</v>
          </cell>
          <cell r="D2833">
            <v>2016</v>
          </cell>
          <cell r="G2833">
            <v>94</v>
          </cell>
          <cell r="I2833">
            <v>305124</v>
          </cell>
        </row>
        <row r="2834">
          <cell r="A2834">
            <v>49</v>
          </cell>
          <cell r="D2834">
            <v>2016</v>
          </cell>
          <cell r="G2834"/>
          <cell r="I2834">
            <v>0</v>
          </cell>
        </row>
        <row r="2835">
          <cell r="A2835">
            <v>49</v>
          </cell>
          <cell r="D2835">
            <v>2016</v>
          </cell>
          <cell r="G2835">
            <v>96</v>
          </cell>
          <cell r="I2835">
            <v>6274714</v>
          </cell>
        </row>
        <row r="2836">
          <cell r="A2836">
            <v>49</v>
          </cell>
          <cell r="D2836">
            <v>2016</v>
          </cell>
          <cell r="G2836">
            <v>97</v>
          </cell>
          <cell r="I2836">
            <v>6277658</v>
          </cell>
        </row>
        <row r="2837">
          <cell r="A2837">
            <v>49</v>
          </cell>
          <cell r="D2837">
            <v>2016</v>
          </cell>
          <cell r="G2837">
            <v>98</v>
          </cell>
          <cell r="I2837">
            <v>299485</v>
          </cell>
        </row>
        <row r="2838">
          <cell r="A2838">
            <v>49</v>
          </cell>
          <cell r="D2838">
            <v>2016</v>
          </cell>
          <cell r="G2838">
            <v>99</v>
          </cell>
          <cell r="I2838">
            <v>18332951</v>
          </cell>
        </row>
        <row r="2839">
          <cell r="A2839">
            <v>49</v>
          </cell>
          <cell r="D2839">
            <v>2016</v>
          </cell>
          <cell r="G2839"/>
          <cell r="I2839">
            <v>0</v>
          </cell>
        </row>
        <row r="2840">
          <cell r="A2840">
            <v>49</v>
          </cell>
          <cell r="D2840">
            <v>2016</v>
          </cell>
          <cell r="G2840">
            <v>101</v>
          </cell>
          <cell r="I2840">
            <v>75245</v>
          </cell>
        </row>
        <row r="2841">
          <cell r="A2841">
            <v>49</v>
          </cell>
          <cell r="D2841">
            <v>2016</v>
          </cell>
          <cell r="G2841">
            <v>102</v>
          </cell>
          <cell r="I2841">
            <v>14182</v>
          </cell>
        </row>
        <row r="2842">
          <cell r="A2842">
            <v>49</v>
          </cell>
          <cell r="D2842">
            <v>2016</v>
          </cell>
          <cell r="G2842"/>
          <cell r="I2842">
            <v>0</v>
          </cell>
        </row>
        <row r="2843">
          <cell r="A2843">
            <v>49</v>
          </cell>
          <cell r="D2843">
            <v>2016</v>
          </cell>
          <cell r="G2843"/>
          <cell r="I2843">
            <v>0</v>
          </cell>
        </row>
        <row r="2844">
          <cell r="A2844">
            <v>49</v>
          </cell>
          <cell r="D2844">
            <v>2016</v>
          </cell>
          <cell r="G2844"/>
          <cell r="I2844">
            <v>0</v>
          </cell>
        </row>
        <row r="2845">
          <cell r="A2845">
            <v>49</v>
          </cell>
          <cell r="D2845">
            <v>2016</v>
          </cell>
          <cell r="G2845"/>
          <cell r="I2845">
            <v>0</v>
          </cell>
        </row>
        <row r="2846">
          <cell r="A2846">
            <v>49</v>
          </cell>
          <cell r="D2846">
            <v>2016</v>
          </cell>
          <cell r="G2846">
            <v>107</v>
          </cell>
          <cell r="I2846">
            <v>584272</v>
          </cell>
        </row>
        <row r="2847">
          <cell r="A2847">
            <v>49</v>
          </cell>
          <cell r="D2847">
            <v>2016</v>
          </cell>
          <cell r="G2847">
            <v>108</v>
          </cell>
          <cell r="I2847">
            <v>1286512</v>
          </cell>
        </row>
        <row r="2848">
          <cell r="A2848">
            <v>49</v>
          </cell>
          <cell r="D2848">
            <v>2016</v>
          </cell>
          <cell r="G2848"/>
          <cell r="I2848">
            <v>0</v>
          </cell>
        </row>
        <row r="2849">
          <cell r="A2849">
            <v>49</v>
          </cell>
          <cell r="D2849">
            <v>2016</v>
          </cell>
          <cell r="G2849">
            <v>110</v>
          </cell>
          <cell r="I2849">
            <v>50467</v>
          </cell>
        </row>
        <row r="2850">
          <cell r="A2850">
            <v>49</v>
          </cell>
          <cell r="D2850">
            <v>2016</v>
          </cell>
          <cell r="G2850">
            <v>111</v>
          </cell>
          <cell r="I2850">
            <v>2010678</v>
          </cell>
        </row>
        <row r="2851">
          <cell r="A2851">
            <v>49</v>
          </cell>
          <cell r="D2851">
            <v>2016</v>
          </cell>
          <cell r="G2851">
            <v>112</v>
          </cell>
          <cell r="I2851">
            <v>20343629</v>
          </cell>
        </row>
        <row r="2852">
          <cell r="A2852">
            <v>51</v>
          </cell>
          <cell r="D2852">
            <v>1998</v>
          </cell>
          <cell r="G2852">
            <v>83</v>
          </cell>
          <cell r="I2852">
            <v>383142</v>
          </cell>
        </row>
        <row r="2853">
          <cell r="A2853">
            <v>51</v>
          </cell>
          <cell r="D2853">
            <v>1998</v>
          </cell>
          <cell r="G2853">
            <v>84</v>
          </cell>
          <cell r="I2853">
            <v>386308</v>
          </cell>
        </row>
        <row r="2854">
          <cell r="A2854">
            <v>51</v>
          </cell>
          <cell r="D2854">
            <v>1998</v>
          </cell>
          <cell r="G2854">
            <v>85</v>
          </cell>
          <cell r="I2854">
            <v>196425</v>
          </cell>
        </row>
        <row r="2855">
          <cell r="A2855">
            <v>51</v>
          </cell>
          <cell r="D2855">
            <v>1998</v>
          </cell>
          <cell r="G2855">
            <v>86</v>
          </cell>
          <cell r="I2855">
            <v>54967</v>
          </cell>
        </row>
        <row r="2856">
          <cell r="A2856">
            <v>51</v>
          </cell>
          <cell r="D2856">
            <v>1998</v>
          </cell>
          <cell r="G2856"/>
          <cell r="I2856">
            <v>0</v>
          </cell>
        </row>
        <row r="2857">
          <cell r="A2857">
            <v>51</v>
          </cell>
          <cell r="D2857">
            <v>1998</v>
          </cell>
          <cell r="G2857">
            <v>88</v>
          </cell>
          <cell r="I2857">
            <v>1142546</v>
          </cell>
        </row>
        <row r="2858">
          <cell r="A2858">
            <v>51</v>
          </cell>
          <cell r="D2858">
            <v>1998</v>
          </cell>
          <cell r="G2858"/>
          <cell r="I2858">
            <v>0</v>
          </cell>
        </row>
        <row r="2859">
          <cell r="A2859">
            <v>51</v>
          </cell>
          <cell r="D2859">
            <v>1998</v>
          </cell>
          <cell r="G2859">
            <v>90</v>
          </cell>
          <cell r="I2859">
            <v>43293</v>
          </cell>
        </row>
        <row r="2860">
          <cell r="A2860">
            <v>51</v>
          </cell>
          <cell r="D2860">
            <v>1998</v>
          </cell>
          <cell r="G2860">
            <v>91</v>
          </cell>
          <cell r="I2860">
            <v>2206681</v>
          </cell>
        </row>
        <row r="2861">
          <cell r="A2861">
            <v>51</v>
          </cell>
          <cell r="D2861">
            <v>1998</v>
          </cell>
          <cell r="G2861"/>
          <cell r="I2861">
            <v>0</v>
          </cell>
        </row>
        <row r="2862">
          <cell r="A2862">
            <v>51</v>
          </cell>
          <cell r="D2862">
            <v>1998</v>
          </cell>
          <cell r="G2862">
            <v>93</v>
          </cell>
          <cell r="I2862">
            <v>327011</v>
          </cell>
        </row>
        <row r="2863">
          <cell r="A2863">
            <v>51</v>
          </cell>
          <cell r="D2863">
            <v>1998</v>
          </cell>
          <cell r="G2863">
            <v>94</v>
          </cell>
          <cell r="I2863">
            <v>7373</v>
          </cell>
        </row>
        <row r="2864">
          <cell r="A2864">
            <v>51</v>
          </cell>
          <cell r="D2864">
            <v>1998</v>
          </cell>
          <cell r="G2864">
            <v>95</v>
          </cell>
          <cell r="I2864">
            <v>590816</v>
          </cell>
        </row>
        <row r="2865">
          <cell r="A2865">
            <v>51</v>
          </cell>
          <cell r="D2865">
            <v>1998</v>
          </cell>
          <cell r="G2865">
            <v>96</v>
          </cell>
          <cell r="I2865">
            <v>804571</v>
          </cell>
        </row>
        <row r="2866">
          <cell r="A2866">
            <v>51</v>
          </cell>
          <cell r="D2866">
            <v>1998</v>
          </cell>
          <cell r="G2866"/>
          <cell r="I2866">
            <v>0</v>
          </cell>
        </row>
        <row r="2867">
          <cell r="A2867">
            <v>51</v>
          </cell>
          <cell r="D2867">
            <v>1998</v>
          </cell>
          <cell r="G2867"/>
          <cell r="I2867">
            <v>0</v>
          </cell>
        </row>
        <row r="2868">
          <cell r="A2868">
            <v>51</v>
          </cell>
          <cell r="D2868">
            <v>1998</v>
          </cell>
          <cell r="G2868">
            <v>99</v>
          </cell>
          <cell r="I2868">
            <v>1729771</v>
          </cell>
        </row>
        <row r="2869">
          <cell r="A2869">
            <v>51</v>
          </cell>
          <cell r="D2869">
            <v>1998</v>
          </cell>
          <cell r="G2869">
            <v>100</v>
          </cell>
          <cell r="I2869">
            <v>3936452</v>
          </cell>
        </row>
        <row r="2870">
          <cell r="A2870">
            <v>51</v>
          </cell>
          <cell r="D2870">
            <v>1998</v>
          </cell>
          <cell r="G2870"/>
          <cell r="I2870">
            <v>0</v>
          </cell>
        </row>
        <row r="2871">
          <cell r="A2871">
            <v>51</v>
          </cell>
          <cell r="D2871">
            <v>1998</v>
          </cell>
          <cell r="G2871"/>
          <cell r="I2871">
            <v>0</v>
          </cell>
        </row>
        <row r="2872">
          <cell r="A2872">
            <v>51</v>
          </cell>
          <cell r="D2872">
            <v>1998</v>
          </cell>
          <cell r="G2872">
            <v>103</v>
          </cell>
          <cell r="I2872">
            <v>421267</v>
          </cell>
        </row>
        <row r="2873">
          <cell r="A2873">
            <v>51</v>
          </cell>
          <cell r="D2873">
            <v>1998</v>
          </cell>
          <cell r="G2873"/>
          <cell r="I2873">
            <v>0</v>
          </cell>
        </row>
        <row r="2874">
          <cell r="A2874">
            <v>51</v>
          </cell>
          <cell r="D2874">
            <v>1998</v>
          </cell>
          <cell r="G2874"/>
          <cell r="I2874">
            <v>0</v>
          </cell>
        </row>
        <row r="2875">
          <cell r="A2875">
            <v>51</v>
          </cell>
          <cell r="D2875">
            <v>1998</v>
          </cell>
          <cell r="G2875">
            <v>106</v>
          </cell>
          <cell r="I2875">
            <v>350644</v>
          </cell>
        </row>
        <row r="2876">
          <cell r="A2876">
            <v>51</v>
          </cell>
          <cell r="D2876">
            <v>1998</v>
          </cell>
          <cell r="G2876">
            <v>107</v>
          </cell>
          <cell r="I2876">
            <v>1158172</v>
          </cell>
        </row>
        <row r="2877">
          <cell r="A2877">
            <v>51</v>
          </cell>
          <cell r="D2877">
            <v>1998</v>
          </cell>
          <cell r="G2877">
            <v>108</v>
          </cell>
          <cell r="I2877">
            <v>235874</v>
          </cell>
        </row>
        <row r="2878">
          <cell r="A2878">
            <v>51</v>
          </cell>
          <cell r="D2878">
            <v>1998</v>
          </cell>
          <cell r="G2878">
            <v>109</v>
          </cell>
          <cell r="I2878">
            <v>92532</v>
          </cell>
        </row>
        <row r="2879">
          <cell r="A2879">
            <v>51</v>
          </cell>
          <cell r="D2879">
            <v>1998</v>
          </cell>
          <cell r="G2879">
            <v>110</v>
          </cell>
          <cell r="I2879">
            <v>1633303</v>
          </cell>
        </row>
        <row r="2880">
          <cell r="A2880">
            <v>51</v>
          </cell>
          <cell r="D2880">
            <v>1998</v>
          </cell>
          <cell r="G2880">
            <v>111</v>
          </cell>
          <cell r="I2880">
            <v>214620</v>
          </cell>
        </row>
        <row r="2881">
          <cell r="A2881">
            <v>51</v>
          </cell>
          <cell r="D2881">
            <v>1998</v>
          </cell>
          <cell r="G2881">
            <v>112</v>
          </cell>
          <cell r="I2881">
            <v>600489</v>
          </cell>
        </row>
        <row r="2882">
          <cell r="A2882">
            <v>51</v>
          </cell>
          <cell r="D2882">
            <v>1999</v>
          </cell>
          <cell r="G2882">
            <v>83</v>
          </cell>
          <cell r="I2882">
            <v>260753</v>
          </cell>
        </row>
        <row r="2883">
          <cell r="A2883">
            <v>51</v>
          </cell>
          <cell r="D2883">
            <v>1999</v>
          </cell>
          <cell r="G2883">
            <v>84</v>
          </cell>
          <cell r="I2883">
            <v>363157</v>
          </cell>
        </row>
        <row r="2884">
          <cell r="A2884">
            <v>51</v>
          </cell>
          <cell r="D2884">
            <v>1999</v>
          </cell>
          <cell r="G2884">
            <v>85</v>
          </cell>
          <cell r="I2884">
            <v>174625</v>
          </cell>
        </row>
        <row r="2885">
          <cell r="A2885">
            <v>51</v>
          </cell>
          <cell r="D2885">
            <v>1999</v>
          </cell>
          <cell r="G2885">
            <v>86</v>
          </cell>
          <cell r="I2885">
            <v>95440</v>
          </cell>
        </row>
        <row r="2886">
          <cell r="A2886">
            <v>51</v>
          </cell>
          <cell r="D2886">
            <v>1999</v>
          </cell>
          <cell r="G2886">
            <v>87</v>
          </cell>
          <cell r="I2886">
            <v>0</v>
          </cell>
        </row>
        <row r="2887">
          <cell r="A2887">
            <v>51</v>
          </cell>
          <cell r="D2887">
            <v>1999</v>
          </cell>
          <cell r="G2887">
            <v>88</v>
          </cell>
          <cell r="I2887">
            <v>1276963</v>
          </cell>
        </row>
        <row r="2888">
          <cell r="A2888">
            <v>51</v>
          </cell>
          <cell r="D2888">
            <v>1999</v>
          </cell>
          <cell r="G2888">
            <v>89</v>
          </cell>
          <cell r="I2888">
            <v>0</v>
          </cell>
        </row>
        <row r="2889">
          <cell r="A2889">
            <v>51</v>
          </cell>
          <cell r="D2889">
            <v>1999</v>
          </cell>
          <cell r="G2889">
            <v>90</v>
          </cell>
          <cell r="I2889">
            <v>66382</v>
          </cell>
        </row>
        <row r="2890">
          <cell r="A2890">
            <v>51</v>
          </cell>
          <cell r="D2890">
            <v>1999</v>
          </cell>
          <cell r="G2890">
            <v>91</v>
          </cell>
          <cell r="I2890">
            <v>2237320</v>
          </cell>
        </row>
        <row r="2891">
          <cell r="A2891">
            <v>51</v>
          </cell>
          <cell r="D2891">
            <v>1999</v>
          </cell>
          <cell r="G2891"/>
          <cell r="I2891">
            <v>0</v>
          </cell>
        </row>
        <row r="2892">
          <cell r="A2892">
            <v>51</v>
          </cell>
          <cell r="D2892">
            <v>1999</v>
          </cell>
          <cell r="G2892">
            <v>93</v>
          </cell>
          <cell r="I2892">
            <v>73257</v>
          </cell>
        </row>
        <row r="2893">
          <cell r="A2893">
            <v>51</v>
          </cell>
          <cell r="D2893">
            <v>1999</v>
          </cell>
          <cell r="G2893">
            <v>94</v>
          </cell>
          <cell r="I2893">
            <v>12583</v>
          </cell>
        </row>
        <row r="2894">
          <cell r="A2894">
            <v>51</v>
          </cell>
          <cell r="D2894">
            <v>1999</v>
          </cell>
          <cell r="G2894">
            <v>95</v>
          </cell>
          <cell r="I2894">
            <v>646943</v>
          </cell>
        </row>
        <row r="2895">
          <cell r="A2895">
            <v>51</v>
          </cell>
          <cell r="D2895">
            <v>1999</v>
          </cell>
          <cell r="G2895">
            <v>96</v>
          </cell>
          <cell r="I2895">
            <v>499716</v>
          </cell>
        </row>
        <row r="2896">
          <cell r="A2896">
            <v>51</v>
          </cell>
          <cell r="D2896">
            <v>1999</v>
          </cell>
          <cell r="G2896">
            <v>97</v>
          </cell>
          <cell r="I2896">
            <v>0</v>
          </cell>
        </row>
        <row r="2897">
          <cell r="A2897">
            <v>51</v>
          </cell>
          <cell r="D2897">
            <v>1999</v>
          </cell>
          <cell r="G2897">
            <v>98</v>
          </cell>
          <cell r="I2897">
            <v>0</v>
          </cell>
        </row>
        <row r="2898">
          <cell r="A2898">
            <v>51</v>
          </cell>
          <cell r="D2898">
            <v>1999</v>
          </cell>
          <cell r="G2898">
            <v>99</v>
          </cell>
          <cell r="I2898">
            <v>1232499</v>
          </cell>
        </row>
        <row r="2899">
          <cell r="A2899">
            <v>51</v>
          </cell>
          <cell r="D2899">
            <v>1999</v>
          </cell>
          <cell r="G2899">
            <v>100</v>
          </cell>
          <cell r="I2899">
            <v>3469819</v>
          </cell>
        </row>
        <row r="2900">
          <cell r="A2900">
            <v>51</v>
          </cell>
          <cell r="D2900">
            <v>1999</v>
          </cell>
          <cell r="G2900"/>
          <cell r="I2900">
            <v>0</v>
          </cell>
        </row>
        <row r="2901">
          <cell r="A2901">
            <v>51</v>
          </cell>
          <cell r="D2901">
            <v>1999</v>
          </cell>
          <cell r="G2901"/>
          <cell r="I2901">
            <v>0</v>
          </cell>
        </row>
        <row r="2902">
          <cell r="A2902">
            <v>51</v>
          </cell>
          <cell r="D2902">
            <v>1999</v>
          </cell>
          <cell r="G2902">
            <v>103</v>
          </cell>
          <cell r="I2902">
            <v>442405</v>
          </cell>
        </row>
        <row r="2903">
          <cell r="A2903">
            <v>51</v>
          </cell>
          <cell r="D2903">
            <v>1999</v>
          </cell>
          <cell r="G2903"/>
          <cell r="I2903">
            <v>0</v>
          </cell>
        </row>
        <row r="2904">
          <cell r="A2904">
            <v>51</v>
          </cell>
          <cell r="D2904">
            <v>1999</v>
          </cell>
          <cell r="G2904">
            <v>105</v>
          </cell>
          <cell r="I2904">
            <v>0</v>
          </cell>
        </row>
        <row r="2905">
          <cell r="A2905">
            <v>51</v>
          </cell>
          <cell r="D2905">
            <v>1999</v>
          </cell>
          <cell r="G2905">
            <v>106</v>
          </cell>
          <cell r="I2905">
            <v>411193</v>
          </cell>
        </row>
        <row r="2906">
          <cell r="A2906">
            <v>51</v>
          </cell>
          <cell r="D2906">
            <v>1999</v>
          </cell>
          <cell r="G2906">
            <v>107</v>
          </cell>
          <cell r="I2906">
            <v>1719212</v>
          </cell>
        </row>
        <row r="2907">
          <cell r="A2907">
            <v>51</v>
          </cell>
          <cell r="D2907">
            <v>1999</v>
          </cell>
          <cell r="G2907">
            <v>108</v>
          </cell>
          <cell r="I2907">
            <v>224825</v>
          </cell>
        </row>
        <row r="2908">
          <cell r="A2908">
            <v>51</v>
          </cell>
          <cell r="D2908">
            <v>1999</v>
          </cell>
          <cell r="G2908">
            <v>109</v>
          </cell>
          <cell r="I2908">
            <v>104959</v>
          </cell>
        </row>
        <row r="2909">
          <cell r="A2909">
            <v>51</v>
          </cell>
          <cell r="D2909">
            <v>1999</v>
          </cell>
          <cell r="G2909">
            <v>110</v>
          </cell>
          <cell r="I2909">
            <v>1592509</v>
          </cell>
        </row>
        <row r="2910">
          <cell r="A2910">
            <v>51</v>
          </cell>
          <cell r="D2910">
            <v>1999</v>
          </cell>
          <cell r="G2910">
            <v>111</v>
          </cell>
          <cell r="I2910">
            <v>137203</v>
          </cell>
        </row>
        <row r="2911">
          <cell r="A2911">
            <v>51</v>
          </cell>
          <cell r="D2911">
            <v>1999</v>
          </cell>
          <cell r="G2911">
            <v>112</v>
          </cell>
          <cell r="I2911">
            <v>461177</v>
          </cell>
        </row>
        <row r="2912">
          <cell r="A2912">
            <v>51</v>
          </cell>
          <cell r="D2912">
            <v>2000</v>
          </cell>
          <cell r="G2912">
            <v>83</v>
          </cell>
          <cell r="I2912">
            <v>152170</v>
          </cell>
        </row>
        <row r="2913">
          <cell r="A2913">
            <v>51</v>
          </cell>
          <cell r="D2913">
            <v>2000</v>
          </cell>
          <cell r="G2913">
            <v>84</v>
          </cell>
          <cell r="I2913">
            <v>398379</v>
          </cell>
        </row>
        <row r="2914">
          <cell r="A2914">
            <v>51</v>
          </cell>
          <cell r="D2914">
            <v>2000</v>
          </cell>
          <cell r="G2914">
            <v>85</v>
          </cell>
          <cell r="I2914">
            <v>169998</v>
          </cell>
        </row>
        <row r="2915">
          <cell r="A2915">
            <v>51</v>
          </cell>
          <cell r="D2915">
            <v>2000</v>
          </cell>
          <cell r="G2915">
            <v>86</v>
          </cell>
          <cell r="I2915">
            <v>82172</v>
          </cell>
        </row>
        <row r="2916">
          <cell r="A2916">
            <v>51</v>
          </cell>
          <cell r="D2916">
            <v>2000</v>
          </cell>
          <cell r="G2916">
            <v>87</v>
          </cell>
          <cell r="I2916">
            <v>0</v>
          </cell>
        </row>
        <row r="2917">
          <cell r="A2917">
            <v>51</v>
          </cell>
          <cell r="D2917">
            <v>2000</v>
          </cell>
          <cell r="G2917">
            <v>88</v>
          </cell>
          <cell r="I2917">
            <v>1121191</v>
          </cell>
        </row>
        <row r="2918">
          <cell r="A2918">
            <v>51</v>
          </cell>
          <cell r="D2918">
            <v>2000</v>
          </cell>
          <cell r="G2918">
            <v>89</v>
          </cell>
          <cell r="I2918">
            <v>0</v>
          </cell>
        </row>
        <row r="2919">
          <cell r="A2919">
            <v>51</v>
          </cell>
          <cell r="D2919">
            <v>2000</v>
          </cell>
          <cell r="G2919">
            <v>90</v>
          </cell>
          <cell r="I2919">
            <v>47897</v>
          </cell>
        </row>
        <row r="2920">
          <cell r="A2920">
            <v>51</v>
          </cell>
          <cell r="D2920">
            <v>2000</v>
          </cell>
          <cell r="G2920">
            <v>91</v>
          </cell>
          <cell r="I2920">
            <v>1971807</v>
          </cell>
        </row>
        <row r="2921">
          <cell r="A2921">
            <v>51</v>
          </cell>
          <cell r="D2921">
            <v>2000</v>
          </cell>
          <cell r="G2921"/>
          <cell r="I2921">
            <v>0</v>
          </cell>
        </row>
        <row r="2922">
          <cell r="A2922">
            <v>51</v>
          </cell>
          <cell r="D2922">
            <v>2000</v>
          </cell>
          <cell r="G2922">
            <v>93</v>
          </cell>
          <cell r="I2922">
            <v>62168</v>
          </cell>
        </row>
        <row r="2923">
          <cell r="A2923">
            <v>51</v>
          </cell>
          <cell r="D2923">
            <v>2000</v>
          </cell>
          <cell r="G2923">
            <v>94</v>
          </cell>
          <cell r="I2923">
            <v>12435</v>
          </cell>
        </row>
        <row r="2924">
          <cell r="A2924">
            <v>51</v>
          </cell>
          <cell r="D2924">
            <v>2000</v>
          </cell>
          <cell r="G2924">
            <v>95</v>
          </cell>
          <cell r="I2924">
            <v>456027</v>
          </cell>
        </row>
        <row r="2925">
          <cell r="A2925">
            <v>51</v>
          </cell>
          <cell r="D2925">
            <v>2000</v>
          </cell>
          <cell r="G2925">
            <v>96</v>
          </cell>
          <cell r="I2925">
            <v>540066</v>
          </cell>
        </row>
        <row r="2926">
          <cell r="A2926">
            <v>51</v>
          </cell>
          <cell r="D2926">
            <v>2000</v>
          </cell>
          <cell r="G2926">
            <v>97</v>
          </cell>
          <cell r="I2926">
            <v>0</v>
          </cell>
        </row>
        <row r="2927">
          <cell r="A2927">
            <v>51</v>
          </cell>
          <cell r="D2927">
            <v>2000</v>
          </cell>
          <cell r="G2927">
            <v>98</v>
          </cell>
          <cell r="I2927">
            <v>0</v>
          </cell>
        </row>
        <row r="2928">
          <cell r="A2928">
            <v>51</v>
          </cell>
          <cell r="D2928">
            <v>2000</v>
          </cell>
          <cell r="G2928">
            <v>99</v>
          </cell>
          <cell r="I2928">
            <v>1070696</v>
          </cell>
        </row>
        <row r="2929">
          <cell r="A2929">
            <v>51</v>
          </cell>
          <cell r="D2929">
            <v>2000</v>
          </cell>
          <cell r="G2929">
            <v>100</v>
          </cell>
          <cell r="I2929">
            <v>3042503</v>
          </cell>
        </row>
        <row r="2930">
          <cell r="A2930">
            <v>51</v>
          </cell>
          <cell r="D2930">
            <v>2000</v>
          </cell>
          <cell r="G2930"/>
          <cell r="I2930">
            <v>0</v>
          </cell>
        </row>
        <row r="2931">
          <cell r="A2931">
            <v>51</v>
          </cell>
          <cell r="D2931">
            <v>2000</v>
          </cell>
          <cell r="G2931"/>
          <cell r="I2931">
            <v>0</v>
          </cell>
        </row>
        <row r="2932">
          <cell r="A2932">
            <v>51</v>
          </cell>
          <cell r="D2932">
            <v>2000</v>
          </cell>
          <cell r="G2932">
            <v>103</v>
          </cell>
          <cell r="I2932">
            <v>377204</v>
          </cell>
        </row>
        <row r="2933">
          <cell r="A2933">
            <v>51</v>
          </cell>
          <cell r="D2933">
            <v>2000</v>
          </cell>
          <cell r="G2933"/>
          <cell r="I2933">
            <v>0</v>
          </cell>
        </row>
        <row r="2934">
          <cell r="A2934">
            <v>51</v>
          </cell>
          <cell r="D2934">
            <v>2000</v>
          </cell>
          <cell r="G2934">
            <v>105</v>
          </cell>
          <cell r="I2934">
            <v>422691</v>
          </cell>
        </row>
        <row r="2935">
          <cell r="A2935">
            <v>51</v>
          </cell>
          <cell r="D2935">
            <v>2000</v>
          </cell>
          <cell r="G2935">
            <v>106</v>
          </cell>
          <cell r="I2935">
            <v>0</v>
          </cell>
        </row>
        <row r="2936">
          <cell r="A2936">
            <v>51</v>
          </cell>
          <cell r="D2936">
            <v>2000</v>
          </cell>
          <cell r="G2936">
            <v>107</v>
          </cell>
          <cell r="I2936">
            <v>1675409</v>
          </cell>
        </row>
        <row r="2937">
          <cell r="A2937">
            <v>51</v>
          </cell>
          <cell r="D2937">
            <v>2000</v>
          </cell>
          <cell r="G2937">
            <v>108</v>
          </cell>
          <cell r="I2937">
            <v>412473</v>
          </cell>
        </row>
        <row r="2938">
          <cell r="A2938">
            <v>51</v>
          </cell>
          <cell r="D2938">
            <v>2000</v>
          </cell>
          <cell r="G2938">
            <v>109</v>
          </cell>
          <cell r="I2938">
            <v>82029</v>
          </cell>
        </row>
        <row r="2939">
          <cell r="A2939">
            <v>51</v>
          </cell>
          <cell r="D2939">
            <v>2000</v>
          </cell>
          <cell r="G2939">
            <v>110</v>
          </cell>
          <cell r="I2939">
            <v>1611011</v>
          </cell>
        </row>
        <row r="2940">
          <cell r="A2940">
            <v>51</v>
          </cell>
          <cell r="D2940">
            <v>2000</v>
          </cell>
          <cell r="G2940">
            <v>111</v>
          </cell>
          <cell r="I2940">
            <v>198846</v>
          </cell>
        </row>
        <row r="2941">
          <cell r="A2941">
            <v>51</v>
          </cell>
          <cell r="D2941">
            <v>2000</v>
          </cell>
          <cell r="G2941">
            <v>112</v>
          </cell>
          <cell r="I2941">
            <v>476105</v>
          </cell>
        </row>
        <row r="2942">
          <cell r="A2942">
            <v>51</v>
          </cell>
          <cell r="D2942">
            <v>2001</v>
          </cell>
          <cell r="G2942">
            <v>83</v>
          </cell>
          <cell r="I2942">
            <v>153472</v>
          </cell>
        </row>
        <row r="2943">
          <cell r="A2943">
            <v>51</v>
          </cell>
          <cell r="D2943">
            <v>2001</v>
          </cell>
          <cell r="G2943">
            <v>84</v>
          </cell>
          <cell r="I2943">
            <v>354301</v>
          </cell>
        </row>
        <row r="2944">
          <cell r="A2944">
            <v>51</v>
          </cell>
          <cell r="D2944">
            <v>2001</v>
          </cell>
          <cell r="G2944">
            <v>85</v>
          </cell>
          <cell r="I2944">
            <v>161941</v>
          </cell>
        </row>
        <row r="2945">
          <cell r="A2945">
            <v>51</v>
          </cell>
          <cell r="D2945">
            <v>2001</v>
          </cell>
          <cell r="G2945">
            <v>86</v>
          </cell>
          <cell r="I2945">
            <v>76757</v>
          </cell>
        </row>
        <row r="2946">
          <cell r="A2946">
            <v>51</v>
          </cell>
          <cell r="D2946">
            <v>2001</v>
          </cell>
          <cell r="G2946">
            <v>87</v>
          </cell>
          <cell r="I2946">
            <v>0</v>
          </cell>
        </row>
        <row r="2947">
          <cell r="A2947">
            <v>51</v>
          </cell>
          <cell r="D2947">
            <v>2001</v>
          </cell>
          <cell r="G2947">
            <v>88</v>
          </cell>
          <cell r="I2947">
            <v>1122730</v>
          </cell>
        </row>
        <row r="2948">
          <cell r="A2948">
            <v>51</v>
          </cell>
          <cell r="D2948">
            <v>2001</v>
          </cell>
          <cell r="G2948">
            <v>89</v>
          </cell>
          <cell r="I2948">
            <v>0</v>
          </cell>
        </row>
        <row r="2949">
          <cell r="A2949">
            <v>51</v>
          </cell>
          <cell r="D2949">
            <v>2001</v>
          </cell>
          <cell r="G2949">
            <v>90</v>
          </cell>
          <cell r="I2949">
            <v>4678</v>
          </cell>
        </row>
        <row r="2950">
          <cell r="A2950">
            <v>51</v>
          </cell>
          <cell r="D2950">
            <v>2001</v>
          </cell>
          <cell r="G2950">
            <v>91</v>
          </cell>
          <cell r="I2950">
            <v>1873879</v>
          </cell>
        </row>
        <row r="2951">
          <cell r="A2951">
            <v>51</v>
          </cell>
          <cell r="D2951">
            <v>2001</v>
          </cell>
          <cell r="G2951"/>
          <cell r="I2951">
            <v>0</v>
          </cell>
        </row>
        <row r="2952">
          <cell r="A2952">
            <v>51</v>
          </cell>
          <cell r="D2952">
            <v>2001</v>
          </cell>
          <cell r="G2952">
            <v>93</v>
          </cell>
          <cell r="I2952">
            <v>50237</v>
          </cell>
        </row>
        <row r="2953">
          <cell r="A2953">
            <v>51</v>
          </cell>
          <cell r="D2953">
            <v>2001</v>
          </cell>
          <cell r="G2953">
            <v>94</v>
          </cell>
          <cell r="I2953">
            <v>8477</v>
          </cell>
        </row>
        <row r="2954">
          <cell r="A2954">
            <v>51</v>
          </cell>
          <cell r="D2954">
            <v>2001</v>
          </cell>
          <cell r="G2954">
            <v>95</v>
          </cell>
          <cell r="I2954">
            <v>1038316</v>
          </cell>
        </row>
        <row r="2955">
          <cell r="A2955">
            <v>51</v>
          </cell>
          <cell r="D2955">
            <v>2001</v>
          </cell>
          <cell r="G2955">
            <v>96</v>
          </cell>
          <cell r="I2955">
            <v>610560</v>
          </cell>
        </row>
        <row r="2956">
          <cell r="A2956">
            <v>51</v>
          </cell>
          <cell r="D2956">
            <v>2001</v>
          </cell>
          <cell r="G2956">
            <v>97</v>
          </cell>
          <cell r="I2956">
            <v>0</v>
          </cell>
        </row>
        <row r="2957">
          <cell r="A2957">
            <v>51</v>
          </cell>
          <cell r="D2957">
            <v>2001</v>
          </cell>
          <cell r="G2957">
            <v>98</v>
          </cell>
          <cell r="I2957">
            <v>0</v>
          </cell>
        </row>
        <row r="2958">
          <cell r="A2958">
            <v>51</v>
          </cell>
          <cell r="D2958">
            <v>2001</v>
          </cell>
          <cell r="G2958">
            <v>99</v>
          </cell>
          <cell r="I2958">
            <v>1707590</v>
          </cell>
        </row>
        <row r="2959">
          <cell r="A2959">
            <v>51</v>
          </cell>
          <cell r="D2959">
            <v>2001</v>
          </cell>
          <cell r="G2959">
            <v>100</v>
          </cell>
          <cell r="I2959">
            <v>3581469</v>
          </cell>
        </row>
        <row r="2960">
          <cell r="A2960">
            <v>51</v>
          </cell>
          <cell r="D2960">
            <v>2001</v>
          </cell>
          <cell r="G2960"/>
          <cell r="I2960">
            <v>0</v>
          </cell>
        </row>
        <row r="2961">
          <cell r="A2961">
            <v>51</v>
          </cell>
          <cell r="D2961">
            <v>2001</v>
          </cell>
          <cell r="G2961"/>
          <cell r="I2961">
            <v>0</v>
          </cell>
        </row>
        <row r="2962">
          <cell r="A2962">
            <v>51</v>
          </cell>
          <cell r="D2962">
            <v>2001</v>
          </cell>
          <cell r="G2962">
            <v>103</v>
          </cell>
          <cell r="I2962">
            <v>452145</v>
          </cell>
        </row>
        <row r="2963">
          <cell r="A2963">
            <v>51</v>
          </cell>
          <cell r="D2963">
            <v>2001</v>
          </cell>
          <cell r="G2963"/>
          <cell r="I2963">
            <v>0</v>
          </cell>
        </row>
        <row r="2964">
          <cell r="A2964">
            <v>51</v>
          </cell>
          <cell r="D2964">
            <v>2001</v>
          </cell>
          <cell r="G2964">
            <v>105</v>
          </cell>
          <cell r="I2964">
            <v>0</v>
          </cell>
        </row>
        <row r="2965">
          <cell r="A2965">
            <v>51</v>
          </cell>
          <cell r="D2965">
            <v>2001</v>
          </cell>
          <cell r="G2965">
            <v>106</v>
          </cell>
          <cell r="I2965">
            <v>456857</v>
          </cell>
        </row>
        <row r="2966">
          <cell r="A2966">
            <v>51</v>
          </cell>
          <cell r="D2966">
            <v>2001</v>
          </cell>
          <cell r="G2966">
            <v>107</v>
          </cell>
          <cell r="I2966">
            <v>1599303</v>
          </cell>
        </row>
        <row r="2967">
          <cell r="A2967">
            <v>51</v>
          </cell>
          <cell r="D2967">
            <v>2001</v>
          </cell>
          <cell r="G2967">
            <v>108</v>
          </cell>
          <cell r="I2967">
            <v>403065</v>
          </cell>
        </row>
        <row r="2968">
          <cell r="A2968">
            <v>51</v>
          </cell>
          <cell r="D2968">
            <v>2001</v>
          </cell>
          <cell r="G2968">
            <v>109</v>
          </cell>
          <cell r="I2968">
            <v>173139</v>
          </cell>
        </row>
        <row r="2969">
          <cell r="A2969">
            <v>51</v>
          </cell>
          <cell r="D2969">
            <v>2001</v>
          </cell>
          <cell r="G2969">
            <v>110</v>
          </cell>
          <cell r="I2969">
            <v>1660710</v>
          </cell>
        </row>
        <row r="2970">
          <cell r="A2970">
            <v>51</v>
          </cell>
          <cell r="D2970">
            <v>2001</v>
          </cell>
          <cell r="G2970">
            <v>111</v>
          </cell>
          <cell r="I2970">
            <v>554018</v>
          </cell>
        </row>
        <row r="2971">
          <cell r="A2971">
            <v>51</v>
          </cell>
          <cell r="D2971">
            <v>2001</v>
          </cell>
          <cell r="G2971">
            <v>112</v>
          </cell>
          <cell r="I2971">
            <v>578610</v>
          </cell>
        </row>
        <row r="2972">
          <cell r="A2972">
            <v>51</v>
          </cell>
          <cell r="D2972">
            <v>2002</v>
          </cell>
          <cell r="G2972">
            <v>83</v>
          </cell>
          <cell r="I2972">
            <v>174610</v>
          </cell>
        </row>
        <row r="2973">
          <cell r="A2973">
            <v>51</v>
          </cell>
          <cell r="D2973">
            <v>2002</v>
          </cell>
          <cell r="G2973">
            <v>84</v>
          </cell>
          <cell r="I2973">
            <v>406596</v>
          </cell>
        </row>
        <row r="2974">
          <cell r="A2974">
            <v>51</v>
          </cell>
          <cell r="D2974">
            <v>2002</v>
          </cell>
          <cell r="G2974">
            <v>85</v>
          </cell>
          <cell r="I2974">
            <v>170161</v>
          </cell>
        </row>
        <row r="2975">
          <cell r="A2975">
            <v>51</v>
          </cell>
          <cell r="D2975">
            <v>2002</v>
          </cell>
          <cell r="G2975">
            <v>86</v>
          </cell>
          <cell r="I2975">
            <v>96002</v>
          </cell>
        </row>
        <row r="2976">
          <cell r="A2976">
            <v>51</v>
          </cell>
          <cell r="D2976">
            <v>2002</v>
          </cell>
          <cell r="G2976">
            <v>87</v>
          </cell>
          <cell r="I2976">
            <v>0</v>
          </cell>
        </row>
        <row r="2977">
          <cell r="A2977">
            <v>51</v>
          </cell>
          <cell r="D2977">
            <v>2002</v>
          </cell>
          <cell r="G2977">
            <v>88</v>
          </cell>
          <cell r="I2977">
            <v>2419674</v>
          </cell>
        </row>
        <row r="2978">
          <cell r="A2978">
            <v>51</v>
          </cell>
          <cell r="D2978">
            <v>2002</v>
          </cell>
          <cell r="G2978">
            <v>89</v>
          </cell>
          <cell r="I2978">
            <v>0</v>
          </cell>
        </row>
        <row r="2979">
          <cell r="A2979">
            <v>51</v>
          </cell>
          <cell r="D2979">
            <v>2002</v>
          </cell>
          <cell r="G2979">
            <v>90</v>
          </cell>
          <cell r="I2979">
            <v>206</v>
          </cell>
        </row>
        <row r="2980">
          <cell r="A2980">
            <v>51</v>
          </cell>
          <cell r="D2980">
            <v>2002</v>
          </cell>
          <cell r="G2980">
            <v>91</v>
          </cell>
          <cell r="I2980">
            <v>3267249</v>
          </cell>
        </row>
        <row r="2981">
          <cell r="A2981">
            <v>51</v>
          </cell>
          <cell r="D2981">
            <v>2002</v>
          </cell>
          <cell r="G2981"/>
          <cell r="I2981">
            <v>0</v>
          </cell>
        </row>
        <row r="2982">
          <cell r="A2982">
            <v>51</v>
          </cell>
          <cell r="D2982">
            <v>2002</v>
          </cell>
          <cell r="G2982">
            <v>93</v>
          </cell>
          <cell r="I2982">
            <v>65564</v>
          </cell>
        </row>
        <row r="2983">
          <cell r="A2983">
            <v>51</v>
          </cell>
          <cell r="D2983">
            <v>2002</v>
          </cell>
          <cell r="G2983">
            <v>94</v>
          </cell>
          <cell r="I2983">
            <v>8424</v>
          </cell>
        </row>
        <row r="2984">
          <cell r="A2984">
            <v>51</v>
          </cell>
          <cell r="D2984">
            <v>2002</v>
          </cell>
          <cell r="G2984">
            <v>95</v>
          </cell>
          <cell r="I2984">
            <v>586583</v>
          </cell>
        </row>
        <row r="2985">
          <cell r="A2985">
            <v>51</v>
          </cell>
          <cell r="D2985">
            <v>2002</v>
          </cell>
          <cell r="G2985">
            <v>96</v>
          </cell>
          <cell r="I2985">
            <v>683273</v>
          </cell>
        </row>
        <row r="2986">
          <cell r="A2986">
            <v>51</v>
          </cell>
          <cell r="D2986">
            <v>2002</v>
          </cell>
          <cell r="G2986">
            <v>97</v>
          </cell>
          <cell r="I2986">
            <v>0</v>
          </cell>
        </row>
        <row r="2987">
          <cell r="A2987">
            <v>51</v>
          </cell>
          <cell r="D2987">
            <v>2002</v>
          </cell>
          <cell r="G2987">
            <v>98</v>
          </cell>
          <cell r="I2987">
            <v>0</v>
          </cell>
        </row>
        <row r="2988">
          <cell r="A2988">
            <v>51</v>
          </cell>
          <cell r="D2988">
            <v>2002</v>
          </cell>
          <cell r="G2988">
            <v>99</v>
          </cell>
          <cell r="I2988">
            <v>1343844</v>
          </cell>
        </row>
        <row r="2989">
          <cell r="A2989">
            <v>51</v>
          </cell>
          <cell r="D2989">
            <v>2002</v>
          </cell>
          <cell r="G2989">
            <v>100</v>
          </cell>
          <cell r="I2989">
            <v>4611093</v>
          </cell>
        </row>
        <row r="2990">
          <cell r="A2990">
            <v>51</v>
          </cell>
          <cell r="D2990">
            <v>2002</v>
          </cell>
          <cell r="G2990"/>
          <cell r="I2990">
            <v>0</v>
          </cell>
        </row>
        <row r="2991">
          <cell r="A2991">
            <v>51</v>
          </cell>
          <cell r="D2991">
            <v>2002</v>
          </cell>
          <cell r="G2991"/>
          <cell r="I2991">
            <v>0</v>
          </cell>
        </row>
        <row r="2992">
          <cell r="A2992">
            <v>51</v>
          </cell>
          <cell r="D2992">
            <v>2002</v>
          </cell>
          <cell r="G2992">
            <v>103</v>
          </cell>
          <cell r="I2992">
            <v>593327</v>
          </cell>
        </row>
        <row r="2993">
          <cell r="A2993">
            <v>51</v>
          </cell>
          <cell r="D2993">
            <v>2002</v>
          </cell>
          <cell r="G2993"/>
          <cell r="I2993">
            <v>0</v>
          </cell>
        </row>
        <row r="2994">
          <cell r="A2994">
            <v>51</v>
          </cell>
          <cell r="D2994">
            <v>2002</v>
          </cell>
          <cell r="G2994">
            <v>105</v>
          </cell>
          <cell r="I2994">
            <v>0</v>
          </cell>
        </row>
        <row r="2995">
          <cell r="A2995">
            <v>51</v>
          </cell>
          <cell r="D2995">
            <v>2002</v>
          </cell>
          <cell r="G2995">
            <v>106</v>
          </cell>
          <cell r="I2995">
            <v>358251</v>
          </cell>
        </row>
        <row r="2996">
          <cell r="A2996">
            <v>51</v>
          </cell>
          <cell r="D2996">
            <v>2002</v>
          </cell>
          <cell r="G2996">
            <v>107</v>
          </cell>
          <cell r="I2996">
            <v>1270981</v>
          </cell>
        </row>
        <row r="2997">
          <cell r="A2997">
            <v>51</v>
          </cell>
          <cell r="D2997">
            <v>2002</v>
          </cell>
          <cell r="G2997">
            <v>108</v>
          </cell>
          <cell r="I2997">
            <v>415454</v>
          </cell>
        </row>
        <row r="2998">
          <cell r="A2998">
            <v>51</v>
          </cell>
          <cell r="D2998">
            <v>2002</v>
          </cell>
          <cell r="G2998">
            <v>109</v>
          </cell>
          <cell r="I2998">
            <v>91345</v>
          </cell>
        </row>
        <row r="2999">
          <cell r="A2999">
            <v>51</v>
          </cell>
          <cell r="D2999">
            <v>2002</v>
          </cell>
          <cell r="G2999">
            <v>110</v>
          </cell>
          <cell r="I2999">
            <v>1596063</v>
          </cell>
        </row>
        <row r="3000">
          <cell r="A3000">
            <v>51</v>
          </cell>
          <cell r="D3000">
            <v>2002</v>
          </cell>
          <cell r="G3000">
            <v>111</v>
          </cell>
          <cell r="I3000">
            <v>220205</v>
          </cell>
        </row>
        <row r="3001">
          <cell r="A3001">
            <v>51</v>
          </cell>
          <cell r="D3001">
            <v>2002</v>
          </cell>
          <cell r="G3001">
            <v>112</v>
          </cell>
          <cell r="I3001">
            <v>778388</v>
          </cell>
        </row>
        <row r="3002">
          <cell r="A3002">
            <v>51</v>
          </cell>
          <cell r="D3002">
            <v>2003</v>
          </cell>
          <cell r="G3002">
            <v>83</v>
          </cell>
          <cell r="I3002">
            <v>178119</v>
          </cell>
        </row>
        <row r="3003">
          <cell r="A3003">
            <v>51</v>
          </cell>
          <cell r="D3003">
            <v>2003</v>
          </cell>
          <cell r="G3003">
            <v>84</v>
          </cell>
          <cell r="I3003">
            <v>381682</v>
          </cell>
        </row>
        <row r="3004">
          <cell r="A3004">
            <v>51</v>
          </cell>
          <cell r="D3004">
            <v>2003</v>
          </cell>
          <cell r="G3004">
            <v>85</v>
          </cell>
          <cell r="I3004">
            <v>158806</v>
          </cell>
        </row>
        <row r="3005">
          <cell r="A3005">
            <v>51</v>
          </cell>
          <cell r="D3005">
            <v>2003</v>
          </cell>
          <cell r="G3005">
            <v>86</v>
          </cell>
          <cell r="I3005">
            <v>77465</v>
          </cell>
        </row>
        <row r="3006">
          <cell r="A3006">
            <v>51</v>
          </cell>
          <cell r="D3006">
            <v>2003</v>
          </cell>
          <cell r="G3006">
            <v>87</v>
          </cell>
          <cell r="I3006">
            <v>0</v>
          </cell>
        </row>
        <row r="3007">
          <cell r="A3007">
            <v>51</v>
          </cell>
          <cell r="D3007">
            <v>2003</v>
          </cell>
          <cell r="G3007">
            <v>88</v>
          </cell>
          <cell r="I3007">
            <v>1920216</v>
          </cell>
        </row>
        <row r="3008">
          <cell r="A3008">
            <v>51</v>
          </cell>
          <cell r="D3008">
            <v>2003</v>
          </cell>
          <cell r="G3008">
            <v>89</v>
          </cell>
          <cell r="I3008">
            <v>55414</v>
          </cell>
        </row>
        <row r="3009">
          <cell r="A3009">
            <v>51</v>
          </cell>
          <cell r="D3009">
            <v>2003</v>
          </cell>
          <cell r="G3009">
            <v>90</v>
          </cell>
          <cell r="I3009">
            <v>206</v>
          </cell>
        </row>
        <row r="3010">
          <cell r="A3010">
            <v>51</v>
          </cell>
          <cell r="D3010">
            <v>2003</v>
          </cell>
          <cell r="G3010">
            <v>91</v>
          </cell>
          <cell r="I3010">
            <v>2771908</v>
          </cell>
        </row>
        <row r="3011">
          <cell r="A3011">
            <v>51</v>
          </cell>
          <cell r="D3011">
            <v>2003</v>
          </cell>
          <cell r="G3011"/>
          <cell r="I3011">
            <v>0</v>
          </cell>
        </row>
        <row r="3012">
          <cell r="A3012">
            <v>51</v>
          </cell>
          <cell r="D3012">
            <v>2003</v>
          </cell>
          <cell r="G3012">
            <v>93</v>
          </cell>
          <cell r="I3012">
            <v>30920</v>
          </cell>
        </row>
        <row r="3013">
          <cell r="A3013">
            <v>51</v>
          </cell>
          <cell r="D3013">
            <v>2003</v>
          </cell>
          <cell r="G3013">
            <v>94</v>
          </cell>
          <cell r="I3013">
            <v>2833</v>
          </cell>
        </row>
        <row r="3014">
          <cell r="A3014">
            <v>51</v>
          </cell>
          <cell r="D3014">
            <v>2003</v>
          </cell>
          <cell r="G3014">
            <v>95</v>
          </cell>
          <cell r="I3014">
            <v>464984</v>
          </cell>
        </row>
        <row r="3015">
          <cell r="A3015">
            <v>51</v>
          </cell>
          <cell r="D3015">
            <v>2003</v>
          </cell>
          <cell r="G3015">
            <v>96</v>
          </cell>
          <cell r="I3015">
            <v>612275</v>
          </cell>
        </row>
        <row r="3016">
          <cell r="A3016">
            <v>51</v>
          </cell>
          <cell r="D3016">
            <v>2003</v>
          </cell>
          <cell r="G3016">
            <v>97</v>
          </cell>
          <cell r="I3016">
            <v>0</v>
          </cell>
        </row>
        <row r="3017">
          <cell r="A3017">
            <v>51</v>
          </cell>
          <cell r="D3017">
            <v>2003</v>
          </cell>
          <cell r="G3017">
            <v>98</v>
          </cell>
          <cell r="I3017">
            <v>0</v>
          </cell>
        </row>
        <row r="3018">
          <cell r="A3018">
            <v>51</v>
          </cell>
          <cell r="D3018">
            <v>2003</v>
          </cell>
          <cell r="G3018">
            <v>99</v>
          </cell>
          <cell r="I3018">
            <v>1111012</v>
          </cell>
        </row>
        <row r="3019">
          <cell r="A3019">
            <v>51</v>
          </cell>
          <cell r="D3019">
            <v>2003</v>
          </cell>
          <cell r="G3019">
            <v>100</v>
          </cell>
          <cell r="I3019">
            <v>3882920</v>
          </cell>
        </row>
        <row r="3020">
          <cell r="A3020">
            <v>51</v>
          </cell>
          <cell r="D3020">
            <v>2003</v>
          </cell>
          <cell r="G3020"/>
          <cell r="I3020">
            <v>0</v>
          </cell>
        </row>
        <row r="3021">
          <cell r="A3021">
            <v>51</v>
          </cell>
          <cell r="D3021">
            <v>2003</v>
          </cell>
          <cell r="G3021"/>
          <cell r="I3021">
            <v>0</v>
          </cell>
        </row>
        <row r="3022">
          <cell r="A3022">
            <v>51</v>
          </cell>
          <cell r="D3022">
            <v>2003</v>
          </cell>
          <cell r="G3022">
            <v>103</v>
          </cell>
          <cell r="I3022">
            <v>581310</v>
          </cell>
        </row>
        <row r="3023">
          <cell r="A3023">
            <v>51</v>
          </cell>
          <cell r="D3023">
            <v>2003</v>
          </cell>
          <cell r="G3023"/>
          <cell r="I3023">
            <v>0</v>
          </cell>
        </row>
        <row r="3024">
          <cell r="A3024">
            <v>51</v>
          </cell>
          <cell r="D3024">
            <v>2003</v>
          </cell>
          <cell r="G3024">
            <v>105</v>
          </cell>
          <cell r="I3024">
            <v>0</v>
          </cell>
        </row>
        <row r="3025">
          <cell r="A3025">
            <v>51</v>
          </cell>
          <cell r="D3025">
            <v>2003</v>
          </cell>
          <cell r="G3025">
            <v>106</v>
          </cell>
          <cell r="I3025">
            <v>354189</v>
          </cell>
        </row>
        <row r="3026">
          <cell r="A3026">
            <v>51</v>
          </cell>
          <cell r="D3026">
            <v>2003</v>
          </cell>
          <cell r="G3026">
            <v>107</v>
          </cell>
          <cell r="I3026">
            <v>1260352</v>
          </cell>
        </row>
        <row r="3027">
          <cell r="A3027">
            <v>51</v>
          </cell>
          <cell r="D3027">
            <v>2003</v>
          </cell>
          <cell r="G3027">
            <v>108</v>
          </cell>
          <cell r="I3027">
            <v>394095</v>
          </cell>
        </row>
        <row r="3028">
          <cell r="A3028">
            <v>51</v>
          </cell>
          <cell r="D3028">
            <v>2003</v>
          </cell>
          <cell r="G3028">
            <v>109</v>
          </cell>
          <cell r="I3028">
            <v>98286</v>
          </cell>
        </row>
        <row r="3029">
          <cell r="A3029">
            <v>51</v>
          </cell>
          <cell r="D3029">
            <v>2003</v>
          </cell>
          <cell r="G3029">
            <v>110</v>
          </cell>
          <cell r="I3029">
            <v>1654753</v>
          </cell>
        </row>
        <row r="3030">
          <cell r="A3030">
            <v>51</v>
          </cell>
          <cell r="D3030">
            <v>2003</v>
          </cell>
          <cell r="G3030">
            <v>111</v>
          </cell>
          <cell r="I3030">
            <v>208970</v>
          </cell>
        </row>
        <row r="3031">
          <cell r="A3031">
            <v>51</v>
          </cell>
          <cell r="D3031">
            <v>2003</v>
          </cell>
          <cell r="G3031">
            <v>112</v>
          </cell>
          <cell r="I3031">
            <v>688512</v>
          </cell>
        </row>
        <row r="3032">
          <cell r="A3032">
            <v>51</v>
          </cell>
          <cell r="D3032">
            <v>2004</v>
          </cell>
          <cell r="G3032">
            <v>83</v>
          </cell>
          <cell r="I3032">
            <v>193695</v>
          </cell>
        </row>
        <row r="3033">
          <cell r="A3033">
            <v>51</v>
          </cell>
          <cell r="D3033">
            <v>2004</v>
          </cell>
          <cell r="G3033">
            <v>84</v>
          </cell>
          <cell r="I3033">
            <v>417447</v>
          </cell>
        </row>
        <row r="3034">
          <cell r="A3034">
            <v>51</v>
          </cell>
          <cell r="D3034">
            <v>2004</v>
          </cell>
          <cell r="G3034">
            <v>85</v>
          </cell>
          <cell r="I3034">
            <v>168963</v>
          </cell>
        </row>
        <row r="3035">
          <cell r="A3035">
            <v>51</v>
          </cell>
          <cell r="D3035">
            <v>2004</v>
          </cell>
          <cell r="G3035">
            <v>86</v>
          </cell>
          <cell r="I3035">
            <v>85653</v>
          </cell>
        </row>
        <row r="3036">
          <cell r="A3036">
            <v>51</v>
          </cell>
          <cell r="D3036">
            <v>2004</v>
          </cell>
          <cell r="G3036"/>
          <cell r="I3036">
            <v>0</v>
          </cell>
        </row>
        <row r="3037">
          <cell r="A3037">
            <v>51</v>
          </cell>
          <cell r="D3037">
            <v>2004</v>
          </cell>
          <cell r="G3037">
            <v>88</v>
          </cell>
          <cell r="I3037">
            <v>1000952</v>
          </cell>
        </row>
        <row r="3038">
          <cell r="A3038">
            <v>51</v>
          </cell>
          <cell r="D3038">
            <v>2004</v>
          </cell>
          <cell r="G3038">
            <v>89</v>
          </cell>
          <cell r="I3038">
            <v>105657</v>
          </cell>
        </row>
        <row r="3039">
          <cell r="A3039">
            <v>51</v>
          </cell>
          <cell r="D3039">
            <v>2004</v>
          </cell>
          <cell r="G3039">
            <v>90</v>
          </cell>
          <cell r="I3039">
            <v>206</v>
          </cell>
        </row>
        <row r="3040">
          <cell r="A3040">
            <v>51</v>
          </cell>
          <cell r="D3040">
            <v>2004</v>
          </cell>
          <cell r="G3040">
            <v>91</v>
          </cell>
          <cell r="I3040">
            <v>1972573</v>
          </cell>
        </row>
        <row r="3041">
          <cell r="A3041">
            <v>51</v>
          </cell>
          <cell r="D3041">
            <v>2004</v>
          </cell>
          <cell r="G3041"/>
          <cell r="I3041">
            <v>0</v>
          </cell>
        </row>
        <row r="3042">
          <cell r="A3042">
            <v>51</v>
          </cell>
          <cell r="D3042">
            <v>2004</v>
          </cell>
          <cell r="G3042">
            <v>93</v>
          </cell>
          <cell r="I3042">
            <v>38944</v>
          </cell>
        </row>
        <row r="3043">
          <cell r="A3043">
            <v>51</v>
          </cell>
          <cell r="D3043">
            <v>2004</v>
          </cell>
          <cell r="G3043">
            <v>94</v>
          </cell>
          <cell r="I3043">
            <v>4029</v>
          </cell>
        </row>
        <row r="3044">
          <cell r="A3044">
            <v>51</v>
          </cell>
          <cell r="D3044">
            <v>2004</v>
          </cell>
          <cell r="G3044">
            <v>95</v>
          </cell>
          <cell r="I3044">
            <v>475857</v>
          </cell>
        </row>
        <row r="3045">
          <cell r="A3045">
            <v>51</v>
          </cell>
          <cell r="D3045">
            <v>2004</v>
          </cell>
          <cell r="G3045">
            <v>96</v>
          </cell>
          <cell r="I3045">
            <v>715331</v>
          </cell>
        </row>
        <row r="3046">
          <cell r="A3046">
            <v>51</v>
          </cell>
          <cell r="D3046">
            <v>2004</v>
          </cell>
          <cell r="G3046"/>
          <cell r="I3046">
            <v>0</v>
          </cell>
        </row>
        <row r="3047">
          <cell r="A3047">
            <v>51</v>
          </cell>
          <cell r="D3047">
            <v>2004</v>
          </cell>
          <cell r="G3047"/>
          <cell r="I3047">
            <v>0</v>
          </cell>
        </row>
        <row r="3048">
          <cell r="A3048">
            <v>51</v>
          </cell>
          <cell r="D3048">
            <v>2004</v>
          </cell>
          <cell r="G3048">
            <v>99</v>
          </cell>
          <cell r="I3048">
            <v>1234161</v>
          </cell>
        </row>
        <row r="3049">
          <cell r="A3049">
            <v>51</v>
          </cell>
          <cell r="D3049">
            <v>2004</v>
          </cell>
          <cell r="G3049">
            <v>100</v>
          </cell>
          <cell r="I3049">
            <v>3206734</v>
          </cell>
        </row>
        <row r="3050">
          <cell r="A3050">
            <v>51</v>
          </cell>
          <cell r="D3050">
            <v>2004</v>
          </cell>
          <cell r="G3050"/>
          <cell r="I3050">
            <v>0</v>
          </cell>
        </row>
        <row r="3051">
          <cell r="A3051">
            <v>51</v>
          </cell>
          <cell r="D3051">
            <v>2004</v>
          </cell>
          <cell r="G3051"/>
          <cell r="I3051">
            <v>0</v>
          </cell>
        </row>
        <row r="3052">
          <cell r="A3052">
            <v>51</v>
          </cell>
          <cell r="D3052">
            <v>2004</v>
          </cell>
          <cell r="G3052">
            <v>103</v>
          </cell>
          <cell r="I3052">
            <v>724667</v>
          </cell>
        </row>
        <row r="3053">
          <cell r="A3053">
            <v>51</v>
          </cell>
          <cell r="D3053">
            <v>2004</v>
          </cell>
          <cell r="G3053"/>
          <cell r="I3053">
            <v>0</v>
          </cell>
        </row>
        <row r="3054">
          <cell r="A3054">
            <v>51</v>
          </cell>
          <cell r="D3054">
            <v>2004</v>
          </cell>
          <cell r="G3054"/>
          <cell r="I3054">
            <v>0</v>
          </cell>
        </row>
        <row r="3055">
          <cell r="A3055">
            <v>51</v>
          </cell>
          <cell r="D3055">
            <v>2004</v>
          </cell>
          <cell r="G3055">
            <v>106</v>
          </cell>
          <cell r="I3055">
            <v>392643</v>
          </cell>
        </row>
        <row r="3056">
          <cell r="A3056">
            <v>51</v>
          </cell>
          <cell r="D3056">
            <v>2004</v>
          </cell>
          <cell r="G3056">
            <v>107</v>
          </cell>
          <cell r="I3056">
            <v>1311857</v>
          </cell>
        </row>
        <row r="3057">
          <cell r="A3057">
            <v>51</v>
          </cell>
          <cell r="D3057">
            <v>2004</v>
          </cell>
          <cell r="G3057">
            <v>108</v>
          </cell>
          <cell r="I3057">
            <v>436515</v>
          </cell>
        </row>
        <row r="3058">
          <cell r="A3058">
            <v>51</v>
          </cell>
          <cell r="D3058">
            <v>2004</v>
          </cell>
          <cell r="G3058">
            <v>109</v>
          </cell>
          <cell r="I3058">
            <v>90540</v>
          </cell>
        </row>
        <row r="3059">
          <cell r="A3059">
            <v>51</v>
          </cell>
          <cell r="D3059">
            <v>2004</v>
          </cell>
          <cell r="G3059">
            <v>110</v>
          </cell>
          <cell r="I3059">
            <v>1774645</v>
          </cell>
        </row>
        <row r="3060">
          <cell r="A3060">
            <v>51</v>
          </cell>
          <cell r="D3060">
            <v>2004</v>
          </cell>
          <cell r="G3060">
            <v>111</v>
          </cell>
          <cell r="I3060">
            <v>25190</v>
          </cell>
        </row>
        <row r="3061">
          <cell r="A3061">
            <v>51</v>
          </cell>
          <cell r="D3061">
            <v>2004</v>
          </cell>
          <cell r="G3061">
            <v>112</v>
          </cell>
          <cell r="I3061">
            <v>627393</v>
          </cell>
        </row>
        <row r="3062">
          <cell r="A3062">
            <v>51</v>
          </cell>
          <cell r="D3062">
            <v>2005</v>
          </cell>
          <cell r="G3062">
            <v>83</v>
          </cell>
          <cell r="I3062">
            <v>227293</v>
          </cell>
        </row>
        <row r="3063">
          <cell r="A3063">
            <v>51</v>
          </cell>
          <cell r="D3063">
            <v>2005</v>
          </cell>
          <cell r="G3063">
            <v>84</v>
          </cell>
          <cell r="I3063">
            <v>467989</v>
          </cell>
        </row>
        <row r="3064">
          <cell r="A3064">
            <v>51</v>
          </cell>
          <cell r="D3064">
            <v>2005</v>
          </cell>
          <cell r="G3064">
            <v>85</v>
          </cell>
          <cell r="I3064">
            <v>142669</v>
          </cell>
        </row>
        <row r="3065">
          <cell r="A3065">
            <v>51</v>
          </cell>
          <cell r="D3065">
            <v>2005</v>
          </cell>
          <cell r="G3065">
            <v>86</v>
          </cell>
          <cell r="I3065">
            <v>76858</v>
          </cell>
        </row>
        <row r="3066">
          <cell r="A3066">
            <v>51</v>
          </cell>
          <cell r="D3066">
            <v>2005</v>
          </cell>
          <cell r="G3066"/>
          <cell r="I3066">
            <v>0</v>
          </cell>
        </row>
        <row r="3067">
          <cell r="A3067">
            <v>51</v>
          </cell>
          <cell r="D3067">
            <v>2005</v>
          </cell>
          <cell r="G3067">
            <v>88</v>
          </cell>
          <cell r="I3067">
            <v>1386141</v>
          </cell>
        </row>
        <row r="3068">
          <cell r="A3068">
            <v>51</v>
          </cell>
          <cell r="D3068">
            <v>2005</v>
          </cell>
          <cell r="G3068">
            <v>89</v>
          </cell>
          <cell r="I3068">
            <v>110385</v>
          </cell>
        </row>
        <row r="3069">
          <cell r="A3069">
            <v>51</v>
          </cell>
          <cell r="D3069">
            <v>2005</v>
          </cell>
          <cell r="G3069">
            <v>90</v>
          </cell>
          <cell r="I3069">
            <v>237909</v>
          </cell>
        </row>
        <row r="3070">
          <cell r="A3070">
            <v>51</v>
          </cell>
          <cell r="D3070">
            <v>2005</v>
          </cell>
          <cell r="G3070">
            <v>91</v>
          </cell>
          <cell r="I3070">
            <v>2649244</v>
          </cell>
        </row>
        <row r="3071">
          <cell r="A3071">
            <v>51</v>
          </cell>
          <cell r="D3071">
            <v>2005</v>
          </cell>
          <cell r="G3071"/>
          <cell r="I3071">
            <v>0</v>
          </cell>
        </row>
        <row r="3072">
          <cell r="A3072">
            <v>51</v>
          </cell>
          <cell r="D3072">
            <v>2005</v>
          </cell>
          <cell r="G3072">
            <v>93</v>
          </cell>
          <cell r="I3072">
            <v>48206</v>
          </cell>
        </row>
        <row r="3073">
          <cell r="A3073">
            <v>51</v>
          </cell>
          <cell r="D3073">
            <v>2005</v>
          </cell>
          <cell r="G3073">
            <v>94</v>
          </cell>
          <cell r="I3073">
            <v>3008</v>
          </cell>
        </row>
        <row r="3074">
          <cell r="A3074">
            <v>51</v>
          </cell>
          <cell r="D3074">
            <v>2005</v>
          </cell>
          <cell r="G3074">
            <v>95</v>
          </cell>
          <cell r="I3074">
            <v>516156</v>
          </cell>
        </row>
        <row r="3075">
          <cell r="A3075">
            <v>51</v>
          </cell>
          <cell r="D3075">
            <v>2005</v>
          </cell>
          <cell r="G3075">
            <v>96</v>
          </cell>
          <cell r="I3075">
            <v>1022920</v>
          </cell>
        </row>
        <row r="3076">
          <cell r="A3076">
            <v>51</v>
          </cell>
          <cell r="D3076">
            <v>2005</v>
          </cell>
          <cell r="G3076"/>
          <cell r="I3076">
            <v>0</v>
          </cell>
        </row>
        <row r="3077">
          <cell r="A3077">
            <v>51</v>
          </cell>
          <cell r="D3077">
            <v>2005</v>
          </cell>
          <cell r="G3077"/>
          <cell r="I3077">
            <v>0</v>
          </cell>
        </row>
        <row r="3078">
          <cell r="A3078">
            <v>51</v>
          </cell>
          <cell r="D3078">
            <v>2005</v>
          </cell>
          <cell r="G3078">
            <v>99</v>
          </cell>
          <cell r="I3078">
            <v>1590290</v>
          </cell>
        </row>
        <row r="3079">
          <cell r="A3079">
            <v>51</v>
          </cell>
          <cell r="D3079">
            <v>2005</v>
          </cell>
          <cell r="G3079">
            <v>100</v>
          </cell>
          <cell r="I3079">
            <v>4239534</v>
          </cell>
        </row>
        <row r="3080">
          <cell r="A3080">
            <v>51</v>
          </cell>
          <cell r="D3080">
            <v>2005</v>
          </cell>
          <cell r="G3080"/>
          <cell r="I3080">
            <v>0</v>
          </cell>
        </row>
        <row r="3081">
          <cell r="A3081">
            <v>51</v>
          </cell>
          <cell r="D3081">
            <v>2005</v>
          </cell>
          <cell r="G3081"/>
          <cell r="I3081">
            <v>0</v>
          </cell>
        </row>
        <row r="3082">
          <cell r="A3082">
            <v>51</v>
          </cell>
          <cell r="D3082">
            <v>2005</v>
          </cell>
          <cell r="G3082">
            <v>103</v>
          </cell>
          <cell r="I3082">
            <v>629547</v>
          </cell>
        </row>
        <row r="3083">
          <cell r="A3083">
            <v>51</v>
          </cell>
          <cell r="D3083">
            <v>2005</v>
          </cell>
          <cell r="G3083"/>
          <cell r="I3083">
            <v>0</v>
          </cell>
        </row>
        <row r="3084">
          <cell r="A3084">
            <v>51</v>
          </cell>
          <cell r="D3084">
            <v>2005</v>
          </cell>
          <cell r="G3084"/>
          <cell r="I3084">
            <v>0</v>
          </cell>
        </row>
        <row r="3085">
          <cell r="A3085">
            <v>51</v>
          </cell>
          <cell r="D3085">
            <v>2005</v>
          </cell>
          <cell r="G3085">
            <v>106</v>
          </cell>
          <cell r="I3085">
            <v>451751</v>
          </cell>
        </row>
        <row r="3086">
          <cell r="A3086">
            <v>51</v>
          </cell>
          <cell r="D3086">
            <v>2005</v>
          </cell>
          <cell r="G3086">
            <v>107</v>
          </cell>
          <cell r="I3086">
            <v>1077691</v>
          </cell>
        </row>
        <row r="3087">
          <cell r="A3087">
            <v>51</v>
          </cell>
          <cell r="D3087">
            <v>2005</v>
          </cell>
          <cell r="G3087">
            <v>108</v>
          </cell>
          <cell r="I3087">
            <v>486595</v>
          </cell>
        </row>
        <row r="3088">
          <cell r="A3088">
            <v>51</v>
          </cell>
          <cell r="D3088">
            <v>2005</v>
          </cell>
          <cell r="G3088">
            <v>109</v>
          </cell>
          <cell r="I3088">
            <v>69828</v>
          </cell>
        </row>
        <row r="3089">
          <cell r="A3089">
            <v>51</v>
          </cell>
          <cell r="D3089">
            <v>2005</v>
          </cell>
          <cell r="G3089">
            <v>110</v>
          </cell>
          <cell r="I3089">
            <v>1834910</v>
          </cell>
        </row>
        <row r="3090">
          <cell r="A3090">
            <v>51</v>
          </cell>
          <cell r="D3090">
            <v>2005</v>
          </cell>
          <cell r="G3090">
            <v>111</v>
          </cell>
          <cell r="I3090">
            <v>78790</v>
          </cell>
        </row>
        <row r="3091">
          <cell r="A3091">
            <v>51</v>
          </cell>
          <cell r="D3091">
            <v>2005</v>
          </cell>
          <cell r="G3091">
            <v>112</v>
          </cell>
          <cell r="I3091">
            <v>775428</v>
          </cell>
        </row>
        <row r="3092">
          <cell r="A3092">
            <v>51</v>
          </cell>
          <cell r="D3092">
            <v>2006</v>
          </cell>
          <cell r="G3092">
            <v>83</v>
          </cell>
          <cell r="I3092">
            <v>238902</v>
          </cell>
        </row>
        <row r="3093">
          <cell r="A3093">
            <v>51</v>
          </cell>
          <cell r="D3093">
            <v>2006</v>
          </cell>
          <cell r="G3093">
            <v>84</v>
          </cell>
          <cell r="I3093">
            <v>379012</v>
          </cell>
        </row>
        <row r="3094">
          <cell r="A3094">
            <v>51</v>
          </cell>
          <cell r="D3094">
            <v>2006</v>
          </cell>
          <cell r="G3094"/>
          <cell r="I3094">
            <v>0</v>
          </cell>
        </row>
        <row r="3095">
          <cell r="A3095">
            <v>51</v>
          </cell>
          <cell r="D3095">
            <v>2006</v>
          </cell>
          <cell r="G3095"/>
          <cell r="I3095">
            <v>0</v>
          </cell>
        </row>
        <row r="3096">
          <cell r="A3096">
            <v>51</v>
          </cell>
          <cell r="D3096">
            <v>2006</v>
          </cell>
          <cell r="G3096"/>
          <cell r="I3096">
            <v>0</v>
          </cell>
        </row>
        <row r="3097">
          <cell r="A3097">
            <v>51</v>
          </cell>
          <cell r="D3097">
            <v>2006</v>
          </cell>
          <cell r="G3097"/>
          <cell r="I3097">
            <v>0</v>
          </cell>
        </row>
        <row r="3098">
          <cell r="A3098">
            <v>51</v>
          </cell>
          <cell r="D3098">
            <v>2006</v>
          </cell>
          <cell r="G3098"/>
          <cell r="I3098">
            <v>0</v>
          </cell>
        </row>
        <row r="3099">
          <cell r="A3099">
            <v>51</v>
          </cell>
          <cell r="D3099">
            <v>2006</v>
          </cell>
          <cell r="G3099"/>
          <cell r="I3099">
            <v>0</v>
          </cell>
        </row>
        <row r="3100">
          <cell r="A3100">
            <v>51</v>
          </cell>
          <cell r="D3100">
            <v>2006</v>
          </cell>
          <cell r="G3100"/>
          <cell r="I3100">
            <v>0</v>
          </cell>
        </row>
        <row r="3101">
          <cell r="A3101">
            <v>51</v>
          </cell>
          <cell r="D3101">
            <v>2006</v>
          </cell>
          <cell r="G3101"/>
          <cell r="I3101">
            <v>0</v>
          </cell>
        </row>
        <row r="3102">
          <cell r="A3102">
            <v>51</v>
          </cell>
          <cell r="D3102">
            <v>2006</v>
          </cell>
          <cell r="G3102">
            <v>93</v>
          </cell>
          <cell r="I3102">
            <v>153747</v>
          </cell>
        </row>
        <row r="3103">
          <cell r="A3103">
            <v>51</v>
          </cell>
          <cell r="D3103">
            <v>2006</v>
          </cell>
          <cell r="G3103">
            <v>94</v>
          </cell>
          <cell r="I3103">
            <v>28723</v>
          </cell>
        </row>
        <row r="3104">
          <cell r="A3104">
            <v>51</v>
          </cell>
          <cell r="D3104">
            <v>2006</v>
          </cell>
          <cell r="G3104"/>
          <cell r="I3104">
            <v>0</v>
          </cell>
        </row>
        <row r="3105">
          <cell r="A3105">
            <v>51</v>
          </cell>
          <cell r="D3105">
            <v>2006</v>
          </cell>
          <cell r="G3105">
            <v>96</v>
          </cell>
          <cell r="I3105">
            <v>1621098</v>
          </cell>
        </row>
        <row r="3106">
          <cell r="A3106">
            <v>51</v>
          </cell>
          <cell r="D3106">
            <v>2006</v>
          </cell>
          <cell r="G3106">
            <v>97</v>
          </cell>
          <cell r="I3106">
            <v>328887</v>
          </cell>
        </row>
        <row r="3107">
          <cell r="A3107">
            <v>51</v>
          </cell>
          <cell r="D3107">
            <v>2006</v>
          </cell>
          <cell r="G3107">
            <v>98</v>
          </cell>
          <cell r="I3107">
            <v>206</v>
          </cell>
        </row>
        <row r="3108">
          <cell r="A3108">
            <v>51</v>
          </cell>
          <cell r="D3108">
            <v>2006</v>
          </cell>
          <cell r="G3108">
            <v>99</v>
          </cell>
          <cell r="I3108">
            <v>2750575</v>
          </cell>
        </row>
        <row r="3109">
          <cell r="A3109">
            <v>51</v>
          </cell>
          <cell r="D3109">
            <v>2006</v>
          </cell>
          <cell r="G3109"/>
          <cell r="I3109">
            <v>0</v>
          </cell>
        </row>
        <row r="3110">
          <cell r="A3110">
            <v>51</v>
          </cell>
          <cell r="D3110">
            <v>2006</v>
          </cell>
          <cell r="G3110">
            <v>101</v>
          </cell>
          <cell r="I3110">
            <v>44056</v>
          </cell>
        </row>
        <row r="3111">
          <cell r="A3111">
            <v>51</v>
          </cell>
          <cell r="D3111">
            <v>2006</v>
          </cell>
          <cell r="G3111">
            <v>102</v>
          </cell>
          <cell r="I3111">
            <v>4420</v>
          </cell>
        </row>
        <row r="3112">
          <cell r="A3112">
            <v>51</v>
          </cell>
          <cell r="D3112">
            <v>2006</v>
          </cell>
          <cell r="G3112"/>
          <cell r="I3112">
            <v>0</v>
          </cell>
        </row>
        <row r="3113">
          <cell r="A3113">
            <v>51</v>
          </cell>
          <cell r="D3113">
            <v>2006</v>
          </cell>
          <cell r="G3113"/>
          <cell r="I3113">
            <v>0</v>
          </cell>
        </row>
        <row r="3114">
          <cell r="A3114">
            <v>51</v>
          </cell>
          <cell r="D3114">
            <v>2006</v>
          </cell>
          <cell r="G3114"/>
          <cell r="I3114">
            <v>0</v>
          </cell>
        </row>
        <row r="3115">
          <cell r="A3115">
            <v>51</v>
          </cell>
          <cell r="D3115">
            <v>2006</v>
          </cell>
          <cell r="G3115"/>
          <cell r="I3115">
            <v>0</v>
          </cell>
        </row>
        <row r="3116">
          <cell r="A3116">
            <v>51</v>
          </cell>
          <cell r="D3116">
            <v>2006</v>
          </cell>
          <cell r="G3116">
            <v>107</v>
          </cell>
          <cell r="I3116">
            <v>586980</v>
          </cell>
        </row>
        <row r="3117">
          <cell r="A3117">
            <v>51</v>
          </cell>
          <cell r="D3117">
            <v>2006</v>
          </cell>
          <cell r="G3117">
            <v>108</v>
          </cell>
          <cell r="I3117">
            <v>761891</v>
          </cell>
        </row>
        <row r="3118">
          <cell r="A3118">
            <v>51</v>
          </cell>
          <cell r="D3118">
            <v>2006</v>
          </cell>
          <cell r="G3118"/>
          <cell r="I3118">
            <v>0</v>
          </cell>
        </row>
        <row r="3119">
          <cell r="A3119">
            <v>51</v>
          </cell>
          <cell r="D3119">
            <v>2006</v>
          </cell>
          <cell r="G3119"/>
          <cell r="I3119">
            <v>0</v>
          </cell>
        </row>
        <row r="3120">
          <cell r="A3120">
            <v>51</v>
          </cell>
          <cell r="D3120">
            <v>2006</v>
          </cell>
          <cell r="G3120">
            <v>111</v>
          </cell>
          <cell r="I3120">
            <v>1397347</v>
          </cell>
        </row>
        <row r="3121">
          <cell r="A3121">
            <v>51</v>
          </cell>
          <cell r="D3121">
            <v>2006</v>
          </cell>
          <cell r="G3121">
            <v>112</v>
          </cell>
          <cell r="I3121">
            <v>4147922</v>
          </cell>
        </row>
        <row r="3122">
          <cell r="A3122">
            <v>51</v>
          </cell>
          <cell r="D3122">
            <v>2007</v>
          </cell>
          <cell r="G3122">
            <v>83</v>
          </cell>
          <cell r="I3122">
            <v>232694</v>
          </cell>
        </row>
        <row r="3123">
          <cell r="A3123">
            <v>51</v>
          </cell>
          <cell r="D3123">
            <v>2007</v>
          </cell>
          <cell r="G3123">
            <v>84</v>
          </cell>
          <cell r="I3123">
            <v>416616</v>
          </cell>
        </row>
        <row r="3124">
          <cell r="A3124">
            <v>51</v>
          </cell>
          <cell r="D3124">
            <v>2007</v>
          </cell>
          <cell r="G3124"/>
          <cell r="I3124">
            <v>0</v>
          </cell>
        </row>
        <row r="3125">
          <cell r="A3125">
            <v>51</v>
          </cell>
          <cell r="D3125">
            <v>2007</v>
          </cell>
          <cell r="G3125"/>
          <cell r="I3125">
            <v>0</v>
          </cell>
        </row>
        <row r="3126">
          <cell r="A3126">
            <v>51</v>
          </cell>
          <cell r="D3126">
            <v>2007</v>
          </cell>
          <cell r="G3126"/>
          <cell r="I3126">
            <v>0</v>
          </cell>
        </row>
        <row r="3127">
          <cell r="A3127">
            <v>51</v>
          </cell>
          <cell r="D3127">
            <v>2007</v>
          </cell>
          <cell r="G3127"/>
          <cell r="I3127">
            <v>0</v>
          </cell>
        </row>
        <row r="3128">
          <cell r="A3128">
            <v>51</v>
          </cell>
          <cell r="D3128">
            <v>2007</v>
          </cell>
          <cell r="G3128"/>
          <cell r="I3128">
            <v>0</v>
          </cell>
        </row>
        <row r="3129">
          <cell r="A3129">
            <v>51</v>
          </cell>
          <cell r="D3129">
            <v>2007</v>
          </cell>
          <cell r="G3129"/>
          <cell r="I3129">
            <v>0</v>
          </cell>
        </row>
        <row r="3130">
          <cell r="A3130">
            <v>51</v>
          </cell>
          <cell r="D3130">
            <v>2007</v>
          </cell>
          <cell r="G3130"/>
          <cell r="I3130">
            <v>0</v>
          </cell>
        </row>
        <row r="3131">
          <cell r="A3131">
            <v>51</v>
          </cell>
          <cell r="D3131">
            <v>2007</v>
          </cell>
          <cell r="G3131"/>
          <cell r="I3131">
            <v>0</v>
          </cell>
        </row>
        <row r="3132">
          <cell r="A3132">
            <v>51</v>
          </cell>
          <cell r="D3132">
            <v>2007</v>
          </cell>
          <cell r="G3132">
            <v>93</v>
          </cell>
          <cell r="I3132">
            <v>164966</v>
          </cell>
        </row>
        <row r="3133">
          <cell r="A3133">
            <v>51</v>
          </cell>
          <cell r="D3133">
            <v>2007</v>
          </cell>
          <cell r="G3133">
            <v>94</v>
          </cell>
          <cell r="I3133">
            <v>71750</v>
          </cell>
        </row>
        <row r="3134">
          <cell r="A3134">
            <v>51</v>
          </cell>
          <cell r="D3134">
            <v>2007</v>
          </cell>
          <cell r="G3134"/>
          <cell r="I3134">
            <v>0</v>
          </cell>
        </row>
        <row r="3135">
          <cell r="A3135">
            <v>51</v>
          </cell>
          <cell r="D3135">
            <v>2007</v>
          </cell>
          <cell r="G3135">
            <v>96</v>
          </cell>
          <cell r="I3135">
            <v>1867589</v>
          </cell>
        </row>
        <row r="3136">
          <cell r="A3136">
            <v>51</v>
          </cell>
          <cell r="D3136">
            <v>2007</v>
          </cell>
          <cell r="G3136">
            <v>97</v>
          </cell>
          <cell r="I3136">
            <v>371401</v>
          </cell>
        </row>
        <row r="3137">
          <cell r="A3137">
            <v>51</v>
          </cell>
          <cell r="D3137">
            <v>2007</v>
          </cell>
          <cell r="G3137">
            <v>98</v>
          </cell>
          <cell r="I3137">
            <v>176</v>
          </cell>
        </row>
        <row r="3138">
          <cell r="A3138">
            <v>51</v>
          </cell>
          <cell r="D3138">
            <v>2007</v>
          </cell>
          <cell r="G3138">
            <v>99</v>
          </cell>
          <cell r="I3138">
            <v>3125192</v>
          </cell>
        </row>
        <row r="3139">
          <cell r="A3139">
            <v>51</v>
          </cell>
          <cell r="D3139">
            <v>2007</v>
          </cell>
          <cell r="G3139"/>
          <cell r="I3139">
            <v>0</v>
          </cell>
        </row>
        <row r="3140">
          <cell r="A3140">
            <v>51</v>
          </cell>
          <cell r="D3140">
            <v>2007</v>
          </cell>
          <cell r="G3140">
            <v>101</v>
          </cell>
          <cell r="I3140">
            <v>50787</v>
          </cell>
        </row>
        <row r="3141">
          <cell r="A3141">
            <v>51</v>
          </cell>
          <cell r="D3141">
            <v>2007</v>
          </cell>
          <cell r="G3141">
            <v>102</v>
          </cell>
          <cell r="I3141">
            <v>8397</v>
          </cell>
        </row>
        <row r="3142">
          <cell r="A3142">
            <v>51</v>
          </cell>
          <cell r="D3142">
            <v>2007</v>
          </cell>
          <cell r="G3142"/>
          <cell r="I3142">
            <v>0</v>
          </cell>
        </row>
        <row r="3143">
          <cell r="A3143">
            <v>51</v>
          </cell>
          <cell r="D3143">
            <v>2007</v>
          </cell>
          <cell r="G3143"/>
          <cell r="I3143">
            <v>0</v>
          </cell>
        </row>
        <row r="3144">
          <cell r="A3144">
            <v>51</v>
          </cell>
          <cell r="D3144">
            <v>2007</v>
          </cell>
          <cell r="G3144"/>
          <cell r="I3144">
            <v>0</v>
          </cell>
        </row>
        <row r="3145">
          <cell r="A3145">
            <v>51</v>
          </cell>
          <cell r="D3145">
            <v>2007</v>
          </cell>
          <cell r="G3145"/>
          <cell r="I3145">
            <v>0</v>
          </cell>
        </row>
        <row r="3146">
          <cell r="A3146">
            <v>51</v>
          </cell>
          <cell r="D3146">
            <v>2007</v>
          </cell>
          <cell r="G3146">
            <v>107</v>
          </cell>
          <cell r="I3146">
            <v>428041</v>
          </cell>
        </row>
        <row r="3147">
          <cell r="A3147">
            <v>51</v>
          </cell>
          <cell r="D3147">
            <v>2007</v>
          </cell>
          <cell r="G3147">
            <v>108</v>
          </cell>
          <cell r="I3147">
            <v>1682764</v>
          </cell>
        </row>
        <row r="3148">
          <cell r="A3148">
            <v>51</v>
          </cell>
          <cell r="D3148">
            <v>2007</v>
          </cell>
          <cell r="G3148"/>
          <cell r="I3148">
            <v>0</v>
          </cell>
        </row>
        <row r="3149">
          <cell r="A3149">
            <v>51</v>
          </cell>
          <cell r="D3149">
            <v>2007</v>
          </cell>
          <cell r="G3149"/>
          <cell r="I3149">
            <v>0</v>
          </cell>
        </row>
        <row r="3150">
          <cell r="A3150">
            <v>51</v>
          </cell>
          <cell r="D3150">
            <v>2007</v>
          </cell>
          <cell r="G3150">
            <v>111</v>
          </cell>
          <cell r="I3150">
            <v>2169989</v>
          </cell>
        </row>
        <row r="3151">
          <cell r="A3151">
            <v>51</v>
          </cell>
          <cell r="D3151">
            <v>2007</v>
          </cell>
          <cell r="G3151">
            <v>112</v>
          </cell>
          <cell r="I3151">
            <v>5295181</v>
          </cell>
        </row>
        <row r="3152">
          <cell r="A3152">
            <v>51</v>
          </cell>
          <cell r="D3152">
            <v>2008</v>
          </cell>
          <cell r="G3152">
            <v>83</v>
          </cell>
          <cell r="I3152">
            <v>307539</v>
          </cell>
        </row>
        <row r="3153">
          <cell r="A3153">
            <v>51</v>
          </cell>
          <cell r="D3153">
            <v>2008</v>
          </cell>
          <cell r="G3153">
            <v>84</v>
          </cell>
          <cell r="I3153">
            <v>463906</v>
          </cell>
        </row>
        <row r="3154">
          <cell r="A3154">
            <v>51</v>
          </cell>
          <cell r="D3154">
            <v>2008</v>
          </cell>
          <cell r="G3154"/>
          <cell r="I3154">
            <v>0</v>
          </cell>
        </row>
        <row r="3155">
          <cell r="A3155">
            <v>51</v>
          </cell>
          <cell r="D3155">
            <v>2008</v>
          </cell>
          <cell r="G3155"/>
          <cell r="I3155">
            <v>0</v>
          </cell>
        </row>
        <row r="3156">
          <cell r="A3156">
            <v>51</v>
          </cell>
          <cell r="D3156">
            <v>2008</v>
          </cell>
          <cell r="G3156"/>
          <cell r="I3156">
            <v>0</v>
          </cell>
        </row>
        <row r="3157">
          <cell r="A3157">
            <v>51</v>
          </cell>
          <cell r="D3157">
            <v>2008</v>
          </cell>
          <cell r="G3157"/>
          <cell r="I3157">
            <v>0</v>
          </cell>
        </row>
        <row r="3158">
          <cell r="A3158">
            <v>51</v>
          </cell>
          <cell r="D3158">
            <v>2008</v>
          </cell>
          <cell r="G3158"/>
          <cell r="I3158">
            <v>0</v>
          </cell>
        </row>
        <row r="3159">
          <cell r="A3159">
            <v>51</v>
          </cell>
          <cell r="D3159">
            <v>2008</v>
          </cell>
          <cell r="G3159"/>
          <cell r="I3159">
            <v>0</v>
          </cell>
        </row>
        <row r="3160">
          <cell r="A3160">
            <v>51</v>
          </cell>
          <cell r="D3160">
            <v>2008</v>
          </cell>
          <cell r="G3160"/>
          <cell r="I3160">
            <v>0</v>
          </cell>
        </row>
        <row r="3161">
          <cell r="A3161">
            <v>51</v>
          </cell>
          <cell r="D3161">
            <v>2008</v>
          </cell>
          <cell r="G3161"/>
          <cell r="I3161">
            <v>0</v>
          </cell>
        </row>
        <row r="3162">
          <cell r="A3162">
            <v>51</v>
          </cell>
          <cell r="D3162">
            <v>2008</v>
          </cell>
          <cell r="G3162">
            <v>93</v>
          </cell>
          <cell r="I3162">
            <v>226111</v>
          </cell>
        </row>
        <row r="3163">
          <cell r="A3163">
            <v>51</v>
          </cell>
          <cell r="D3163">
            <v>2008</v>
          </cell>
          <cell r="G3163">
            <v>94</v>
          </cell>
          <cell r="I3163">
            <v>75086</v>
          </cell>
        </row>
        <row r="3164">
          <cell r="A3164">
            <v>51</v>
          </cell>
          <cell r="D3164">
            <v>2008</v>
          </cell>
          <cell r="G3164"/>
          <cell r="I3164">
            <v>0</v>
          </cell>
        </row>
        <row r="3165">
          <cell r="A3165">
            <v>51</v>
          </cell>
          <cell r="D3165">
            <v>2008</v>
          </cell>
          <cell r="G3165">
            <v>96</v>
          </cell>
          <cell r="I3165">
            <v>2010926</v>
          </cell>
        </row>
        <row r="3166">
          <cell r="A3166">
            <v>51</v>
          </cell>
          <cell r="D3166">
            <v>2008</v>
          </cell>
          <cell r="G3166">
            <v>97</v>
          </cell>
          <cell r="I3166">
            <v>453903</v>
          </cell>
        </row>
        <row r="3167">
          <cell r="A3167">
            <v>51</v>
          </cell>
          <cell r="D3167">
            <v>2008</v>
          </cell>
          <cell r="G3167">
            <v>98</v>
          </cell>
          <cell r="I3167">
            <v>175</v>
          </cell>
        </row>
        <row r="3168">
          <cell r="A3168">
            <v>51</v>
          </cell>
          <cell r="D3168">
            <v>2008</v>
          </cell>
          <cell r="G3168">
            <v>99</v>
          </cell>
          <cell r="I3168">
            <v>3537646</v>
          </cell>
        </row>
        <row r="3169">
          <cell r="A3169">
            <v>51</v>
          </cell>
          <cell r="D3169">
            <v>2008</v>
          </cell>
          <cell r="G3169"/>
          <cell r="I3169">
            <v>0</v>
          </cell>
        </row>
        <row r="3170">
          <cell r="A3170">
            <v>51</v>
          </cell>
          <cell r="D3170">
            <v>2008</v>
          </cell>
          <cell r="G3170">
            <v>101</v>
          </cell>
          <cell r="I3170">
            <v>62318</v>
          </cell>
        </row>
        <row r="3171">
          <cell r="A3171">
            <v>51</v>
          </cell>
          <cell r="D3171">
            <v>2008</v>
          </cell>
          <cell r="G3171">
            <v>102</v>
          </cell>
          <cell r="I3171">
            <v>10811</v>
          </cell>
        </row>
        <row r="3172">
          <cell r="A3172">
            <v>51</v>
          </cell>
          <cell r="D3172">
            <v>2008</v>
          </cell>
          <cell r="G3172"/>
          <cell r="I3172">
            <v>0</v>
          </cell>
        </row>
        <row r="3173">
          <cell r="A3173">
            <v>51</v>
          </cell>
          <cell r="D3173">
            <v>2008</v>
          </cell>
          <cell r="G3173"/>
          <cell r="I3173">
            <v>0</v>
          </cell>
        </row>
        <row r="3174">
          <cell r="A3174">
            <v>51</v>
          </cell>
          <cell r="D3174">
            <v>2008</v>
          </cell>
          <cell r="G3174"/>
          <cell r="I3174">
            <v>0</v>
          </cell>
        </row>
        <row r="3175">
          <cell r="A3175">
            <v>51</v>
          </cell>
          <cell r="D3175">
            <v>2008</v>
          </cell>
          <cell r="G3175"/>
          <cell r="I3175">
            <v>0</v>
          </cell>
        </row>
        <row r="3176">
          <cell r="A3176">
            <v>51</v>
          </cell>
          <cell r="D3176">
            <v>2008</v>
          </cell>
          <cell r="G3176">
            <v>107</v>
          </cell>
          <cell r="I3176">
            <v>564878</v>
          </cell>
        </row>
        <row r="3177">
          <cell r="A3177">
            <v>51</v>
          </cell>
          <cell r="D3177">
            <v>2008</v>
          </cell>
          <cell r="G3177">
            <v>108</v>
          </cell>
          <cell r="I3177">
            <v>2037467</v>
          </cell>
        </row>
        <row r="3178">
          <cell r="A3178">
            <v>51</v>
          </cell>
          <cell r="D3178">
            <v>2008</v>
          </cell>
          <cell r="G3178"/>
          <cell r="I3178">
            <v>0</v>
          </cell>
        </row>
        <row r="3179">
          <cell r="A3179">
            <v>51</v>
          </cell>
          <cell r="D3179">
            <v>2008</v>
          </cell>
          <cell r="G3179"/>
          <cell r="I3179">
            <v>0</v>
          </cell>
        </row>
        <row r="3180">
          <cell r="A3180">
            <v>51</v>
          </cell>
          <cell r="D3180">
            <v>2008</v>
          </cell>
          <cell r="G3180">
            <v>111</v>
          </cell>
          <cell r="I3180">
            <v>2675474</v>
          </cell>
        </row>
        <row r="3181">
          <cell r="A3181">
            <v>51</v>
          </cell>
          <cell r="D3181">
            <v>2008</v>
          </cell>
          <cell r="G3181">
            <v>112</v>
          </cell>
          <cell r="I3181">
            <v>6213120</v>
          </cell>
        </row>
        <row r="3182">
          <cell r="A3182">
            <v>51</v>
          </cell>
          <cell r="D3182">
            <v>2009</v>
          </cell>
          <cell r="G3182">
            <v>83</v>
          </cell>
          <cell r="I3182">
            <v>261540</v>
          </cell>
        </row>
        <row r="3183">
          <cell r="A3183">
            <v>51</v>
          </cell>
          <cell r="D3183">
            <v>2009</v>
          </cell>
          <cell r="G3183">
            <v>84</v>
          </cell>
          <cell r="I3183">
            <v>488085</v>
          </cell>
        </row>
        <row r="3184">
          <cell r="A3184">
            <v>51</v>
          </cell>
          <cell r="D3184">
            <v>2009</v>
          </cell>
          <cell r="G3184"/>
          <cell r="I3184">
            <v>0</v>
          </cell>
        </row>
        <row r="3185">
          <cell r="A3185">
            <v>51</v>
          </cell>
          <cell r="D3185">
            <v>2009</v>
          </cell>
          <cell r="G3185"/>
          <cell r="I3185">
            <v>0</v>
          </cell>
        </row>
        <row r="3186">
          <cell r="A3186">
            <v>51</v>
          </cell>
          <cell r="D3186">
            <v>2009</v>
          </cell>
          <cell r="G3186"/>
          <cell r="I3186">
            <v>0</v>
          </cell>
        </row>
        <row r="3187">
          <cell r="A3187">
            <v>51</v>
          </cell>
          <cell r="D3187">
            <v>2009</v>
          </cell>
          <cell r="G3187"/>
          <cell r="I3187">
            <v>0</v>
          </cell>
        </row>
        <row r="3188">
          <cell r="A3188">
            <v>51</v>
          </cell>
          <cell r="D3188">
            <v>2009</v>
          </cell>
          <cell r="G3188"/>
          <cell r="I3188">
            <v>0</v>
          </cell>
        </row>
        <row r="3189">
          <cell r="A3189">
            <v>51</v>
          </cell>
          <cell r="D3189">
            <v>2009</v>
          </cell>
          <cell r="G3189"/>
          <cell r="I3189">
            <v>0</v>
          </cell>
        </row>
        <row r="3190">
          <cell r="A3190">
            <v>51</v>
          </cell>
          <cell r="D3190">
            <v>2009</v>
          </cell>
          <cell r="G3190"/>
          <cell r="I3190">
            <v>0</v>
          </cell>
        </row>
        <row r="3191">
          <cell r="A3191">
            <v>51</v>
          </cell>
          <cell r="D3191">
            <v>2009</v>
          </cell>
          <cell r="G3191"/>
          <cell r="I3191">
            <v>0</v>
          </cell>
        </row>
        <row r="3192">
          <cell r="A3192">
            <v>51</v>
          </cell>
          <cell r="D3192">
            <v>2009</v>
          </cell>
          <cell r="G3192">
            <v>93</v>
          </cell>
          <cell r="I3192">
            <v>167888</v>
          </cell>
        </row>
        <row r="3193">
          <cell r="A3193">
            <v>51</v>
          </cell>
          <cell r="D3193">
            <v>2009</v>
          </cell>
          <cell r="G3193">
            <v>94</v>
          </cell>
          <cell r="I3193">
            <v>50601</v>
          </cell>
        </row>
        <row r="3194">
          <cell r="A3194">
            <v>51</v>
          </cell>
          <cell r="D3194">
            <v>2009</v>
          </cell>
          <cell r="G3194"/>
          <cell r="I3194">
            <v>0</v>
          </cell>
        </row>
        <row r="3195">
          <cell r="A3195">
            <v>51</v>
          </cell>
          <cell r="D3195">
            <v>2009</v>
          </cell>
          <cell r="G3195">
            <v>96</v>
          </cell>
          <cell r="I3195">
            <v>2319793</v>
          </cell>
        </row>
        <row r="3196">
          <cell r="A3196">
            <v>51</v>
          </cell>
          <cell r="D3196">
            <v>2009</v>
          </cell>
          <cell r="G3196">
            <v>97</v>
          </cell>
          <cell r="I3196">
            <v>510725</v>
          </cell>
        </row>
        <row r="3197">
          <cell r="A3197">
            <v>51</v>
          </cell>
          <cell r="D3197">
            <v>2009</v>
          </cell>
          <cell r="G3197">
            <v>98</v>
          </cell>
          <cell r="I3197">
            <v>175</v>
          </cell>
        </row>
        <row r="3198">
          <cell r="A3198">
            <v>51</v>
          </cell>
          <cell r="D3198">
            <v>2009</v>
          </cell>
          <cell r="G3198">
            <v>99</v>
          </cell>
          <cell r="I3198">
            <v>3798807</v>
          </cell>
        </row>
        <row r="3199">
          <cell r="A3199">
            <v>51</v>
          </cell>
          <cell r="D3199">
            <v>2009</v>
          </cell>
          <cell r="G3199"/>
          <cell r="I3199">
            <v>0</v>
          </cell>
        </row>
        <row r="3200">
          <cell r="A3200">
            <v>51</v>
          </cell>
          <cell r="D3200">
            <v>2009</v>
          </cell>
          <cell r="G3200">
            <v>101</v>
          </cell>
          <cell r="I3200">
            <v>52973</v>
          </cell>
        </row>
        <row r="3201">
          <cell r="A3201">
            <v>51</v>
          </cell>
          <cell r="D3201">
            <v>2009</v>
          </cell>
          <cell r="G3201">
            <v>102</v>
          </cell>
          <cell r="I3201">
            <v>6908</v>
          </cell>
        </row>
        <row r="3202">
          <cell r="A3202">
            <v>51</v>
          </cell>
          <cell r="D3202">
            <v>2009</v>
          </cell>
          <cell r="G3202"/>
          <cell r="I3202">
            <v>0</v>
          </cell>
        </row>
        <row r="3203">
          <cell r="A3203">
            <v>51</v>
          </cell>
          <cell r="D3203">
            <v>2009</v>
          </cell>
          <cell r="G3203"/>
          <cell r="I3203">
            <v>0</v>
          </cell>
        </row>
        <row r="3204">
          <cell r="A3204">
            <v>51</v>
          </cell>
          <cell r="D3204">
            <v>2009</v>
          </cell>
          <cell r="G3204"/>
          <cell r="I3204">
            <v>0</v>
          </cell>
        </row>
        <row r="3205">
          <cell r="A3205">
            <v>51</v>
          </cell>
          <cell r="D3205">
            <v>2009</v>
          </cell>
          <cell r="G3205"/>
          <cell r="I3205">
            <v>0</v>
          </cell>
        </row>
        <row r="3206">
          <cell r="A3206">
            <v>51</v>
          </cell>
          <cell r="D3206">
            <v>2009</v>
          </cell>
          <cell r="G3206">
            <v>107</v>
          </cell>
          <cell r="I3206">
            <v>556663</v>
          </cell>
        </row>
        <row r="3207">
          <cell r="A3207">
            <v>51</v>
          </cell>
          <cell r="D3207">
            <v>2009</v>
          </cell>
          <cell r="G3207">
            <v>108</v>
          </cell>
          <cell r="I3207">
            <v>2149208</v>
          </cell>
        </row>
        <row r="3208">
          <cell r="A3208">
            <v>51</v>
          </cell>
          <cell r="D3208">
            <v>2009</v>
          </cell>
          <cell r="G3208"/>
          <cell r="I3208">
            <v>0</v>
          </cell>
        </row>
        <row r="3209">
          <cell r="A3209">
            <v>51</v>
          </cell>
          <cell r="D3209">
            <v>2009</v>
          </cell>
          <cell r="G3209"/>
          <cell r="I3209">
            <v>0</v>
          </cell>
        </row>
        <row r="3210">
          <cell r="A3210">
            <v>51</v>
          </cell>
          <cell r="D3210">
            <v>2009</v>
          </cell>
          <cell r="G3210">
            <v>111</v>
          </cell>
          <cell r="I3210">
            <v>2765752</v>
          </cell>
        </row>
        <row r="3211">
          <cell r="A3211">
            <v>51</v>
          </cell>
          <cell r="D3211">
            <v>2009</v>
          </cell>
          <cell r="G3211">
            <v>112</v>
          </cell>
          <cell r="I3211">
            <v>6564559</v>
          </cell>
        </row>
        <row r="3212">
          <cell r="A3212">
            <v>51</v>
          </cell>
          <cell r="D3212">
            <v>2010</v>
          </cell>
          <cell r="G3212">
            <v>83</v>
          </cell>
          <cell r="I3212">
            <v>231180</v>
          </cell>
        </row>
        <row r="3213">
          <cell r="A3213">
            <v>51</v>
          </cell>
          <cell r="D3213">
            <v>2010</v>
          </cell>
          <cell r="G3213">
            <v>84</v>
          </cell>
          <cell r="I3213">
            <v>531969</v>
          </cell>
        </row>
        <row r="3214">
          <cell r="A3214">
            <v>51</v>
          </cell>
          <cell r="D3214">
            <v>2010</v>
          </cell>
          <cell r="G3214"/>
          <cell r="I3214">
            <v>0</v>
          </cell>
        </row>
        <row r="3215">
          <cell r="A3215">
            <v>51</v>
          </cell>
          <cell r="D3215">
            <v>2010</v>
          </cell>
          <cell r="G3215"/>
          <cell r="I3215">
            <v>0</v>
          </cell>
        </row>
        <row r="3216">
          <cell r="A3216">
            <v>51</v>
          </cell>
          <cell r="D3216">
            <v>2010</v>
          </cell>
          <cell r="G3216"/>
          <cell r="I3216">
            <v>0</v>
          </cell>
        </row>
        <row r="3217">
          <cell r="A3217">
            <v>51</v>
          </cell>
          <cell r="D3217">
            <v>2010</v>
          </cell>
          <cell r="G3217"/>
          <cell r="I3217">
            <v>0</v>
          </cell>
        </row>
        <row r="3218">
          <cell r="A3218">
            <v>51</v>
          </cell>
          <cell r="D3218">
            <v>2010</v>
          </cell>
          <cell r="G3218"/>
          <cell r="I3218">
            <v>0</v>
          </cell>
        </row>
        <row r="3219">
          <cell r="A3219">
            <v>51</v>
          </cell>
          <cell r="D3219">
            <v>2010</v>
          </cell>
          <cell r="G3219"/>
          <cell r="I3219">
            <v>0</v>
          </cell>
        </row>
        <row r="3220">
          <cell r="A3220">
            <v>51</v>
          </cell>
          <cell r="D3220">
            <v>2010</v>
          </cell>
          <cell r="G3220"/>
          <cell r="I3220">
            <v>0</v>
          </cell>
        </row>
        <row r="3221">
          <cell r="A3221">
            <v>51</v>
          </cell>
          <cell r="D3221">
            <v>2010</v>
          </cell>
          <cell r="G3221"/>
          <cell r="I3221">
            <v>0</v>
          </cell>
        </row>
        <row r="3222">
          <cell r="A3222">
            <v>51</v>
          </cell>
          <cell r="D3222">
            <v>2010</v>
          </cell>
          <cell r="G3222">
            <v>93</v>
          </cell>
          <cell r="I3222">
            <v>177068</v>
          </cell>
        </row>
        <row r="3223">
          <cell r="A3223">
            <v>51</v>
          </cell>
          <cell r="D3223">
            <v>2010</v>
          </cell>
          <cell r="G3223">
            <v>94</v>
          </cell>
          <cell r="I3223">
            <v>126389</v>
          </cell>
        </row>
        <row r="3224">
          <cell r="A3224">
            <v>51</v>
          </cell>
          <cell r="D3224">
            <v>2010</v>
          </cell>
          <cell r="G3224"/>
          <cell r="I3224">
            <v>0</v>
          </cell>
        </row>
        <row r="3225">
          <cell r="A3225">
            <v>51</v>
          </cell>
          <cell r="D3225">
            <v>2010</v>
          </cell>
          <cell r="G3225">
            <v>96</v>
          </cell>
          <cell r="I3225">
            <v>3821255</v>
          </cell>
        </row>
        <row r="3226">
          <cell r="A3226">
            <v>51</v>
          </cell>
          <cell r="D3226">
            <v>2010</v>
          </cell>
          <cell r="G3226">
            <v>97</v>
          </cell>
          <cell r="I3226">
            <v>470619</v>
          </cell>
        </row>
        <row r="3227">
          <cell r="A3227">
            <v>51</v>
          </cell>
          <cell r="D3227">
            <v>2010</v>
          </cell>
          <cell r="G3227">
            <v>98</v>
          </cell>
          <cell r="I3227">
            <v>175</v>
          </cell>
        </row>
        <row r="3228">
          <cell r="A3228">
            <v>51</v>
          </cell>
          <cell r="D3228">
            <v>2010</v>
          </cell>
          <cell r="G3228">
            <v>99</v>
          </cell>
          <cell r="I3228">
            <v>5358655</v>
          </cell>
        </row>
        <row r="3229">
          <cell r="A3229">
            <v>51</v>
          </cell>
          <cell r="D3229">
            <v>2010</v>
          </cell>
          <cell r="G3229"/>
          <cell r="I3229">
            <v>0</v>
          </cell>
        </row>
        <row r="3230">
          <cell r="A3230">
            <v>51</v>
          </cell>
          <cell r="D3230">
            <v>2010</v>
          </cell>
          <cell r="G3230">
            <v>101</v>
          </cell>
          <cell r="I3230">
            <v>74166</v>
          </cell>
        </row>
        <row r="3231">
          <cell r="A3231">
            <v>51</v>
          </cell>
          <cell r="D3231">
            <v>2010</v>
          </cell>
          <cell r="G3231">
            <v>102</v>
          </cell>
          <cell r="I3231">
            <v>4356</v>
          </cell>
        </row>
        <row r="3232">
          <cell r="A3232">
            <v>51</v>
          </cell>
          <cell r="D3232">
            <v>2010</v>
          </cell>
          <cell r="G3232"/>
          <cell r="I3232">
            <v>0</v>
          </cell>
        </row>
        <row r="3233">
          <cell r="A3233">
            <v>51</v>
          </cell>
          <cell r="D3233">
            <v>2010</v>
          </cell>
          <cell r="G3233"/>
          <cell r="I3233">
            <v>0</v>
          </cell>
        </row>
        <row r="3234">
          <cell r="A3234">
            <v>51</v>
          </cell>
          <cell r="D3234">
            <v>2010</v>
          </cell>
          <cell r="G3234"/>
          <cell r="I3234">
            <v>0</v>
          </cell>
        </row>
        <row r="3235">
          <cell r="A3235">
            <v>51</v>
          </cell>
          <cell r="D3235">
            <v>2010</v>
          </cell>
          <cell r="G3235"/>
          <cell r="I3235">
            <v>0</v>
          </cell>
        </row>
        <row r="3236">
          <cell r="A3236">
            <v>51</v>
          </cell>
          <cell r="D3236">
            <v>2010</v>
          </cell>
          <cell r="G3236">
            <v>107</v>
          </cell>
          <cell r="I3236">
            <v>719139</v>
          </cell>
        </row>
        <row r="3237">
          <cell r="A3237">
            <v>51</v>
          </cell>
          <cell r="D3237">
            <v>2010</v>
          </cell>
          <cell r="G3237">
            <v>108</v>
          </cell>
          <cell r="I3237">
            <v>2673026</v>
          </cell>
        </row>
        <row r="3238">
          <cell r="A3238">
            <v>51</v>
          </cell>
          <cell r="D3238">
            <v>2010</v>
          </cell>
          <cell r="G3238"/>
          <cell r="I3238">
            <v>0</v>
          </cell>
        </row>
        <row r="3239">
          <cell r="A3239">
            <v>51</v>
          </cell>
          <cell r="D3239">
            <v>2010</v>
          </cell>
          <cell r="G3239"/>
          <cell r="I3239">
            <v>0</v>
          </cell>
        </row>
        <row r="3240">
          <cell r="A3240">
            <v>51</v>
          </cell>
          <cell r="D3240">
            <v>2010</v>
          </cell>
          <cell r="G3240">
            <v>111</v>
          </cell>
          <cell r="I3240">
            <v>3470687</v>
          </cell>
        </row>
        <row r="3241">
          <cell r="A3241">
            <v>51</v>
          </cell>
          <cell r="D3241">
            <v>2010</v>
          </cell>
          <cell r="G3241">
            <v>112</v>
          </cell>
          <cell r="I3241">
            <v>8829342</v>
          </cell>
        </row>
        <row r="3242">
          <cell r="A3242">
            <v>51</v>
          </cell>
          <cell r="D3242">
            <v>2011</v>
          </cell>
          <cell r="G3242">
            <v>83</v>
          </cell>
          <cell r="I3242">
            <v>300997</v>
          </cell>
        </row>
        <row r="3243">
          <cell r="A3243">
            <v>51</v>
          </cell>
          <cell r="D3243">
            <v>2011</v>
          </cell>
          <cell r="G3243">
            <v>84</v>
          </cell>
          <cell r="I3243">
            <v>539995</v>
          </cell>
        </row>
        <row r="3244">
          <cell r="A3244">
            <v>51</v>
          </cell>
          <cell r="D3244">
            <v>2011</v>
          </cell>
          <cell r="G3244"/>
          <cell r="I3244">
            <v>0</v>
          </cell>
        </row>
        <row r="3245">
          <cell r="A3245">
            <v>51</v>
          </cell>
          <cell r="D3245">
            <v>2011</v>
          </cell>
          <cell r="G3245"/>
          <cell r="I3245">
            <v>0</v>
          </cell>
        </row>
        <row r="3246">
          <cell r="A3246">
            <v>51</v>
          </cell>
          <cell r="D3246">
            <v>2011</v>
          </cell>
          <cell r="G3246"/>
          <cell r="I3246">
            <v>0</v>
          </cell>
        </row>
        <row r="3247">
          <cell r="A3247">
            <v>51</v>
          </cell>
          <cell r="D3247">
            <v>2011</v>
          </cell>
          <cell r="G3247"/>
          <cell r="I3247">
            <v>0</v>
          </cell>
        </row>
        <row r="3248">
          <cell r="A3248">
            <v>51</v>
          </cell>
          <cell r="D3248">
            <v>2011</v>
          </cell>
          <cell r="G3248"/>
          <cell r="I3248">
            <v>0</v>
          </cell>
        </row>
        <row r="3249">
          <cell r="A3249">
            <v>51</v>
          </cell>
          <cell r="D3249">
            <v>2011</v>
          </cell>
          <cell r="G3249"/>
          <cell r="I3249">
            <v>0</v>
          </cell>
        </row>
        <row r="3250">
          <cell r="A3250">
            <v>51</v>
          </cell>
          <cell r="D3250">
            <v>2011</v>
          </cell>
          <cell r="G3250"/>
          <cell r="I3250">
            <v>0</v>
          </cell>
        </row>
        <row r="3251">
          <cell r="A3251">
            <v>51</v>
          </cell>
          <cell r="D3251">
            <v>2011</v>
          </cell>
          <cell r="G3251"/>
          <cell r="I3251">
            <v>0</v>
          </cell>
        </row>
        <row r="3252">
          <cell r="A3252">
            <v>51</v>
          </cell>
          <cell r="D3252">
            <v>2011</v>
          </cell>
          <cell r="G3252">
            <v>93</v>
          </cell>
          <cell r="I3252">
            <v>199771</v>
          </cell>
        </row>
        <row r="3253">
          <cell r="A3253">
            <v>51</v>
          </cell>
          <cell r="D3253">
            <v>2011</v>
          </cell>
          <cell r="G3253">
            <v>94</v>
          </cell>
          <cell r="I3253">
            <v>62326</v>
          </cell>
        </row>
        <row r="3254">
          <cell r="A3254">
            <v>51</v>
          </cell>
          <cell r="D3254">
            <v>2011</v>
          </cell>
          <cell r="G3254"/>
          <cell r="I3254">
            <v>0</v>
          </cell>
        </row>
        <row r="3255">
          <cell r="A3255">
            <v>51</v>
          </cell>
          <cell r="D3255">
            <v>2011</v>
          </cell>
          <cell r="G3255">
            <v>96</v>
          </cell>
          <cell r="I3255">
            <v>5977972</v>
          </cell>
        </row>
        <row r="3256">
          <cell r="A3256">
            <v>51</v>
          </cell>
          <cell r="D3256">
            <v>2011</v>
          </cell>
          <cell r="G3256">
            <v>97</v>
          </cell>
          <cell r="I3256">
            <v>506837</v>
          </cell>
        </row>
        <row r="3257">
          <cell r="A3257">
            <v>51</v>
          </cell>
          <cell r="D3257">
            <v>2011</v>
          </cell>
          <cell r="G3257">
            <v>98</v>
          </cell>
          <cell r="I3257">
            <v>125</v>
          </cell>
        </row>
        <row r="3258">
          <cell r="A3258">
            <v>51</v>
          </cell>
          <cell r="D3258">
            <v>2011</v>
          </cell>
          <cell r="G3258">
            <v>99</v>
          </cell>
          <cell r="I3258">
            <v>7588023</v>
          </cell>
        </row>
        <row r="3259">
          <cell r="A3259">
            <v>51</v>
          </cell>
          <cell r="D3259">
            <v>2011</v>
          </cell>
          <cell r="G3259"/>
          <cell r="I3259">
            <v>0</v>
          </cell>
        </row>
        <row r="3260">
          <cell r="A3260">
            <v>51</v>
          </cell>
          <cell r="D3260">
            <v>2011</v>
          </cell>
          <cell r="G3260">
            <v>101</v>
          </cell>
          <cell r="I3260">
            <v>56410</v>
          </cell>
        </row>
        <row r="3261">
          <cell r="A3261">
            <v>51</v>
          </cell>
          <cell r="D3261">
            <v>2011</v>
          </cell>
          <cell r="G3261">
            <v>102</v>
          </cell>
          <cell r="I3261">
            <v>2516</v>
          </cell>
        </row>
        <row r="3262">
          <cell r="A3262">
            <v>51</v>
          </cell>
          <cell r="D3262">
            <v>2011</v>
          </cell>
          <cell r="G3262"/>
          <cell r="I3262">
            <v>0</v>
          </cell>
        </row>
        <row r="3263">
          <cell r="A3263">
            <v>51</v>
          </cell>
          <cell r="D3263">
            <v>2011</v>
          </cell>
          <cell r="G3263"/>
          <cell r="I3263">
            <v>0</v>
          </cell>
        </row>
        <row r="3264">
          <cell r="A3264">
            <v>51</v>
          </cell>
          <cell r="D3264">
            <v>2011</v>
          </cell>
          <cell r="G3264"/>
          <cell r="I3264">
            <v>0</v>
          </cell>
        </row>
        <row r="3265">
          <cell r="A3265">
            <v>51</v>
          </cell>
          <cell r="D3265">
            <v>2011</v>
          </cell>
          <cell r="G3265"/>
          <cell r="I3265">
            <v>0</v>
          </cell>
        </row>
        <row r="3266">
          <cell r="A3266">
            <v>51</v>
          </cell>
          <cell r="D3266">
            <v>2011</v>
          </cell>
          <cell r="G3266">
            <v>107</v>
          </cell>
          <cell r="I3266">
            <v>875421</v>
          </cell>
        </row>
        <row r="3267">
          <cell r="A3267">
            <v>51</v>
          </cell>
          <cell r="D3267">
            <v>2011</v>
          </cell>
          <cell r="G3267">
            <v>108</v>
          </cell>
          <cell r="I3267">
            <v>2440636</v>
          </cell>
        </row>
        <row r="3268">
          <cell r="A3268">
            <v>51</v>
          </cell>
          <cell r="D3268">
            <v>2011</v>
          </cell>
          <cell r="G3268"/>
          <cell r="I3268">
            <v>0</v>
          </cell>
        </row>
        <row r="3269">
          <cell r="A3269">
            <v>51</v>
          </cell>
          <cell r="D3269">
            <v>2011</v>
          </cell>
          <cell r="G3269"/>
          <cell r="I3269">
            <v>0</v>
          </cell>
        </row>
        <row r="3270">
          <cell r="A3270">
            <v>51</v>
          </cell>
          <cell r="D3270">
            <v>2011</v>
          </cell>
          <cell r="G3270">
            <v>111</v>
          </cell>
          <cell r="I3270">
            <v>3374983</v>
          </cell>
        </row>
        <row r="3271">
          <cell r="A3271">
            <v>51</v>
          </cell>
          <cell r="D3271">
            <v>2011</v>
          </cell>
          <cell r="G3271">
            <v>112</v>
          </cell>
          <cell r="I3271">
            <v>10963006</v>
          </cell>
        </row>
        <row r="3272">
          <cell r="A3272">
            <v>51</v>
          </cell>
          <cell r="D3272">
            <v>2012</v>
          </cell>
          <cell r="G3272">
            <v>83</v>
          </cell>
          <cell r="I3272">
            <v>320452</v>
          </cell>
        </row>
        <row r="3273">
          <cell r="A3273">
            <v>51</v>
          </cell>
          <cell r="D3273">
            <v>2012</v>
          </cell>
          <cell r="G3273">
            <v>84</v>
          </cell>
          <cell r="I3273">
            <v>0</v>
          </cell>
        </row>
        <row r="3274">
          <cell r="A3274">
            <v>51</v>
          </cell>
          <cell r="D3274">
            <v>2012</v>
          </cell>
          <cell r="G3274">
            <v>85</v>
          </cell>
          <cell r="I3274">
            <v>30</v>
          </cell>
        </row>
        <row r="3275">
          <cell r="A3275">
            <v>51</v>
          </cell>
          <cell r="D3275">
            <v>2012</v>
          </cell>
          <cell r="G3275"/>
          <cell r="I3275">
            <v>0</v>
          </cell>
        </row>
        <row r="3276">
          <cell r="A3276">
            <v>51</v>
          </cell>
          <cell r="D3276">
            <v>2012</v>
          </cell>
          <cell r="G3276"/>
          <cell r="I3276">
            <v>0</v>
          </cell>
        </row>
        <row r="3277">
          <cell r="A3277">
            <v>51</v>
          </cell>
          <cell r="D3277">
            <v>2012</v>
          </cell>
          <cell r="G3277">
            <v>88</v>
          </cell>
          <cell r="I3277">
            <v>447726</v>
          </cell>
        </row>
        <row r="3278">
          <cell r="A3278">
            <v>51</v>
          </cell>
          <cell r="D3278">
            <v>2012</v>
          </cell>
          <cell r="G3278">
            <v>89</v>
          </cell>
          <cell r="I3278">
            <v>211599</v>
          </cell>
        </row>
        <row r="3279">
          <cell r="A3279">
            <v>51</v>
          </cell>
          <cell r="D3279">
            <v>2012</v>
          </cell>
          <cell r="G3279"/>
          <cell r="I3279">
            <v>0</v>
          </cell>
        </row>
        <row r="3280">
          <cell r="A3280">
            <v>51</v>
          </cell>
          <cell r="D3280">
            <v>2012</v>
          </cell>
          <cell r="G3280"/>
          <cell r="I3280">
            <v>0</v>
          </cell>
        </row>
        <row r="3281">
          <cell r="A3281">
            <v>51</v>
          </cell>
          <cell r="D3281">
            <v>2012</v>
          </cell>
          <cell r="G3281"/>
          <cell r="I3281">
            <v>0</v>
          </cell>
        </row>
        <row r="3282">
          <cell r="A3282">
            <v>51</v>
          </cell>
          <cell r="D3282">
            <v>2012</v>
          </cell>
          <cell r="G3282">
            <v>93</v>
          </cell>
          <cell r="I3282">
            <v>334421</v>
          </cell>
        </row>
        <row r="3283">
          <cell r="A3283">
            <v>51</v>
          </cell>
          <cell r="D3283">
            <v>2012</v>
          </cell>
          <cell r="G3283">
            <v>94</v>
          </cell>
          <cell r="I3283">
            <v>53871</v>
          </cell>
        </row>
        <row r="3284">
          <cell r="A3284">
            <v>51</v>
          </cell>
          <cell r="D3284">
            <v>2012</v>
          </cell>
          <cell r="G3284"/>
          <cell r="I3284">
            <v>0</v>
          </cell>
        </row>
        <row r="3285">
          <cell r="A3285">
            <v>51</v>
          </cell>
          <cell r="D3285">
            <v>2012</v>
          </cell>
          <cell r="G3285">
            <v>96</v>
          </cell>
          <cell r="I3285">
            <v>7223237</v>
          </cell>
        </row>
        <row r="3286">
          <cell r="A3286">
            <v>51</v>
          </cell>
          <cell r="D3286">
            <v>2012</v>
          </cell>
          <cell r="G3286">
            <v>97</v>
          </cell>
          <cell r="I3286">
            <v>532998</v>
          </cell>
        </row>
        <row r="3287">
          <cell r="A3287">
            <v>51</v>
          </cell>
          <cell r="D3287">
            <v>2012</v>
          </cell>
          <cell r="G3287">
            <v>98</v>
          </cell>
          <cell r="I3287">
            <v>125</v>
          </cell>
        </row>
        <row r="3288">
          <cell r="A3288">
            <v>51</v>
          </cell>
          <cell r="D3288">
            <v>2012</v>
          </cell>
          <cell r="G3288">
            <v>99</v>
          </cell>
          <cell r="I3288">
            <v>9124459</v>
          </cell>
        </row>
        <row r="3289">
          <cell r="A3289">
            <v>51</v>
          </cell>
          <cell r="D3289">
            <v>2012</v>
          </cell>
          <cell r="G3289"/>
          <cell r="I3289">
            <v>0</v>
          </cell>
        </row>
        <row r="3290">
          <cell r="A3290">
            <v>51</v>
          </cell>
          <cell r="D3290">
            <v>2012</v>
          </cell>
          <cell r="G3290">
            <v>101</v>
          </cell>
          <cell r="I3290">
            <v>53059</v>
          </cell>
        </row>
        <row r="3291">
          <cell r="A3291">
            <v>51</v>
          </cell>
          <cell r="D3291">
            <v>2012</v>
          </cell>
          <cell r="G3291">
            <v>102</v>
          </cell>
          <cell r="I3291">
            <v>4648</v>
          </cell>
        </row>
        <row r="3292">
          <cell r="A3292">
            <v>51</v>
          </cell>
          <cell r="D3292">
            <v>2012</v>
          </cell>
          <cell r="G3292"/>
          <cell r="I3292">
            <v>0</v>
          </cell>
        </row>
        <row r="3293">
          <cell r="A3293">
            <v>51</v>
          </cell>
          <cell r="D3293">
            <v>2012</v>
          </cell>
          <cell r="G3293"/>
          <cell r="I3293">
            <v>0</v>
          </cell>
        </row>
        <row r="3294">
          <cell r="A3294">
            <v>51</v>
          </cell>
          <cell r="D3294">
            <v>2012</v>
          </cell>
          <cell r="G3294"/>
          <cell r="I3294">
            <v>0</v>
          </cell>
        </row>
        <row r="3295">
          <cell r="A3295">
            <v>51</v>
          </cell>
          <cell r="D3295">
            <v>2012</v>
          </cell>
          <cell r="G3295"/>
          <cell r="I3295">
            <v>0</v>
          </cell>
        </row>
        <row r="3296">
          <cell r="A3296">
            <v>51</v>
          </cell>
          <cell r="D3296">
            <v>2012</v>
          </cell>
          <cell r="G3296">
            <v>107</v>
          </cell>
          <cell r="I3296">
            <v>920026</v>
          </cell>
        </row>
        <row r="3297">
          <cell r="A3297">
            <v>51</v>
          </cell>
          <cell r="D3297">
            <v>2012</v>
          </cell>
          <cell r="G3297">
            <v>108</v>
          </cell>
          <cell r="I3297">
            <v>2110070</v>
          </cell>
        </row>
        <row r="3298">
          <cell r="A3298">
            <v>51</v>
          </cell>
          <cell r="D3298">
            <v>2012</v>
          </cell>
          <cell r="G3298"/>
          <cell r="I3298">
            <v>0</v>
          </cell>
        </row>
        <row r="3299">
          <cell r="A3299">
            <v>51</v>
          </cell>
          <cell r="D3299">
            <v>2012</v>
          </cell>
          <cell r="G3299"/>
          <cell r="I3299">
            <v>0</v>
          </cell>
        </row>
        <row r="3300">
          <cell r="A3300">
            <v>51</v>
          </cell>
          <cell r="D3300">
            <v>2012</v>
          </cell>
          <cell r="G3300">
            <v>111</v>
          </cell>
          <cell r="I3300">
            <v>3087803</v>
          </cell>
        </row>
        <row r="3301">
          <cell r="A3301">
            <v>51</v>
          </cell>
          <cell r="D3301">
            <v>2012</v>
          </cell>
          <cell r="G3301">
            <v>112</v>
          </cell>
          <cell r="I3301">
            <v>12212262</v>
          </cell>
        </row>
        <row r="3302">
          <cell r="A3302">
            <v>51</v>
          </cell>
          <cell r="D3302">
            <v>2013</v>
          </cell>
          <cell r="G3302">
            <v>83</v>
          </cell>
          <cell r="I3302">
            <v>372760</v>
          </cell>
        </row>
        <row r="3303">
          <cell r="A3303">
            <v>51</v>
          </cell>
          <cell r="D3303">
            <v>2013</v>
          </cell>
          <cell r="G3303"/>
          <cell r="I3303">
            <v>0</v>
          </cell>
        </row>
        <row r="3304">
          <cell r="A3304">
            <v>51</v>
          </cell>
          <cell r="D3304">
            <v>2013</v>
          </cell>
          <cell r="G3304">
            <v>85</v>
          </cell>
          <cell r="I3304">
            <v>143</v>
          </cell>
        </row>
        <row r="3305">
          <cell r="A3305">
            <v>51</v>
          </cell>
          <cell r="D3305">
            <v>2013</v>
          </cell>
          <cell r="G3305"/>
          <cell r="I3305">
            <v>0</v>
          </cell>
        </row>
        <row r="3306">
          <cell r="A3306">
            <v>51</v>
          </cell>
          <cell r="D3306">
            <v>2013</v>
          </cell>
          <cell r="G3306"/>
          <cell r="I3306">
            <v>0</v>
          </cell>
        </row>
        <row r="3307">
          <cell r="A3307">
            <v>51</v>
          </cell>
          <cell r="D3307">
            <v>2013</v>
          </cell>
          <cell r="G3307">
            <v>88</v>
          </cell>
          <cell r="I3307">
            <v>454305</v>
          </cell>
        </row>
        <row r="3308">
          <cell r="A3308">
            <v>51</v>
          </cell>
          <cell r="D3308">
            <v>2013</v>
          </cell>
          <cell r="G3308">
            <v>89</v>
          </cell>
          <cell r="I3308">
            <v>523278</v>
          </cell>
        </row>
        <row r="3309">
          <cell r="A3309">
            <v>51</v>
          </cell>
          <cell r="D3309">
            <v>2013</v>
          </cell>
          <cell r="G3309"/>
          <cell r="I3309">
            <v>0</v>
          </cell>
        </row>
        <row r="3310">
          <cell r="A3310">
            <v>51</v>
          </cell>
          <cell r="D3310">
            <v>2013</v>
          </cell>
          <cell r="G3310"/>
          <cell r="I3310">
            <v>0</v>
          </cell>
        </row>
        <row r="3311">
          <cell r="A3311">
            <v>51</v>
          </cell>
          <cell r="D3311">
            <v>2013</v>
          </cell>
          <cell r="G3311"/>
          <cell r="I3311">
            <v>0</v>
          </cell>
        </row>
        <row r="3312">
          <cell r="A3312">
            <v>51</v>
          </cell>
          <cell r="D3312">
            <v>2013</v>
          </cell>
          <cell r="G3312">
            <v>93</v>
          </cell>
          <cell r="I3312">
            <v>103515</v>
          </cell>
        </row>
        <row r="3313">
          <cell r="A3313">
            <v>51</v>
          </cell>
          <cell r="D3313">
            <v>2013</v>
          </cell>
          <cell r="G3313">
            <v>94</v>
          </cell>
          <cell r="I3313">
            <v>67473</v>
          </cell>
        </row>
        <row r="3314">
          <cell r="A3314">
            <v>51</v>
          </cell>
          <cell r="D3314">
            <v>2013</v>
          </cell>
          <cell r="G3314"/>
          <cell r="I3314">
            <v>0</v>
          </cell>
        </row>
        <row r="3315">
          <cell r="A3315">
            <v>51</v>
          </cell>
          <cell r="D3315">
            <v>2013</v>
          </cell>
          <cell r="G3315">
            <v>96</v>
          </cell>
          <cell r="I3315">
            <v>11271101</v>
          </cell>
        </row>
        <row r="3316">
          <cell r="A3316">
            <v>51</v>
          </cell>
          <cell r="D3316">
            <v>2013</v>
          </cell>
          <cell r="G3316">
            <v>97</v>
          </cell>
          <cell r="I3316">
            <v>750826</v>
          </cell>
        </row>
        <row r="3317">
          <cell r="A3317">
            <v>51</v>
          </cell>
          <cell r="D3317">
            <v>2013</v>
          </cell>
          <cell r="G3317">
            <v>98</v>
          </cell>
          <cell r="I3317">
            <v>175</v>
          </cell>
        </row>
        <row r="3318">
          <cell r="A3318">
            <v>51</v>
          </cell>
          <cell r="D3318">
            <v>2013</v>
          </cell>
          <cell r="G3318">
            <v>99</v>
          </cell>
          <cell r="I3318">
            <v>13543576</v>
          </cell>
        </row>
        <row r="3319">
          <cell r="A3319">
            <v>51</v>
          </cell>
          <cell r="D3319">
            <v>2013</v>
          </cell>
          <cell r="G3319"/>
          <cell r="I3319">
            <v>0</v>
          </cell>
        </row>
        <row r="3320">
          <cell r="A3320">
            <v>51</v>
          </cell>
          <cell r="D3320">
            <v>2013</v>
          </cell>
          <cell r="G3320">
            <v>101</v>
          </cell>
          <cell r="I3320">
            <v>106737</v>
          </cell>
        </row>
        <row r="3321">
          <cell r="A3321">
            <v>51</v>
          </cell>
          <cell r="D3321">
            <v>2013</v>
          </cell>
          <cell r="G3321">
            <v>102</v>
          </cell>
          <cell r="I3321">
            <v>10010</v>
          </cell>
        </row>
        <row r="3322">
          <cell r="A3322">
            <v>51</v>
          </cell>
          <cell r="D3322">
            <v>2013</v>
          </cell>
          <cell r="G3322"/>
          <cell r="I3322">
            <v>0</v>
          </cell>
        </row>
        <row r="3323">
          <cell r="A3323">
            <v>51</v>
          </cell>
          <cell r="D3323">
            <v>2013</v>
          </cell>
          <cell r="G3323"/>
          <cell r="I3323">
            <v>0</v>
          </cell>
        </row>
        <row r="3324">
          <cell r="A3324">
            <v>51</v>
          </cell>
          <cell r="D3324">
            <v>2013</v>
          </cell>
          <cell r="G3324"/>
          <cell r="I3324">
            <v>0</v>
          </cell>
        </row>
        <row r="3325">
          <cell r="A3325">
            <v>51</v>
          </cell>
          <cell r="D3325">
            <v>2013</v>
          </cell>
          <cell r="G3325"/>
          <cell r="I3325">
            <v>0</v>
          </cell>
        </row>
        <row r="3326">
          <cell r="A3326">
            <v>51</v>
          </cell>
          <cell r="D3326">
            <v>2013</v>
          </cell>
          <cell r="G3326">
            <v>107</v>
          </cell>
          <cell r="I3326">
            <v>1066313</v>
          </cell>
        </row>
        <row r="3327">
          <cell r="A3327">
            <v>51</v>
          </cell>
          <cell r="D3327">
            <v>2013</v>
          </cell>
          <cell r="G3327">
            <v>108</v>
          </cell>
          <cell r="I3327">
            <v>2606765</v>
          </cell>
        </row>
        <row r="3328">
          <cell r="A3328">
            <v>51</v>
          </cell>
          <cell r="D3328">
            <v>2013</v>
          </cell>
          <cell r="G3328"/>
          <cell r="I3328">
            <v>0</v>
          </cell>
        </row>
        <row r="3329">
          <cell r="A3329">
            <v>51</v>
          </cell>
          <cell r="D3329">
            <v>2013</v>
          </cell>
          <cell r="G3329"/>
          <cell r="I3329">
            <v>0</v>
          </cell>
        </row>
        <row r="3330">
          <cell r="A3330">
            <v>51</v>
          </cell>
          <cell r="D3330">
            <v>2013</v>
          </cell>
          <cell r="G3330">
            <v>111</v>
          </cell>
          <cell r="I3330">
            <v>3789825</v>
          </cell>
        </row>
        <row r="3331">
          <cell r="A3331">
            <v>51</v>
          </cell>
          <cell r="D3331">
            <v>2013</v>
          </cell>
          <cell r="G3331">
            <v>112</v>
          </cell>
          <cell r="I3331">
            <v>17333401</v>
          </cell>
        </row>
        <row r="3332">
          <cell r="A3332">
            <v>51</v>
          </cell>
          <cell r="D3332">
            <v>2014</v>
          </cell>
          <cell r="G3332">
            <v>83</v>
          </cell>
          <cell r="I3332">
            <v>423502</v>
          </cell>
        </row>
        <row r="3333">
          <cell r="A3333">
            <v>51</v>
          </cell>
          <cell r="D3333">
            <v>2014</v>
          </cell>
          <cell r="G3333"/>
          <cell r="I3333">
            <v>0</v>
          </cell>
        </row>
        <row r="3334">
          <cell r="A3334">
            <v>51</v>
          </cell>
          <cell r="D3334">
            <v>2014</v>
          </cell>
          <cell r="G3334">
            <v>85</v>
          </cell>
          <cell r="I3334">
            <v>226</v>
          </cell>
        </row>
        <row r="3335">
          <cell r="A3335">
            <v>51</v>
          </cell>
          <cell r="D3335">
            <v>2014</v>
          </cell>
          <cell r="G3335"/>
          <cell r="I3335">
            <v>0</v>
          </cell>
        </row>
        <row r="3336">
          <cell r="A3336">
            <v>51</v>
          </cell>
          <cell r="D3336">
            <v>2014</v>
          </cell>
          <cell r="G3336"/>
          <cell r="I3336">
            <v>0</v>
          </cell>
        </row>
        <row r="3337">
          <cell r="A3337">
            <v>51</v>
          </cell>
          <cell r="D3337">
            <v>2014</v>
          </cell>
          <cell r="G3337">
            <v>88</v>
          </cell>
          <cell r="I3337">
            <v>479777</v>
          </cell>
        </row>
        <row r="3338">
          <cell r="A3338">
            <v>51</v>
          </cell>
          <cell r="D3338">
            <v>2014</v>
          </cell>
          <cell r="G3338">
            <v>89</v>
          </cell>
          <cell r="I3338">
            <v>41964</v>
          </cell>
        </row>
        <row r="3339">
          <cell r="A3339">
            <v>51</v>
          </cell>
          <cell r="D3339">
            <v>2014</v>
          </cell>
          <cell r="G3339"/>
          <cell r="I3339">
            <v>0</v>
          </cell>
        </row>
        <row r="3340">
          <cell r="A3340">
            <v>51</v>
          </cell>
          <cell r="D3340">
            <v>2014</v>
          </cell>
          <cell r="G3340"/>
          <cell r="I3340">
            <v>0</v>
          </cell>
        </row>
        <row r="3341">
          <cell r="A3341">
            <v>51</v>
          </cell>
          <cell r="D3341">
            <v>2014</v>
          </cell>
          <cell r="G3341"/>
          <cell r="I3341">
            <v>0</v>
          </cell>
        </row>
        <row r="3342">
          <cell r="A3342">
            <v>51</v>
          </cell>
          <cell r="D3342">
            <v>2014</v>
          </cell>
          <cell r="G3342">
            <v>93</v>
          </cell>
          <cell r="I3342">
            <v>358704</v>
          </cell>
        </row>
        <row r="3343">
          <cell r="A3343">
            <v>51</v>
          </cell>
          <cell r="D3343">
            <v>2014</v>
          </cell>
          <cell r="G3343">
            <v>94</v>
          </cell>
          <cell r="I3343">
            <v>100284</v>
          </cell>
        </row>
        <row r="3344">
          <cell r="A3344">
            <v>51</v>
          </cell>
          <cell r="D3344">
            <v>2014</v>
          </cell>
          <cell r="G3344"/>
          <cell r="I3344">
            <v>0</v>
          </cell>
        </row>
        <row r="3345">
          <cell r="A3345">
            <v>51</v>
          </cell>
          <cell r="D3345">
            <v>2014</v>
          </cell>
          <cell r="G3345">
            <v>96</v>
          </cell>
          <cell r="I3345">
            <v>16465933</v>
          </cell>
        </row>
        <row r="3346">
          <cell r="A3346">
            <v>51</v>
          </cell>
          <cell r="D3346">
            <v>2014</v>
          </cell>
          <cell r="G3346">
            <v>97</v>
          </cell>
          <cell r="I3346">
            <v>712131</v>
          </cell>
        </row>
        <row r="3347">
          <cell r="A3347">
            <v>51</v>
          </cell>
          <cell r="D3347">
            <v>2014</v>
          </cell>
          <cell r="G3347">
            <v>98</v>
          </cell>
          <cell r="I3347">
            <v>175</v>
          </cell>
        </row>
        <row r="3348">
          <cell r="A3348">
            <v>51</v>
          </cell>
          <cell r="D3348">
            <v>2014</v>
          </cell>
          <cell r="G3348">
            <v>99</v>
          </cell>
          <cell r="I3348">
            <v>18582696</v>
          </cell>
        </row>
        <row r="3349">
          <cell r="A3349">
            <v>51</v>
          </cell>
          <cell r="D3349">
            <v>2014</v>
          </cell>
          <cell r="G3349"/>
          <cell r="I3349">
            <v>0</v>
          </cell>
        </row>
        <row r="3350">
          <cell r="A3350">
            <v>51</v>
          </cell>
          <cell r="D3350">
            <v>2014</v>
          </cell>
          <cell r="G3350">
            <v>101</v>
          </cell>
          <cell r="I3350">
            <v>194192</v>
          </cell>
        </row>
        <row r="3351">
          <cell r="A3351">
            <v>51</v>
          </cell>
          <cell r="D3351">
            <v>2014</v>
          </cell>
          <cell r="G3351">
            <v>102</v>
          </cell>
          <cell r="I3351">
            <v>12882</v>
          </cell>
        </row>
        <row r="3352">
          <cell r="A3352">
            <v>51</v>
          </cell>
          <cell r="D3352">
            <v>2014</v>
          </cell>
          <cell r="G3352"/>
          <cell r="I3352">
            <v>0</v>
          </cell>
        </row>
        <row r="3353">
          <cell r="A3353">
            <v>51</v>
          </cell>
          <cell r="D3353">
            <v>2014</v>
          </cell>
          <cell r="G3353"/>
          <cell r="I3353">
            <v>0</v>
          </cell>
        </row>
        <row r="3354">
          <cell r="A3354">
            <v>51</v>
          </cell>
          <cell r="D3354">
            <v>2014</v>
          </cell>
          <cell r="G3354"/>
          <cell r="I3354">
            <v>0</v>
          </cell>
        </row>
        <row r="3355">
          <cell r="A3355">
            <v>51</v>
          </cell>
          <cell r="D3355">
            <v>2014</v>
          </cell>
          <cell r="G3355"/>
          <cell r="I3355">
            <v>0</v>
          </cell>
        </row>
        <row r="3356">
          <cell r="A3356">
            <v>51</v>
          </cell>
          <cell r="D3356">
            <v>2014</v>
          </cell>
          <cell r="G3356">
            <v>107</v>
          </cell>
          <cell r="I3356">
            <v>1564672</v>
          </cell>
        </row>
        <row r="3357">
          <cell r="A3357">
            <v>51</v>
          </cell>
          <cell r="D3357">
            <v>2014</v>
          </cell>
          <cell r="G3357">
            <v>108</v>
          </cell>
          <cell r="I3357">
            <v>2326542</v>
          </cell>
        </row>
        <row r="3358">
          <cell r="A3358">
            <v>51</v>
          </cell>
          <cell r="D3358">
            <v>2014</v>
          </cell>
          <cell r="G3358"/>
          <cell r="I3358">
            <v>0</v>
          </cell>
        </row>
        <row r="3359">
          <cell r="A3359">
            <v>51</v>
          </cell>
          <cell r="D3359">
            <v>2014</v>
          </cell>
          <cell r="G3359"/>
          <cell r="I3359">
            <v>0</v>
          </cell>
        </row>
        <row r="3360">
          <cell r="A3360">
            <v>51</v>
          </cell>
          <cell r="D3360">
            <v>2014</v>
          </cell>
          <cell r="G3360">
            <v>111</v>
          </cell>
          <cell r="I3360">
            <v>4098288</v>
          </cell>
        </row>
        <row r="3361">
          <cell r="A3361">
            <v>51</v>
          </cell>
          <cell r="D3361">
            <v>2014</v>
          </cell>
          <cell r="G3361">
            <v>112</v>
          </cell>
          <cell r="I3361">
            <v>22680984</v>
          </cell>
        </row>
        <row r="3362">
          <cell r="A3362">
            <v>51</v>
          </cell>
          <cell r="D3362">
            <v>2015</v>
          </cell>
          <cell r="G3362">
            <v>83</v>
          </cell>
          <cell r="I3362">
            <v>491824</v>
          </cell>
        </row>
        <row r="3363">
          <cell r="A3363">
            <v>51</v>
          </cell>
          <cell r="D3363">
            <v>2015</v>
          </cell>
          <cell r="G3363"/>
          <cell r="I3363">
            <v>0</v>
          </cell>
        </row>
        <row r="3364">
          <cell r="A3364">
            <v>51</v>
          </cell>
          <cell r="D3364">
            <v>2015</v>
          </cell>
          <cell r="G3364">
            <v>85</v>
          </cell>
          <cell r="I3364">
            <v>332</v>
          </cell>
        </row>
        <row r="3365">
          <cell r="A3365">
            <v>51</v>
          </cell>
          <cell r="D3365">
            <v>2015</v>
          </cell>
          <cell r="G3365"/>
          <cell r="I3365">
            <v>0</v>
          </cell>
        </row>
        <row r="3366">
          <cell r="A3366">
            <v>51</v>
          </cell>
          <cell r="D3366">
            <v>2015</v>
          </cell>
          <cell r="G3366"/>
          <cell r="I3366">
            <v>0</v>
          </cell>
        </row>
        <row r="3367">
          <cell r="A3367">
            <v>51</v>
          </cell>
          <cell r="D3367">
            <v>2015</v>
          </cell>
          <cell r="G3367">
            <v>88</v>
          </cell>
          <cell r="I3367">
            <v>499027</v>
          </cell>
        </row>
        <row r="3368">
          <cell r="A3368">
            <v>51</v>
          </cell>
          <cell r="D3368">
            <v>2015</v>
          </cell>
          <cell r="G3368">
            <v>89</v>
          </cell>
          <cell r="I3368">
            <v>30794</v>
          </cell>
        </row>
        <row r="3369">
          <cell r="A3369">
            <v>51</v>
          </cell>
          <cell r="D3369">
            <v>2015</v>
          </cell>
          <cell r="G3369"/>
          <cell r="I3369">
            <v>0</v>
          </cell>
        </row>
        <row r="3370">
          <cell r="A3370">
            <v>51</v>
          </cell>
          <cell r="D3370">
            <v>2015</v>
          </cell>
          <cell r="G3370"/>
          <cell r="I3370">
            <v>0</v>
          </cell>
        </row>
        <row r="3371">
          <cell r="A3371">
            <v>51</v>
          </cell>
          <cell r="D3371">
            <v>2015</v>
          </cell>
          <cell r="G3371"/>
          <cell r="I3371">
            <v>0</v>
          </cell>
        </row>
        <row r="3372">
          <cell r="A3372">
            <v>51</v>
          </cell>
          <cell r="D3372">
            <v>2015</v>
          </cell>
          <cell r="G3372">
            <v>93</v>
          </cell>
          <cell r="I3372">
            <v>376185</v>
          </cell>
        </row>
        <row r="3373">
          <cell r="A3373">
            <v>51</v>
          </cell>
          <cell r="D3373">
            <v>2015</v>
          </cell>
          <cell r="G3373">
            <v>94</v>
          </cell>
          <cell r="I3373">
            <v>100506</v>
          </cell>
        </row>
        <row r="3374">
          <cell r="A3374">
            <v>51</v>
          </cell>
          <cell r="D3374">
            <v>2015</v>
          </cell>
          <cell r="G3374"/>
          <cell r="I3374">
            <v>0</v>
          </cell>
        </row>
        <row r="3375">
          <cell r="A3375">
            <v>51</v>
          </cell>
          <cell r="D3375">
            <v>2015</v>
          </cell>
          <cell r="G3375">
            <v>96</v>
          </cell>
          <cell r="I3375">
            <v>17720679</v>
          </cell>
        </row>
        <row r="3376">
          <cell r="A3376">
            <v>51</v>
          </cell>
          <cell r="D3376">
            <v>2015</v>
          </cell>
          <cell r="G3376">
            <v>97</v>
          </cell>
          <cell r="I3376">
            <v>584605</v>
          </cell>
        </row>
        <row r="3377">
          <cell r="A3377">
            <v>51</v>
          </cell>
          <cell r="D3377">
            <v>2015</v>
          </cell>
          <cell r="G3377">
            <v>98</v>
          </cell>
          <cell r="I3377">
            <v>175</v>
          </cell>
        </row>
        <row r="3378">
          <cell r="A3378">
            <v>51</v>
          </cell>
          <cell r="D3378">
            <v>2015</v>
          </cell>
          <cell r="G3378">
            <v>99</v>
          </cell>
          <cell r="I3378">
            <v>19804127</v>
          </cell>
        </row>
        <row r="3379">
          <cell r="A3379">
            <v>51</v>
          </cell>
          <cell r="D3379">
            <v>2015</v>
          </cell>
          <cell r="G3379"/>
          <cell r="I3379">
            <v>0</v>
          </cell>
        </row>
        <row r="3380">
          <cell r="A3380">
            <v>51</v>
          </cell>
          <cell r="D3380">
            <v>2015</v>
          </cell>
          <cell r="G3380">
            <v>101</v>
          </cell>
          <cell r="I3380">
            <v>217843</v>
          </cell>
        </row>
        <row r="3381">
          <cell r="A3381">
            <v>51</v>
          </cell>
          <cell r="D3381">
            <v>2015</v>
          </cell>
          <cell r="G3381">
            <v>102</v>
          </cell>
          <cell r="I3381">
            <v>17418</v>
          </cell>
        </row>
        <row r="3382">
          <cell r="A3382">
            <v>51</v>
          </cell>
          <cell r="D3382">
            <v>2015</v>
          </cell>
          <cell r="G3382"/>
          <cell r="I3382">
            <v>0</v>
          </cell>
        </row>
        <row r="3383">
          <cell r="A3383">
            <v>51</v>
          </cell>
          <cell r="D3383">
            <v>2015</v>
          </cell>
          <cell r="G3383"/>
          <cell r="I3383">
            <v>0</v>
          </cell>
        </row>
        <row r="3384">
          <cell r="A3384">
            <v>51</v>
          </cell>
          <cell r="D3384">
            <v>2015</v>
          </cell>
          <cell r="G3384"/>
          <cell r="I3384">
            <v>0</v>
          </cell>
        </row>
        <row r="3385">
          <cell r="A3385">
            <v>51</v>
          </cell>
          <cell r="D3385">
            <v>2015</v>
          </cell>
          <cell r="G3385"/>
          <cell r="I3385">
            <v>0</v>
          </cell>
        </row>
        <row r="3386">
          <cell r="A3386">
            <v>51</v>
          </cell>
          <cell r="D3386">
            <v>2015</v>
          </cell>
          <cell r="G3386">
            <v>107</v>
          </cell>
          <cell r="I3386">
            <v>1284876</v>
          </cell>
        </row>
        <row r="3387">
          <cell r="A3387">
            <v>51</v>
          </cell>
          <cell r="D3387">
            <v>2015</v>
          </cell>
          <cell r="G3387">
            <v>108</v>
          </cell>
          <cell r="I3387">
            <v>2343039</v>
          </cell>
        </row>
        <row r="3388">
          <cell r="A3388">
            <v>51</v>
          </cell>
          <cell r="D3388">
            <v>2015</v>
          </cell>
          <cell r="G3388"/>
          <cell r="I3388">
            <v>0</v>
          </cell>
        </row>
        <row r="3389">
          <cell r="A3389">
            <v>51</v>
          </cell>
          <cell r="D3389">
            <v>2015</v>
          </cell>
          <cell r="G3389"/>
          <cell r="I3389">
            <v>0</v>
          </cell>
        </row>
        <row r="3390">
          <cell r="A3390">
            <v>51</v>
          </cell>
          <cell r="D3390">
            <v>2015</v>
          </cell>
          <cell r="G3390">
            <v>111</v>
          </cell>
          <cell r="I3390">
            <v>3863176</v>
          </cell>
        </row>
        <row r="3391">
          <cell r="A3391">
            <v>51</v>
          </cell>
          <cell r="D3391">
            <v>2015</v>
          </cell>
          <cell r="G3391">
            <v>112</v>
          </cell>
          <cell r="I3391">
            <v>23667303</v>
          </cell>
        </row>
        <row r="3392">
          <cell r="A3392">
            <v>51</v>
          </cell>
          <cell r="D3392">
            <v>2016</v>
          </cell>
          <cell r="G3392">
            <v>83</v>
          </cell>
          <cell r="I3392">
            <v>448274</v>
          </cell>
        </row>
        <row r="3393">
          <cell r="A3393">
            <v>51</v>
          </cell>
          <cell r="D3393">
            <v>2016</v>
          </cell>
          <cell r="G3393"/>
          <cell r="I3393">
            <v>0</v>
          </cell>
        </row>
        <row r="3394">
          <cell r="A3394">
            <v>51</v>
          </cell>
          <cell r="D3394">
            <v>2016</v>
          </cell>
          <cell r="G3394">
            <v>85</v>
          </cell>
          <cell r="I3394">
            <v>0</v>
          </cell>
        </row>
        <row r="3395">
          <cell r="A3395">
            <v>51</v>
          </cell>
          <cell r="D3395">
            <v>2016</v>
          </cell>
          <cell r="G3395"/>
          <cell r="I3395">
            <v>0</v>
          </cell>
        </row>
        <row r="3396">
          <cell r="A3396">
            <v>51</v>
          </cell>
          <cell r="D3396">
            <v>2016</v>
          </cell>
          <cell r="G3396"/>
          <cell r="I3396">
            <v>0</v>
          </cell>
        </row>
        <row r="3397">
          <cell r="A3397">
            <v>51</v>
          </cell>
          <cell r="D3397">
            <v>2016</v>
          </cell>
          <cell r="G3397">
            <v>88</v>
          </cell>
          <cell r="I3397">
            <v>515649</v>
          </cell>
        </row>
        <row r="3398">
          <cell r="A3398">
            <v>51</v>
          </cell>
          <cell r="D3398">
            <v>2016</v>
          </cell>
          <cell r="G3398">
            <v>89</v>
          </cell>
          <cell r="I3398">
            <v>16450</v>
          </cell>
        </row>
        <row r="3399">
          <cell r="A3399">
            <v>51</v>
          </cell>
          <cell r="D3399">
            <v>2016</v>
          </cell>
          <cell r="G3399"/>
          <cell r="I3399">
            <v>0</v>
          </cell>
        </row>
        <row r="3400">
          <cell r="A3400">
            <v>51</v>
          </cell>
          <cell r="D3400">
            <v>2016</v>
          </cell>
          <cell r="G3400"/>
          <cell r="I3400">
            <v>0</v>
          </cell>
        </row>
        <row r="3401">
          <cell r="A3401">
            <v>51</v>
          </cell>
          <cell r="D3401">
            <v>2016</v>
          </cell>
          <cell r="G3401"/>
          <cell r="I3401">
            <v>0</v>
          </cell>
        </row>
        <row r="3402">
          <cell r="A3402">
            <v>51</v>
          </cell>
          <cell r="D3402">
            <v>2016</v>
          </cell>
          <cell r="G3402">
            <v>93</v>
          </cell>
          <cell r="I3402">
            <v>428324</v>
          </cell>
        </row>
        <row r="3403">
          <cell r="A3403">
            <v>51</v>
          </cell>
          <cell r="D3403">
            <v>2016</v>
          </cell>
          <cell r="G3403">
            <v>94</v>
          </cell>
          <cell r="I3403">
            <v>76906</v>
          </cell>
        </row>
        <row r="3404">
          <cell r="A3404">
            <v>51</v>
          </cell>
          <cell r="D3404">
            <v>2016</v>
          </cell>
          <cell r="G3404"/>
          <cell r="I3404">
            <v>0</v>
          </cell>
        </row>
        <row r="3405">
          <cell r="A3405">
            <v>51</v>
          </cell>
          <cell r="D3405">
            <v>2016</v>
          </cell>
          <cell r="G3405">
            <v>96</v>
          </cell>
          <cell r="I3405">
            <v>16612700</v>
          </cell>
        </row>
        <row r="3406">
          <cell r="A3406">
            <v>51</v>
          </cell>
          <cell r="D3406">
            <v>2016</v>
          </cell>
          <cell r="G3406">
            <v>97</v>
          </cell>
          <cell r="I3406">
            <v>453336</v>
          </cell>
        </row>
        <row r="3407">
          <cell r="A3407">
            <v>51</v>
          </cell>
          <cell r="D3407">
            <v>2016</v>
          </cell>
          <cell r="G3407">
            <v>98</v>
          </cell>
          <cell r="I3407">
            <v>175</v>
          </cell>
        </row>
        <row r="3408">
          <cell r="A3408">
            <v>51</v>
          </cell>
          <cell r="D3408">
            <v>2016</v>
          </cell>
          <cell r="G3408">
            <v>99</v>
          </cell>
          <cell r="I3408">
            <v>18551814</v>
          </cell>
        </row>
        <row r="3409">
          <cell r="A3409">
            <v>51</v>
          </cell>
          <cell r="D3409">
            <v>2016</v>
          </cell>
          <cell r="G3409"/>
          <cell r="I3409">
            <v>0</v>
          </cell>
        </row>
        <row r="3410">
          <cell r="A3410">
            <v>51</v>
          </cell>
          <cell r="D3410">
            <v>2016</v>
          </cell>
          <cell r="G3410">
            <v>101</v>
          </cell>
          <cell r="I3410">
            <v>213374</v>
          </cell>
        </row>
        <row r="3411">
          <cell r="A3411">
            <v>51</v>
          </cell>
          <cell r="D3411">
            <v>2016</v>
          </cell>
          <cell r="G3411">
            <v>102</v>
          </cell>
          <cell r="I3411">
            <v>7584</v>
          </cell>
        </row>
        <row r="3412">
          <cell r="A3412">
            <v>51</v>
          </cell>
          <cell r="D3412">
            <v>2016</v>
          </cell>
          <cell r="G3412"/>
          <cell r="I3412">
            <v>0</v>
          </cell>
        </row>
        <row r="3413">
          <cell r="A3413">
            <v>51</v>
          </cell>
          <cell r="D3413">
            <v>2016</v>
          </cell>
          <cell r="G3413"/>
          <cell r="I3413">
            <v>0</v>
          </cell>
        </row>
        <row r="3414">
          <cell r="A3414">
            <v>51</v>
          </cell>
          <cell r="D3414">
            <v>2016</v>
          </cell>
          <cell r="G3414"/>
          <cell r="I3414">
            <v>0</v>
          </cell>
        </row>
        <row r="3415">
          <cell r="A3415">
            <v>51</v>
          </cell>
          <cell r="D3415">
            <v>2016</v>
          </cell>
          <cell r="G3415"/>
          <cell r="I3415">
            <v>0</v>
          </cell>
        </row>
        <row r="3416">
          <cell r="A3416">
            <v>51</v>
          </cell>
          <cell r="D3416">
            <v>2016</v>
          </cell>
          <cell r="G3416">
            <v>107</v>
          </cell>
          <cell r="I3416">
            <v>1353500</v>
          </cell>
        </row>
        <row r="3417">
          <cell r="A3417">
            <v>51</v>
          </cell>
          <cell r="D3417">
            <v>2016</v>
          </cell>
          <cell r="G3417">
            <v>108</v>
          </cell>
          <cell r="I3417">
            <v>1963005</v>
          </cell>
        </row>
        <row r="3418">
          <cell r="A3418">
            <v>51</v>
          </cell>
          <cell r="D3418">
            <v>2016</v>
          </cell>
          <cell r="G3418"/>
          <cell r="I3418">
            <v>0</v>
          </cell>
        </row>
        <row r="3419">
          <cell r="A3419">
            <v>51</v>
          </cell>
          <cell r="D3419">
            <v>2016</v>
          </cell>
          <cell r="G3419"/>
          <cell r="I3419">
            <v>0</v>
          </cell>
        </row>
        <row r="3420">
          <cell r="A3420">
            <v>51</v>
          </cell>
          <cell r="D3420">
            <v>2016</v>
          </cell>
          <cell r="G3420">
            <v>111</v>
          </cell>
          <cell r="I3420">
            <v>3537463</v>
          </cell>
        </row>
        <row r="3421">
          <cell r="A3421">
            <v>51</v>
          </cell>
          <cell r="D3421">
            <v>2016</v>
          </cell>
          <cell r="G3421">
            <v>112</v>
          </cell>
          <cell r="I3421">
            <v>22089277</v>
          </cell>
        </row>
        <row r="3422">
          <cell r="A3422">
            <v>61</v>
          </cell>
          <cell r="D3422">
            <v>1998</v>
          </cell>
          <cell r="G3422">
            <v>83</v>
          </cell>
          <cell r="I3422">
            <v>121917</v>
          </cell>
        </row>
        <row r="3423">
          <cell r="A3423">
            <v>61</v>
          </cell>
          <cell r="D3423">
            <v>1998</v>
          </cell>
          <cell r="G3423">
            <v>84</v>
          </cell>
          <cell r="I3423">
            <v>84956</v>
          </cell>
        </row>
        <row r="3424">
          <cell r="A3424">
            <v>61</v>
          </cell>
          <cell r="D3424">
            <v>1998</v>
          </cell>
          <cell r="G3424">
            <v>85</v>
          </cell>
          <cell r="I3424">
            <v>38973</v>
          </cell>
        </row>
        <row r="3425">
          <cell r="A3425">
            <v>61</v>
          </cell>
          <cell r="D3425">
            <v>1998</v>
          </cell>
          <cell r="G3425">
            <v>86</v>
          </cell>
          <cell r="I3425">
            <v>24269</v>
          </cell>
        </row>
        <row r="3426">
          <cell r="A3426">
            <v>61</v>
          </cell>
          <cell r="D3426">
            <v>1998</v>
          </cell>
          <cell r="G3426"/>
          <cell r="I3426">
            <v>0</v>
          </cell>
        </row>
        <row r="3427">
          <cell r="A3427">
            <v>61</v>
          </cell>
          <cell r="D3427">
            <v>1998</v>
          </cell>
          <cell r="G3427">
            <v>88</v>
          </cell>
          <cell r="I3427">
            <v>8336662</v>
          </cell>
        </row>
        <row r="3428">
          <cell r="A3428">
            <v>61</v>
          </cell>
          <cell r="D3428">
            <v>1998</v>
          </cell>
          <cell r="G3428">
            <v>89</v>
          </cell>
          <cell r="I3428">
            <v>477</v>
          </cell>
        </row>
        <row r="3429">
          <cell r="A3429">
            <v>61</v>
          </cell>
          <cell r="D3429">
            <v>1998</v>
          </cell>
          <cell r="G3429">
            <v>90</v>
          </cell>
          <cell r="I3429">
            <v>340953</v>
          </cell>
        </row>
        <row r="3430">
          <cell r="A3430">
            <v>61</v>
          </cell>
          <cell r="D3430">
            <v>1998</v>
          </cell>
          <cell r="G3430">
            <v>91</v>
          </cell>
          <cell r="I3430">
            <v>8948207</v>
          </cell>
        </row>
        <row r="3431">
          <cell r="A3431">
            <v>61</v>
          </cell>
          <cell r="D3431">
            <v>1998</v>
          </cell>
          <cell r="G3431"/>
          <cell r="I3431">
            <v>0</v>
          </cell>
        </row>
        <row r="3432">
          <cell r="A3432">
            <v>61</v>
          </cell>
          <cell r="D3432">
            <v>1998</v>
          </cell>
          <cell r="G3432">
            <v>93</v>
          </cell>
          <cell r="I3432">
            <v>94095</v>
          </cell>
        </row>
        <row r="3433">
          <cell r="A3433">
            <v>61</v>
          </cell>
          <cell r="D3433">
            <v>1998</v>
          </cell>
          <cell r="G3433"/>
          <cell r="I3433">
            <v>0</v>
          </cell>
        </row>
        <row r="3434">
          <cell r="A3434">
            <v>61</v>
          </cell>
          <cell r="D3434">
            <v>1998</v>
          </cell>
          <cell r="G3434">
            <v>95</v>
          </cell>
          <cell r="I3434">
            <v>115367</v>
          </cell>
        </row>
        <row r="3435">
          <cell r="A3435">
            <v>61</v>
          </cell>
          <cell r="D3435">
            <v>1998</v>
          </cell>
          <cell r="G3435">
            <v>96</v>
          </cell>
          <cell r="I3435">
            <v>231233</v>
          </cell>
        </row>
        <row r="3436">
          <cell r="A3436">
            <v>61</v>
          </cell>
          <cell r="D3436">
            <v>1998</v>
          </cell>
          <cell r="G3436"/>
          <cell r="I3436">
            <v>0</v>
          </cell>
        </row>
        <row r="3437">
          <cell r="A3437">
            <v>61</v>
          </cell>
          <cell r="D3437">
            <v>1998</v>
          </cell>
          <cell r="G3437"/>
          <cell r="I3437">
            <v>0</v>
          </cell>
        </row>
        <row r="3438">
          <cell r="A3438">
            <v>61</v>
          </cell>
          <cell r="D3438">
            <v>1998</v>
          </cell>
          <cell r="G3438">
            <v>99</v>
          </cell>
          <cell r="I3438">
            <v>440695</v>
          </cell>
        </row>
        <row r="3439">
          <cell r="A3439">
            <v>61</v>
          </cell>
          <cell r="D3439">
            <v>1998</v>
          </cell>
          <cell r="G3439">
            <v>100</v>
          </cell>
          <cell r="I3439">
            <v>9388902</v>
          </cell>
        </row>
        <row r="3440">
          <cell r="A3440">
            <v>61</v>
          </cell>
          <cell r="D3440">
            <v>1998</v>
          </cell>
          <cell r="G3440"/>
          <cell r="I3440">
            <v>0</v>
          </cell>
        </row>
        <row r="3441">
          <cell r="A3441">
            <v>61</v>
          </cell>
          <cell r="D3441">
            <v>1998</v>
          </cell>
          <cell r="G3441"/>
          <cell r="I3441">
            <v>0</v>
          </cell>
        </row>
        <row r="3442">
          <cell r="A3442">
            <v>61</v>
          </cell>
          <cell r="D3442">
            <v>1998</v>
          </cell>
          <cell r="G3442">
            <v>103</v>
          </cell>
          <cell r="I3442">
            <v>278954</v>
          </cell>
        </row>
        <row r="3443">
          <cell r="A3443">
            <v>61</v>
          </cell>
          <cell r="D3443">
            <v>1998</v>
          </cell>
          <cell r="G3443"/>
          <cell r="I3443">
            <v>0</v>
          </cell>
        </row>
        <row r="3444">
          <cell r="A3444">
            <v>61</v>
          </cell>
          <cell r="D3444">
            <v>1998</v>
          </cell>
          <cell r="G3444">
            <v>105</v>
          </cell>
          <cell r="I3444">
            <v>63868</v>
          </cell>
        </row>
        <row r="3445">
          <cell r="A3445">
            <v>61</v>
          </cell>
          <cell r="D3445">
            <v>1998</v>
          </cell>
          <cell r="G3445">
            <v>106</v>
          </cell>
          <cell r="I3445">
            <v>51393</v>
          </cell>
        </row>
        <row r="3446">
          <cell r="A3446">
            <v>61</v>
          </cell>
          <cell r="D3446">
            <v>1998</v>
          </cell>
          <cell r="G3446">
            <v>107</v>
          </cell>
          <cell r="I3446">
            <v>222548</v>
          </cell>
        </row>
        <row r="3447">
          <cell r="A3447">
            <v>61</v>
          </cell>
          <cell r="D3447">
            <v>1998</v>
          </cell>
          <cell r="G3447">
            <v>108</v>
          </cell>
          <cell r="I3447">
            <v>27414</v>
          </cell>
        </row>
        <row r="3448">
          <cell r="A3448">
            <v>61</v>
          </cell>
          <cell r="D3448">
            <v>1998</v>
          </cell>
          <cell r="G3448">
            <v>109</v>
          </cell>
          <cell r="I3448">
            <v>23103</v>
          </cell>
        </row>
        <row r="3449">
          <cell r="A3449">
            <v>61</v>
          </cell>
          <cell r="D3449">
            <v>1998</v>
          </cell>
          <cell r="G3449">
            <v>110</v>
          </cell>
          <cell r="I3449">
            <v>299655</v>
          </cell>
        </row>
        <row r="3450">
          <cell r="A3450">
            <v>61</v>
          </cell>
          <cell r="D3450">
            <v>1998</v>
          </cell>
          <cell r="G3450">
            <v>111</v>
          </cell>
          <cell r="I3450">
            <v>55540</v>
          </cell>
        </row>
        <row r="3451">
          <cell r="A3451">
            <v>61</v>
          </cell>
          <cell r="D3451">
            <v>1998</v>
          </cell>
          <cell r="G3451">
            <v>112</v>
          </cell>
          <cell r="I3451">
            <v>116926</v>
          </cell>
        </row>
        <row r="3452">
          <cell r="A3452">
            <v>61</v>
          </cell>
          <cell r="D3452">
            <v>1999</v>
          </cell>
          <cell r="G3452">
            <v>83</v>
          </cell>
          <cell r="I3452">
            <v>136596</v>
          </cell>
        </row>
        <row r="3453">
          <cell r="A3453">
            <v>61</v>
          </cell>
          <cell r="D3453">
            <v>1999</v>
          </cell>
          <cell r="G3453">
            <v>84</v>
          </cell>
          <cell r="I3453">
            <v>90019</v>
          </cell>
        </row>
        <row r="3454">
          <cell r="A3454">
            <v>61</v>
          </cell>
          <cell r="D3454">
            <v>1999</v>
          </cell>
          <cell r="G3454">
            <v>85</v>
          </cell>
          <cell r="I3454">
            <v>45197</v>
          </cell>
        </row>
        <row r="3455">
          <cell r="A3455">
            <v>61</v>
          </cell>
          <cell r="D3455">
            <v>1999</v>
          </cell>
          <cell r="G3455">
            <v>86</v>
          </cell>
          <cell r="I3455">
            <v>26746</v>
          </cell>
        </row>
        <row r="3456">
          <cell r="A3456">
            <v>61</v>
          </cell>
          <cell r="D3456">
            <v>1999</v>
          </cell>
          <cell r="G3456">
            <v>87</v>
          </cell>
          <cell r="I3456">
            <v>0</v>
          </cell>
        </row>
        <row r="3457">
          <cell r="A3457">
            <v>61</v>
          </cell>
          <cell r="D3457">
            <v>1999</v>
          </cell>
          <cell r="G3457">
            <v>88</v>
          </cell>
          <cell r="I3457">
            <v>9236997</v>
          </cell>
        </row>
        <row r="3458">
          <cell r="A3458">
            <v>61</v>
          </cell>
          <cell r="D3458">
            <v>1999</v>
          </cell>
          <cell r="G3458">
            <v>89</v>
          </cell>
          <cell r="I3458">
            <v>4937</v>
          </cell>
        </row>
        <row r="3459">
          <cell r="A3459">
            <v>61</v>
          </cell>
          <cell r="D3459">
            <v>1999</v>
          </cell>
          <cell r="G3459">
            <v>90</v>
          </cell>
          <cell r="I3459">
            <v>589786</v>
          </cell>
        </row>
        <row r="3460">
          <cell r="A3460">
            <v>61</v>
          </cell>
          <cell r="D3460">
            <v>1999</v>
          </cell>
          <cell r="G3460">
            <v>91</v>
          </cell>
          <cell r="I3460">
            <v>10130278</v>
          </cell>
        </row>
        <row r="3461">
          <cell r="A3461">
            <v>61</v>
          </cell>
          <cell r="D3461">
            <v>1999</v>
          </cell>
          <cell r="G3461"/>
          <cell r="I3461">
            <v>0</v>
          </cell>
        </row>
        <row r="3462">
          <cell r="A3462">
            <v>61</v>
          </cell>
          <cell r="D3462">
            <v>1999</v>
          </cell>
          <cell r="G3462">
            <v>93</v>
          </cell>
          <cell r="I3462">
            <v>35466</v>
          </cell>
        </row>
        <row r="3463">
          <cell r="A3463">
            <v>61</v>
          </cell>
          <cell r="D3463">
            <v>1999</v>
          </cell>
          <cell r="G3463">
            <v>94</v>
          </cell>
          <cell r="I3463">
            <v>0</v>
          </cell>
        </row>
        <row r="3464">
          <cell r="A3464">
            <v>61</v>
          </cell>
          <cell r="D3464">
            <v>1999</v>
          </cell>
          <cell r="G3464">
            <v>95</v>
          </cell>
          <cell r="I3464">
            <v>167970</v>
          </cell>
        </row>
        <row r="3465">
          <cell r="A3465">
            <v>61</v>
          </cell>
          <cell r="D3465">
            <v>1999</v>
          </cell>
          <cell r="G3465">
            <v>96</v>
          </cell>
          <cell r="I3465">
            <v>466704</v>
          </cell>
        </row>
        <row r="3466">
          <cell r="A3466">
            <v>61</v>
          </cell>
          <cell r="D3466">
            <v>1999</v>
          </cell>
          <cell r="G3466">
            <v>97</v>
          </cell>
          <cell r="I3466">
            <v>0</v>
          </cell>
        </row>
        <row r="3467">
          <cell r="A3467">
            <v>61</v>
          </cell>
          <cell r="D3467">
            <v>1999</v>
          </cell>
          <cell r="G3467">
            <v>98</v>
          </cell>
          <cell r="I3467">
            <v>0</v>
          </cell>
        </row>
        <row r="3468">
          <cell r="A3468">
            <v>61</v>
          </cell>
          <cell r="D3468">
            <v>1999</v>
          </cell>
          <cell r="G3468">
            <v>99</v>
          </cell>
          <cell r="I3468">
            <v>670140</v>
          </cell>
        </row>
        <row r="3469">
          <cell r="A3469">
            <v>61</v>
          </cell>
          <cell r="D3469">
            <v>1999</v>
          </cell>
          <cell r="G3469">
            <v>100</v>
          </cell>
          <cell r="I3469">
            <v>10800418</v>
          </cell>
        </row>
        <row r="3470">
          <cell r="A3470">
            <v>61</v>
          </cell>
          <cell r="D3470">
            <v>1999</v>
          </cell>
          <cell r="G3470"/>
          <cell r="I3470">
            <v>0</v>
          </cell>
        </row>
        <row r="3471">
          <cell r="A3471">
            <v>61</v>
          </cell>
          <cell r="D3471">
            <v>1999</v>
          </cell>
          <cell r="G3471"/>
          <cell r="I3471">
            <v>0</v>
          </cell>
        </row>
        <row r="3472">
          <cell r="A3472">
            <v>61</v>
          </cell>
          <cell r="D3472">
            <v>1999</v>
          </cell>
          <cell r="G3472">
            <v>103</v>
          </cell>
          <cell r="I3472">
            <v>296726</v>
          </cell>
        </row>
        <row r="3473">
          <cell r="A3473">
            <v>61</v>
          </cell>
          <cell r="D3473">
            <v>1999</v>
          </cell>
          <cell r="G3473"/>
          <cell r="I3473">
            <v>0</v>
          </cell>
        </row>
        <row r="3474">
          <cell r="A3474">
            <v>61</v>
          </cell>
          <cell r="D3474">
            <v>1999</v>
          </cell>
          <cell r="G3474">
            <v>105</v>
          </cell>
          <cell r="I3474">
            <v>62022</v>
          </cell>
        </row>
        <row r="3475">
          <cell r="A3475">
            <v>61</v>
          </cell>
          <cell r="D3475">
            <v>1999</v>
          </cell>
          <cell r="G3475">
            <v>106</v>
          </cell>
          <cell r="I3475">
            <v>69588</v>
          </cell>
        </row>
        <row r="3476">
          <cell r="A3476">
            <v>61</v>
          </cell>
          <cell r="D3476">
            <v>1999</v>
          </cell>
          <cell r="G3476">
            <v>107</v>
          </cell>
          <cell r="I3476">
            <v>72570</v>
          </cell>
        </row>
        <row r="3477">
          <cell r="A3477">
            <v>61</v>
          </cell>
          <cell r="D3477">
            <v>1999</v>
          </cell>
          <cell r="G3477">
            <v>108</v>
          </cell>
          <cell r="I3477">
            <v>1559</v>
          </cell>
        </row>
        <row r="3478">
          <cell r="A3478">
            <v>61</v>
          </cell>
          <cell r="D3478">
            <v>1999</v>
          </cell>
          <cell r="G3478">
            <v>109</v>
          </cell>
          <cell r="I3478">
            <v>7850</v>
          </cell>
        </row>
        <row r="3479">
          <cell r="A3479">
            <v>61</v>
          </cell>
          <cell r="D3479">
            <v>1999</v>
          </cell>
          <cell r="G3479">
            <v>110</v>
          </cell>
          <cell r="I3479">
            <v>280791</v>
          </cell>
        </row>
        <row r="3480">
          <cell r="A3480">
            <v>61</v>
          </cell>
          <cell r="D3480">
            <v>1999</v>
          </cell>
          <cell r="G3480">
            <v>111</v>
          </cell>
          <cell r="I3480">
            <v>29924</v>
          </cell>
        </row>
        <row r="3481">
          <cell r="A3481">
            <v>61</v>
          </cell>
          <cell r="D3481">
            <v>1999</v>
          </cell>
          <cell r="G3481">
            <v>112</v>
          </cell>
          <cell r="I3481">
            <v>196805</v>
          </cell>
        </row>
        <row r="3482">
          <cell r="A3482">
            <v>61</v>
          </cell>
          <cell r="D3482">
            <v>2000</v>
          </cell>
          <cell r="G3482">
            <v>83</v>
          </cell>
          <cell r="I3482">
            <v>75459</v>
          </cell>
        </row>
        <row r="3483">
          <cell r="A3483">
            <v>61</v>
          </cell>
          <cell r="D3483">
            <v>2000</v>
          </cell>
          <cell r="G3483">
            <v>84</v>
          </cell>
          <cell r="I3483">
            <v>110373</v>
          </cell>
        </row>
        <row r="3484">
          <cell r="A3484">
            <v>61</v>
          </cell>
          <cell r="D3484">
            <v>2000</v>
          </cell>
          <cell r="G3484">
            <v>85</v>
          </cell>
          <cell r="I3484">
            <v>47500</v>
          </cell>
        </row>
        <row r="3485">
          <cell r="A3485">
            <v>61</v>
          </cell>
          <cell r="D3485">
            <v>2000</v>
          </cell>
          <cell r="G3485">
            <v>86</v>
          </cell>
          <cell r="I3485">
            <v>26501</v>
          </cell>
        </row>
        <row r="3486">
          <cell r="A3486">
            <v>61</v>
          </cell>
          <cell r="D3486">
            <v>2000</v>
          </cell>
          <cell r="G3486">
            <v>87</v>
          </cell>
          <cell r="I3486">
            <v>0</v>
          </cell>
        </row>
        <row r="3487">
          <cell r="A3487">
            <v>61</v>
          </cell>
          <cell r="D3487">
            <v>2000</v>
          </cell>
          <cell r="G3487">
            <v>88</v>
          </cell>
          <cell r="I3487">
            <v>10319225</v>
          </cell>
        </row>
        <row r="3488">
          <cell r="A3488">
            <v>61</v>
          </cell>
          <cell r="D3488">
            <v>2000</v>
          </cell>
          <cell r="G3488">
            <v>89</v>
          </cell>
          <cell r="I3488">
            <v>0</v>
          </cell>
        </row>
        <row r="3489">
          <cell r="A3489">
            <v>61</v>
          </cell>
          <cell r="D3489">
            <v>2000</v>
          </cell>
          <cell r="G3489">
            <v>90</v>
          </cell>
          <cell r="I3489">
            <v>879493</v>
          </cell>
        </row>
        <row r="3490">
          <cell r="A3490">
            <v>61</v>
          </cell>
          <cell r="D3490">
            <v>2000</v>
          </cell>
          <cell r="G3490">
            <v>91</v>
          </cell>
          <cell r="I3490">
            <v>11458551</v>
          </cell>
        </row>
        <row r="3491">
          <cell r="A3491">
            <v>61</v>
          </cell>
          <cell r="D3491">
            <v>2000</v>
          </cell>
          <cell r="G3491"/>
          <cell r="I3491">
            <v>0</v>
          </cell>
        </row>
        <row r="3492">
          <cell r="A3492">
            <v>61</v>
          </cell>
          <cell r="D3492">
            <v>2000</v>
          </cell>
          <cell r="G3492">
            <v>93</v>
          </cell>
          <cell r="I3492">
            <v>24968</v>
          </cell>
        </row>
        <row r="3493">
          <cell r="A3493">
            <v>61</v>
          </cell>
          <cell r="D3493">
            <v>2000</v>
          </cell>
          <cell r="G3493">
            <v>94</v>
          </cell>
          <cell r="I3493">
            <v>0</v>
          </cell>
        </row>
        <row r="3494">
          <cell r="A3494">
            <v>61</v>
          </cell>
          <cell r="D3494">
            <v>2000</v>
          </cell>
          <cell r="G3494">
            <v>95</v>
          </cell>
          <cell r="I3494">
            <v>105480</v>
          </cell>
        </row>
        <row r="3495">
          <cell r="A3495">
            <v>61</v>
          </cell>
          <cell r="D3495">
            <v>2000</v>
          </cell>
          <cell r="G3495">
            <v>96</v>
          </cell>
          <cell r="I3495">
            <v>668974</v>
          </cell>
        </row>
        <row r="3496">
          <cell r="A3496">
            <v>61</v>
          </cell>
          <cell r="D3496">
            <v>2000</v>
          </cell>
          <cell r="G3496">
            <v>97</v>
          </cell>
          <cell r="I3496">
            <v>0</v>
          </cell>
        </row>
        <row r="3497">
          <cell r="A3497">
            <v>61</v>
          </cell>
          <cell r="D3497">
            <v>2000</v>
          </cell>
          <cell r="G3497">
            <v>98</v>
          </cell>
          <cell r="I3497">
            <v>0</v>
          </cell>
        </row>
        <row r="3498">
          <cell r="A3498">
            <v>61</v>
          </cell>
          <cell r="D3498">
            <v>2000</v>
          </cell>
          <cell r="G3498">
            <v>99</v>
          </cell>
          <cell r="I3498">
            <v>799422</v>
          </cell>
        </row>
        <row r="3499">
          <cell r="A3499">
            <v>61</v>
          </cell>
          <cell r="D3499">
            <v>2000</v>
          </cell>
          <cell r="G3499">
            <v>100</v>
          </cell>
          <cell r="I3499">
            <v>12257973</v>
          </cell>
        </row>
        <row r="3500">
          <cell r="A3500">
            <v>61</v>
          </cell>
          <cell r="D3500">
            <v>2000</v>
          </cell>
          <cell r="G3500"/>
          <cell r="I3500">
            <v>0</v>
          </cell>
        </row>
        <row r="3501">
          <cell r="A3501">
            <v>61</v>
          </cell>
          <cell r="D3501">
            <v>2000</v>
          </cell>
          <cell r="G3501"/>
          <cell r="I3501">
            <v>0</v>
          </cell>
        </row>
        <row r="3502">
          <cell r="A3502">
            <v>61</v>
          </cell>
          <cell r="D3502">
            <v>2000</v>
          </cell>
          <cell r="G3502">
            <v>103</v>
          </cell>
          <cell r="I3502">
            <v>193297</v>
          </cell>
        </row>
        <row r="3503">
          <cell r="A3503">
            <v>61</v>
          </cell>
          <cell r="D3503">
            <v>2000</v>
          </cell>
          <cell r="G3503"/>
          <cell r="I3503">
            <v>0</v>
          </cell>
        </row>
        <row r="3504">
          <cell r="A3504">
            <v>61</v>
          </cell>
          <cell r="D3504">
            <v>2000</v>
          </cell>
          <cell r="G3504">
            <v>105</v>
          </cell>
          <cell r="I3504">
            <v>73280</v>
          </cell>
        </row>
        <row r="3505">
          <cell r="A3505">
            <v>61</v>
          </cell>
          <cell r="D3505">
            <v>2000</v>
          </cell>
          <cell r="G3505">
            <v>106</v>
          </cell>
          <cell r="I3505">
            <v>78273</v>
          </cell>
        </row>
        <row r="3506">
          <cell r="A3506">
            <v>61</v>
          </cell>
          <cell r="D3506">
            <v>2000</v>
          </cell>
          <cell r="G3506">
            <v>107</v>
          </cell>
          <cell r="I3506">
            <v>216757</v>
          </cell>
        </row>
        <row r="3507">
          <cell r="A3507">
            <v>61</v>
          </cell>
          <cell r="D3507">
            <v>2000</v>
          </cell>
          <cell r="G3507">
            <v>108</v>
          </cell>
          <cell r="I3507">
            <v>4850</v>
          </cell>
        </row>
        <row r="3508">
          <cell r="A3508">
            <v>61</v>
          </cell>
          <cell r="D3508">
            <v>2000</v>
          </cell>
          <cell r="G3508">
            <v>109</v>
          </cell>
          <cell r="I3508">
            <v>22770</v>
          </cell>
        </row>
        <row r="3509">
          <cell r="A3509">
            <v>61</v>
          </cell>
          <cell r="D3509">
            <v>2000</v>
          </cell>
          <cell r="G3509">
            <v>110</v>
          </cell>
          <cell r="I3509">
            <v>196949</v>
          </cell>
        </row>
        <row r="3510">
          <cell r="A3510">
            <v>61</v>
          </cell>
          <cell r="D3510">
            <v>2000</v>
          </cell>
          <cell r="G3510">
            <v>111</v>
          </cell>
          <cell r="I3510">
            <v>13047</v>
          </cell>
        </row>
        <row r="3511">
          <cell r="A3511">
            <v>61</v>
          </cell>
          <cell r="D3511">
            <v>2000</v>
          </cell>
          <cell r="G3511">
            <v>112</v>
          </cell>
          <cell r="I3511">
            <v>167767</v>
          </cell>
        </row>
        <row r="3512">
          <cell r="A3512">
            <v>61</v>
          </cell>
          <cell r="D3512">
            <v>2001</v>
          </cell>
          <cell r="G3512">
            <v>83</v>
          </cell>
          <cell r="I3512">
            <v>90808</v>
          </cell>
        </row>
        <row r="3513">
          <cell r="A3513">
            <v>61</v>
          </cell>
          <cell r="D3513">
            <v>2001</v>
          </cell>
          <cell r="G3513">
            <v>84</v>
          </cell>
          <cell r="I3513">
            <v>135232</v>
          </cell>
        </row>
        <row r="3514">
          <cell r="A3514">
            <v>61</v>
          </cell>
          <cell r="D3514">
            <v>2001</v>
          </cell>
          <cell r="G3514">
            <v>85</v>
          </cell>
          <cell r="I3514">
            <v>42001</v>
          </cell>
        </row>
        <row r="3515">
          <cell r="A3515">
            <v>61</v>
          </cell>
          <cell r="D3515">
            <v>2001</v>
          </cell>
          <cell r="G3515">
            <v>86</v>
          </cell>
          <cell r="I3515">
            <v>26638</v>
          </cell>
        </row>
        <row r="3516">
          <cell r="A3516">
            <v>61</v>
          </cell>
          <cell r="D3516">
            <v>2001</v>
          </cell>
          <cell r="G3516">
            <v>87</v>
          </cell>
          <cell r="I3516">
            <v>0</v>
          </cell>
        </row>
        <row r="3517">
          <cell r="A3517">
            <v>61</v>
          </cell>
          <cell r="D3517">
            <v>2001</v>
          </cell>
          <cell r="G3517">
            <v>88</v>
          </cell>
          <cell r="I3517">
            <v>12116232</v>
          </cell>
        </row>
        <row r="3518">
          <cell r="A3518">
            <v>61</v>
          </cell>
          <cell r="D3518">
            <v>2001</v>
          </cell>
          <cell r="G3518">
            <v>89</v>
          </cell>
          <cell r="I3518">
            <v>79725</v>
          </cell>
        </row>
        <row r="3519">
          <cell r="A3519">
            <v>61</v>
          </cell>
          <cell r="D3519">
            <v>2001</v>
          </cell>
          <cell r="G3519">
            <v>90</v>
          </cell>
          <cell r="I3519">
            <v>707755</v>
          </cell>
        </row>
        <row r="3520">
          <cell r="A3520">
            <v>61</v>
          </cell>
          <cell r="D3520">
            <v>2001</v>
          </cell>
          <cell r="G3520">
            <v>91</v>
          </cell>
          <cell r="I3520">
            <v>13198391</v>
          </cell>
        </row>
        <row r="3521">
          <cell r="A3521">
            <v>61</v>
          </cell>
          <cell r="D3521">
            <v>2001</v>
          </cell>
          <cell r="G3521"/>
          <cell r="I3521">
            <v>0</v>
          </cell>
        </row>
        <row r="3522">
          <cell r="A3522">
            <v>61</v>
          </cell>
          <cell r="D3522">
            <v>2001</v>
          </cell>
          <cell r="G3522">
            <v>93</v>
          </cell>
          <cell r="I3522">
            <v>26556</v>
          </cell>
        </row>
        <row r="3523">
          <cell r="A3523">
            <v>61</v>
          </cell>
          <cell r="D3523">
            <v>2001</v>
          </cell>
          <cell r="G3523">
            <v>94</v>
          </cell>
          <cell r="I3523">
            <v>0</v>
          </cell>
        </row>
        <row r="3524">
          <cell r="A3524">
            <v>61</v>
          </cell>
          <cell r="D3524">
            <v>2001</v>
          </cell>
          <cell r="G3524">
            <v>95</v>
          </cell>
          <cell r="I3524">
            <v>153283</v>
          </cell>
        </row>
        <row r="3525">
          <cell r="A3525">
            <v>61</v>
          </cell>
          <cell r="D3525">
            <v>2001</v>
          </cell>
          <cell r="G3525">
            <v>96</v>
          </cell>
          <cell r="I3525">
            <v>751783</v>
          </cell>
        </row>
        <row r="3526">
          <cell r="A3526">
            <v>61</v>
          </cell>
          <cell r="D3526">
            <v>2001</v>
          </cell>
          <cell r="G3526">
            <v>97</v>
          </cell>
          <cell r="I3526">
            <v>0</v>
          </cell>
        </row>
        <row r="3527">
          <cell r="A3527">
            <v>61</v>
          </cell>
          <cell r="D3527">
            <v>2001</v>
          </cell>
          <cell r="G3527">
            <v>98</v>
          </cell>
          <cell r="I3527">
            <v>0</v>
          </cell>
        </row>
        <row r="3528">
          <cell r="A3528">
            <v>61</v>
          </cell>
          <cell r="D3528">
            <v>2001</v>
          </cell>
          <cell r="G3528">
            <v>99</v>
          </cell>
          <cell r="I3528">
            <v>931622</v>
          </cell>
        </row>
        <row r="3529">
          <cell r="A3529">
            <v>61</v>
          </cell>
          <cell r="D3529">
            <v>2001</v>
          </cell>
          <cell r="G3529">
            <v>100</v>
          </cell>
          <cell r="I3529">
            <v>14130013</v>
          </cell>
        </row>
        <row r="3530">
          <cell r="A3530">
            <v>61</v>
          </cell>
          <cell r="D3530">
            <v>2001</v>
          </cell>
          <cell r="G3530"/>
          <cell r="I3530">
            <v>0</v>
          </cell>
        </row>
        <row r="3531">
          <cell r="A3531">
            <v>61</v>
          </cell>
          <cell r="D3531">
            <v>2001</v>
          </cell>
          <cell r="G3531"/>
          <cell r="I3531">
            <v>0</v>
          </cell>
        </row>
        <row r="3532">
          <cell r="A3532">
            <v>61</v>
          </cell>
          <cell r="D3532">
            <v>2001</v>
          </cell>
          <cell r="G3532">
            <v>103</v>
          </cell>
          <cell r="I3532">
            <v>158525</v>
          </cell>
        </row>
        <row r="3533">
          <cell r="A3533">
            <v>61</v>
          </cell>
          <cell r="D3533">
            <v>2001</v>
          </cell>
          <cell r="G3533"/>
          <cell r="I3533">
            <v>0</v>
          </cell>
        </row>
        <row r="3534">
          <cell r="A3534">
            <v>61</v>
          </cell>
          <cell r="D3534">
            <v>2001</v>
          </cell>
          <cell r="G3534">
            <v>105</v>
          </cell>
          <cell r="I3534">
            <v>110580</v>
          </cell>
        </row>
        <row r="3535">
          <cell r="A3535">
            <v>61</v>
          </cell>
          <cell r="D3535">
            <v>2001</v>
          </cell>
          <cell r="G3535">
            <v>106</v>
          </cell>
          <cell r="I3535">
            <v>72825</v>
          </cell>
        </row>
        <row r="3536">
          <cell r="A3536">
            <v>61</v>
          </cell>
          <cell r="D3536">
            <v>2001</v>
          </cell>
          <cell r="G3536">
            <v>107</v>
          </cell>
          <cell r="I3536">
            <v>296388</v>
          </cell>
        </row>
        <row r="3537">
          <cell r="A3537">
            <v>61</v>
          </cell>
          <cell r="D3537">
            <v>2001</v>
          </cell>
          <cell r="G3537">
            <v>108</v>
          </cell>
          <cell r="I3537">
            <v>6331</v>
          </cell>
        </row>
        <row r="3538">
          <cell r="A3538">
            <v>61</v>
          </cell>
          <cell r="D3538">
            <v>2001</v>
          </cell>
          <cell r="G3538">
            <v>109</v>
          </cell>
          <cell r="I3538">
            <v>13926</v>
          </cell>
        </row>
        <row r="3539">
          <cell r="A3539">
            <v>61</v>
          </cell>
          <cell r="D3539">
            <v>2001</v>
          </cell>
          <cell r="G3539">
            <v>110</v>
          </cell>
          <cell r="I3539">
            <v>237851</v>
          </cell>
        </row>
        <row r="3540">
          <cell r="A3540">
            <v>61</v>
          </cell>
          <cell r="D3540">
            <v>2001</v>
          </cell>
          <cell r="G3540">
            <v>111</v>
          </cell>
          <cell r="I3540">
            <v>10132</v>
          </cell>
        </row>
        <row r="3541">
          <cell r="A3541">
            <v>61</v>
          </cell>
          <cell r="D3541">
            <v>2001</v>
          </cell>
          <cell r="G3541">
            <v>112</v>
          </cell>
          <cell r="I3541">
            <v>572686</v>
          </cell>
        </row>
        <row r="3542">
          <cell r="A3542">
            <v>61</v>
          </cell>
          <cell r="D3542">
            <v>2002</v>
          </cell>
          <cell r="G3542">
            <v>83</v>
          </cell>
          <cell r="I3542">
            <v>59498</v>
          </cell>
        </row>
        <row r="3543">
          <cell r="A3543">
            <v>61</v>
          </cell>
          <cell r="D3543">
            <v>2002</v>
          </cell>
          <cell r="G3543">
            <v>84</v>
          </cell>
          <cell r="I3543">
            <v>108547</v>
          </cell>
        </row>
        <row r="3544">
          <cell r="A3544">
            <v>61</v>
          </cell>
          <cell r="D3544">
            <v>2002</v>
          </cell>
          <cell r="G3544">
            <v>85</v>
          </cell>
          <cell r="I3544">
            <v>42931</v>
          </cell>
        </row>
        <row r="3545">
          <cell r="A3545">
            <v>61</v>
          </cell>
          <cell r="D3545">
            <v>2002</v>
          </cell>
          <cell r="G3545">
            <v>86</v>
          </cell>
          <cell r="I3545">
            <v>20765</v>
          </cell>
        </row>
        <row r="3546">
          <cell r="A3546">
            <v>61</v>
          </cell>
          <cell r="D3546">
            <v>2002</v>
          </cell>
          <cell r="G3546">
            <v>87</v>
          </cell>
          <cell r="I3546">
            <v>0</v>
          </cell>
        </row>
        <row r="3547">
          <cell r="A3547">
            <v>61</v>
          </cell>
          <cell r="D3547">
            <v>2002</v>
          </cell>
          <cell r="G3547">
            <v>88</v>
          </cell>
          <cell r="I3547">
            <v>13181651</v>
          </cell>
        </row>
        <row r="3548">
          <cell r="A3548">
            <v>61</v>
          </cell>
          <cell r="D3548">
            <v>2002</v>
          </cell>
          <cell r="G3548">
            <v>89</v>
          </cell>
          <cell r="I3548">
            <v>0</v>
          </cell>
        </row>
        <row r="3549">
          <cell r="A3549">
            <v>61</v>
          </cell>
          <cell r="D3549">
            <v>2002</v>
          </cell>
          <cell r="G3549">
            <v>90</v>
          </cell>
          <cell r="I3549">
            <v>728997</v>
          </cell>
        </row>
        <row r="3550">
          <cell r="A3550">
            <v>61</v>
          </cell>
          <cell r="D3550">
            <v>2002</v>
          </cell>
          <cell r="G3550">
            <v>91</v>
          </cell>
          <cell r="I3550">
            <v>14142389</v>
          </cell>
        </row>
        <row r="3551">
          <cell r="A3551">
            <v>61</v>
          </cell>
          <cell r="D3551">
            <v>2002</v>
          </cell>
          <cell r="G3551"/>
          <cell r="I3551">
            <v>0</v>
          </cell>
        </row>
        <row r="3552">
          <cell r="A3552">
            <v>61</v>
          </cell>
          <cell r="D3552">
            <v>2002</v>
          </cell>
          <cell r="G3552">
            <v>93</v>
          </cell>
          <cell r="I3552">
            <v>26029</v>
          </cell>
        </row>
        <row r="3553">
          <cell r="A3553">
            <v>61</v>
          </cell>
          <cell r="D3553">
            <v>2002</v>
          </cell>
          <cell r="G3553">
            <v>94</v>
          </cell>
          <cell r="I3553">
            <v>231</v>
          </cell>
        </row>
        <row r="3554">
          <cell r="A3554">
            <v>61</v>
          </cell>
          <cell r="D3554">
            <v>2002</v>
          </cell>
          <cell r="G3554">
            <v>95</v>
          </cell>
          <cell r="I3554">
            <v>128556</v>
          </cell>
        </row>
        <row r="3555">
          <cell r="A3555">
            <v>61</v>
          </cell>
          <cell r="D3555">
            <v>2002</v>
          </cell>
          <cell r="G3555">
            <v>96</v>
          </cell>
          <cell r="I3555">
            <v>923558</v>
          </cell>
        </row>
        <row r="3556">
          <cell r="A3556">
            <v>61</v>
          </cell>
          <cell r="D3556">
            <v>2002</v>
          </cell>
          <cell r="G3556">
            <v>97</v>
          </cell>
          <cell r="I3556">
            <v>0</v>
          </cell>
        </row>
        <row r="3557">
          <cell r="A3557">
            <v>61</v>
          </cell>
          <cell r="D3557">
            <v>2002</v>
          </cell>
          <cell r="G3557">
            <v>98</v>
          </cell>
          <cell r="I3557">
            <v>0</v>
          </cell>
        </row>
        <row r="3558">
          <cell r="A3558">
            <v>61</v>
          </cell>
          <cell r="D3558">
            <v>2002</v>
          </cell>
          <cell r="G3558">
            <v>99</v>
          </cell>
          <cell r="I3558">
            <v>1078374</v>
          </cell>
        </row>
        <row r="3559">
          <cell r="A3559">
            <v>61</v>
          </cell>
          <cell r="D3559">
            <v>2002</v>
          </cell>
          <cell r="G3559">
            <v>100</v>
          </cell>
          <cell r="I3559">
            <v>15220763</v>
          </cell>
        </row>
        <row r="3560">
          <cell r="A3560">
            <v>61</v>
          </cell>
          <cell r="D3560">
            <v>2002</v>
          </cell>
          <cell r="G3560"/>
          <cell r="I3560">
            <v>0</v>
          </cell>
        </row>
        <row r="3561">
          <cell r="A3561">
            <v>61</v>
          </cell>
          <cell r="D3561">
            <v>2002</v>
          </cell>
          <cell r="G3561"/>
          <cell r="I3561">
            <v>0</v>
          </cell>
        </row>
        <row r="3562">
          <cell r="A3562">
            <v>61</v>
          </cell>
          <cell r="D3562">
            <v>2002</v>
          </cell>
          <cell r="G3562">
            <v>103</v>
          </cell>
          <cell r="I3562">
            <v>85391</v>
          </cell>
        </row>
        <row r="3563">
          <cell r="A3563">
            <v>61</v>
          </cell>
          <cell r="D3563">
            <v>2002</v>
          </cell>
          <cell r="G3563"/>
          <cell r="I3563">
            <v>0</v>
          </cell>
        </row>
        <row r="3564">
          <cell r="A3564">
            <v>61</v>
          </cell>
          <cell r="D3564">
            <v>2002</v>
          </cell>
          <cell r="G3564">
            <v>105</v>
          </cell>
          <cell r="I3564">
            <v>95316</v>
          </cell>
        </row>
        <row r="3565">
          <cell r="A3565">
            <v>61</v>
          </cell>
          <cell r="D3565">
            <v>2002</v>
          </cell>
          <cell r="G3565">
            <v>106</v>
          </cell>
          <cell r="I3565">
            <v>76808</v>
          </cell>
        </row>
        <row r="3566">
          <cell r="A3566">
            <v>61</v>
          </cell>
          <cell r="D3566">
            <v>2002</v>
          </cell>
          <cell r="G3566">
            <v>107</v>
          </cell>
          <cell r="I3566">
            <v>223109</v>
          </cell>
        </row>
        <row r="3567">
          <cell r="A3567">
            <v>61</v>
          </cell>
          <cell r="D3567">
            <v>2002</v>
          </cell>
          <cell r="G3567">
            <v>108</v>
          </cell>
          <cell r="I3567">
            <v>8353</v>
          </cell>
        </row>
        <row r="3568">
          <cell r="A3568">
            <v>61</v>
          </cell>
          <cell r="D3568">
            <v>2002</v>
          </cell>
          <cell r="G3568">
            <v>109</v>
          </cell>
          <cell r="I3568">
            <v>13534</v>
          </cell>
        </row>
        <row r="3569">
          <cell r="A3569">
            <v>61</v>
          </cell>
          <cell r="D3569">
            <v>2002</v>
          </cell>
          <cell r="G3569">
            <v>110</v>
          </cell>
          <cell r="I3569">
            <v>194829</v>
          </cell>
        </row>
        <row r="3570">
          <cell r="A3570">
            <v>61</v>
          </cell>
          <cell r="D3570">
            <v>2002</v>
          </cell>
          <cell r="G3570">
            <v>111</v>
          </cell>
          <cell r="I3570">
            <v>2330</v>
          </cell>
        </row>
        <row r="3571">
          <cell r="A3571">
            <v>61</v>
          </cell>
          <cell r="D3571">
            <v>2002</v>
          </cell>
          <cell r="G3571">
            <v>112</v>
          </cell>
          <cell r="I3571">
            <v>97978</v>
          </cell>
        </row>
        <row r="3572">
          <cell r="A3572">
            <v>61</v>
          </cell>
          <cell r="D3572">
            <v>2003</v>
          </cell>
          <cell r="G3572">
            <v>83</v>
          </cell>
          <cell r="I3572">
            <v>62874</v>
          </cell>
        </row>
        <row r="3573">
          <cell r="A3573">
            <v>61</v>
          </cell>
          <cell r="D3573">
            <v>2003</v>
          </cell>
          <cell r="G3573">
            <v>84</v>
          </cell>
          <cell r="I3573">
            <v>111886</v>
          </cell>
        </row>
        <row r="3574">
          <cell r="A3574">
            <v>61</v>
          </cell>
          <cell r="D3574">
            <v>2003</v>
          </cell>
          <cell r="G3574">
            <v>85</v>
          </cell>
          <cell r="I3574">
            <v>67374</v>
          </cell>
        </row>
        <row r="3575">
          <cell r="A3575">
            <v>61</v>
          </cell>
          <cell r="D3575">
            <v>2003</v>
          </cell>
          <cell r="G3575">
            <v>86</v>
          </cell>
          <cell r="I3575">
            <v>20156</v>
          </cell>
        </row>
        <row r="3576">
          <cell r="A3576">
            <v>61</v>
          </cell>
          <cell r="D3576">
            <v>2003</v>
          </cell>
          <cell r="G3576">
            <v>87</v>
          </cell>
          <cell r="I3576">
            <v>0</v>
          </cell>
        </row>
        <row r="3577">
          <cell r="A3577">
            <v>61</v>
          </cell>
          <cell r="D3577">
            <v>2003</v>
          </cell>
          <cell r="G3577">
            <v>88</v>
          </cell>
          <cell r="I3577">
            <v>12578672</v>
          </cell>
        </row>
        <row r="3578">
          <cell r="A3578">
            <v>61</v>
          </cell>
          <cell r="D3578">
            <v>2003</v>
          </cell>
          <cell r="G3578">
            <v>89</v>
          </cell>
          <cell r="I3578">
            <v>0</v>
          </cell>
        </row>
        <row r="3579">
          <cell r="A3579">
            <v>61</v>
          </cell>
          <cell r="D3579">
            <v>2003</v>
          </cell>
          <cell r="G3579">
            <v>90</v>
          </cell>
          <cell r="I3579">
            <v>811884</v>
          </cell>
        </row>
        <row r="3580">
          <cell r="A3580">
            <v>61</v>
          </cell>
          <cell r="D3580">
            <v>2003</v>
          </cell>
          <cell r="G3580">
            <v>91</v>
          </cell>
          <cell r="I3580">
            <v>13652846</v>
          </cell>
        </row>
        <row r="3581">
          <cell r="A3581">
            <v>61</v>
          </cell>
          <cell r="D3581">
            <v>2003</v>
          </cell>
          <cell r="G3581"/>
          <cell r="I3581">
            <v>0</v>
          </cell>
        </row>
        <row r="3582">
          <cell r="A3582">
            <v>61</v>
          </cell>
          <cell r="D3582">
            <v>2003</v>
          </cell>
          <cell r="G3582">
            <v>93</v>
          </cell>
          <cell r="I3582">
            <v>32968</v>
          </cell>
        </row>
        <row r="3583">
          <cell r="A3583">
            <v>61</v>
          </cell>
          <cell r="D3583">
            <v>2003</v>
          </cell>
          <cell r="G3583">
            <v>94</v>
          </cell>
          <cell r="I3583">
            <v>419</v>
          </cell>
        </row>
        <row r="3584">
          <cell r="A3584">
            <v>61</v>
          </cell>
          <cell r="D3584">
            <v>2003</v>
          </cell>
          <cell r="G3584">
            <v>95</v>
          </cell>
          <cell r="I3584">
            <v>205382</v>
          </cell>
        </row>
        <row r="3585">
          <cell r="A3585">
            <v>61</v>
          </cell>
          <cell r="D3585">
            <v>2003</v>
          </cell>
          <cell r="G3585">
            <v>96</v>
          </cell>
          <cell r="I3585">
            <v>891282</v>
          </cell>
        </row>
        <row r="3586">
          <cell r="A3586">
            <v>61</v>
          </cell>
          <cell r="D3586">
            <v>2003</v>
          </cell>
          <cell r="G3586">
            <v>97</v>
          </cell>
          <cell r="I3586">
            <v>0</v>
          </cell>
        </row>
        <row r="3587">
          <cell r="A3587">
            <v>61</v>
          </cell>
          <cell r="D3587">
            <v>2003</v>
          </cell>
          <cell r="G3587">
            <v>98</v>
          </cell>
          <cell r="I3587">
            <v>0</v>
          </cell>
        </row>
        <row r="3588">
          <cell r="A3588">
            <v>61</v>
          </cell>
          <cell r="D3588">
            <v>2003</v>
          </cell>
          <cell r="G3588">
            <v>99</v>
          </cell>
          <cell r="I3588">
            <v>1130051</v>
          </cell>
        </row>
        <row r="3589">
          <cell r="A3589">
            <v>61</v>
          </cell>
          <cell r="D3589">
            <v>2003</v>
          </cell>
          <cell r="G3589">
            <v>100</v>
          </cell>
          <cell r="I3589">
            <v>14782897</v>
          </cell>
        </row>
        <row r="3590">
          <cell r="A3590">
            <v>61</v>
          </cell>
          <cell r="D3590">
            <v>2003</v>
          </cell>
          <cell r="G3590"/>
          <cell r="I3590">
            <v>0</v>
          </cell>
        </row>
        <row r="3591">
          <cell r="A3591">
            <v>61</v>
          </cell>
          <cell r="D3591">
            <v>2003</v>
          </cell>
          <cell r="G3591"/>
          <cell r="I3591">
            <v>0</v>
          </cell>
        </row>
        <row r="3592">
          <cell r="A3592">
            <v>61</v>
          </cell>
          <cell r="D3592">
            <v>2003</v>
          </cell>
          <cell r="G3592">
            <v>103</v>
          </cell>
          <cell r="I3592">
            <v>151088</v>
          </cell>
        </row>
        <row r="3593">
          <cell r="A3593">
            <v>61</v>
          </cell>
          <cell r="D3593">
            <v>2003</v>
          </cell>
          <cell r="G3593"/>
          <cell r="I3593">
            <v>0</v>
          </cell>
        </row>
        <row r="3594">
          <cell r="A3594">
            <v>61</v>
          </cell>
          <cell r="D3594">
            <v>2003</v>
          </cell>
          <cell r="G3594">
            <v>105</v>
          </cell>
          <cell r="I3594">
            <v>108927</v>
          </cell>
        </row>
        <row r="3595">
          <cell r="A3595">
            <v>61</v>
          </cell>
          <cell r="D3595">
            <v>2003</v>
          </cell>
          <cell r="G3595">
            <v>106</v>
          </cell>
          <cell r="I3595">
            <v>80945</v>
          </cell>
        </row>
        <row r="3596">
          <cell r="A3596">
            <v>61</v>
          </cell>
          <cell r="D3596">
            <v>2003</v>
          </cell>
          <cell r="G3596">
            <v>107</v>
          </cell>
          <cell r="I3596">
            <v>308879</v>
          </cell>
        </row>
        <row r="3597">
          <cell r="A3597">
            <v>61</v>
          </cell>
          <cell r="D3597">
            <v>2003</v>
          </cell>
          <cell r="G3597">
            <v>108</v>
          </cell>
          <cell r="I3597">
            <v>2086</v>
          </cell>
        </row>
        <row r="3598">
          <cell r="A3598">
            <v>61</v>
          </cell>
          <cell r="D3598">
            <v>2003</v>
          </cell>
          <cell r="G3598">
            <v>109</v>
          </cell>
          <cell r="I3598">
            <v>7651</v>
          </cell>
        </row>
        <row r="3599">
          <cell r="A3599">
            <v>61</v>
          </cell>
          <cell r="D3599">
            <v>2003</v>
          </cell>
          <cell r="G3599">
            <v>110</v>
          </cell>
          <cell r="I3599">
            <v>248163</v>
          </cell>
        </row>
        <row r="3600">
          <cell r="A3600">
            <v>61</v>
          </cell>
          <cell r="D3600">
            <v>2003</v>
          </cell>
          <cell r="G3600">
            <v>111</v>
          </cell>
          <cell r="I3600">
            <v>3764</v>
          </cell>
        </row>
        <row r="3601">
          <cell r="A3601">
            <v>61</v>
          </cell>
          <cell r="D3601">
            <v>2003</v>
          </cell>
          <cell r="G3601">
            <v>112</v>
          </cell>
          <cell r="I3601">
            <v>122025</v>
          </cell>
        </row>
        <row r="3602">
          <cell r="A3602">
            <v>61</v>
          </cell>
          <cell r="D3602">
            <v>2004</v>
          </cell>
          <cell r="G3602">
            <v>83</v>
          </cell>
          <cell r="I3602">
            <v>70839</v>
          </cell>
        </row>
        <row r="3603">
          <cell r="A3603">
            <v>61</v>
          </cell>
          <cell r="D3603">
            <v>2004</v>
          </cell>
          <cell r="G3603">
            <v>84</v>
          </cell>
          <cell r="I3603">
            <v>154220</v>
          </cell>
        </row>
        <row r="3604">
          <cell r="A3604">
            <v>61</v>
          </cell>
          <cell r="D3604">
            <v>2004</v>
          </cell>
          <cell r="G3604">
            <v>85</v>
          </cell>
          <cell r="I3604">
            <v>90702</v>
          </cell>
        </row>
        <row r="3605">
          <cell r="A3605">
            <v>61</v>
          </cell>
          <cell r="D3605">
            <v>2004</v>
          </cell>
          <cell r="G3605">
            <v>86</v>
          </cell>
          <cell r="I3605">
            <v>26318</v>
          </cell>
        </row>
        <row r="3606">
          <cell r="A3606">
            <v>61</v>
          </cell>
          <cell r="D3606">
            <v>2004</v>
          </cell>
          <cell r="G3606"/>
          <cell r="I3606">
            <v>0</v>
          </cell>
        </row>
        <row r="3607">
          <cell r="A3607">
            <v>61</v>
          </cell>
          <cell r="D3607">
            <v>2004</v>
          </cell>
          <cell r="G3607">
            <v>88</v>
          </cell>
          <cell r="I3607">
            <v>12969628</v>
          </cell>
        </row>
        <row r="3608">
          <cell r="A3608">
            <v>61</v>
          </cell>
          <cell r="D3608">
            <v>2004</v>
          </cell>
          <cell r="G3608"/>
          <cell r="I3608">
            <v>0</v>
          </cell>
        </row>
        <row r="3609">
          <cell r="A3609">
            <v>61</v>
          </cell>
          <cell r="D3609">
            <v>2004</v>
          </cell>
          <cell r="G3609">
            <v>90</v>
          </cell>
          <cell r="I3609">
            <v>768579</v>
          </cell>
        </row>
        <row r="3610">
          <cell r="A3610">
            <v>61</v>
          </cell>
          <cell r="D3610">
            <v>2004</v>
          </cell>
          <cell r="G3610">
            <v>91</v>
          </cell>
          <cell r="I3610">
            <v>14080286</v>
          </cell>
        </row>
        <row r="3611">
          <cell r="A3611">
            <v>61</v>
          </cell>
          <cell r="D3611">
            <v>2004</v>
          </cell>
          <cell r="G3611"/>
          <cell r="I3611">
            <v>0</v>
          </cell>
        </row>
        <row r="3612">
          <cell r="A3612">
            <v>61</v>
          </cell>
          <cell r="D3612">
            <v>2004</v>
          </cell>
          <cell r="G3612">
            <v>93</v>
          </cell>
          <cell r="I3612">
            <v>30165</v>
          </cell>
        </row>
        <row r="3613">
          <cell r="A3613">
            <v>61</v>
          </cell>
          <cell r="D3613">
            <v>2004</v>
          </cell>
          <cell r="G3613">
            <v>94</v>
          </cell>
          <cell r="I3613">
            <v>-693</v>
          </cell>
        </row>
        <row r="3614">
          <cell r="A3614">
            <v>61</v>
          </cell>
          <cell r="D3614">
            <v>2004</v>
          </cell>
          <cell r="G3614">
            <v>95</v>
          </cell>
          <cell r="I3614">
            <v>0</v>
          </cell>
        </row>
        <row r="3615">
          <cell r="A3615">
            <v>61</v>
          </cell>
          <cell r="D3615">
            <v>2004</v>
          </cell>
          <cell r="G3615">
            <v>96</v>
          </cell>
          <cell r="I3615">
            <v>589352</v>
          </cell>
        </row>
        <row r="3616">
          <cell r="A3616">
            <v>61</v>
          </cell>
          <cell r="D3616">
            <v>2004</v>
          </cell>
          <cell r="G3616">
            <v>97</v>
          </cell>
          <cell r="I3616">
            <v>7748</v>
          </cell>
        </row>
        <row r="3617">
          <cell r="A3617">
            <v>61</v>
          </cell>
          <cell r="D3617">
            <v>2004</v>
          </cell>
          <cell r="G3617">
            <v>98</v>
          </cell>
          <cell r="I3617">
            <v>949062</v>
          </cell>
        </row>
        <row r="3618">
          <cell r="A3618">
            <v>61</v>
          </cell>
          <cell r="D3618">
            <v>2004</v>
          </cell>
          <cell r="G3618">
            <v>99</v>
          </cell>
          <cell r="I3618">
            <v>1575634</v>
          </cell>
        </row>
        <row r="3619">
          <cell r="A3619">
            <v>61</v>
          </cell>
          <cell r="D3619">
            <v>2004</v>
          </cell>
          <cell r="G3619">
            <v>100</v>
          </cell>
          <cell r="I3619">
            <v>15655920</v>
          </cell>
        </row>
        <row r="3620">
          <cell r="A3620">
            <v>61</v>
          </cell>
          <cell r="D3620">
            <v>2004</v>
          </cell>
          <cell r="G3620"/>
          <cell r="I3620">
            <v>0</v>
          </cell>
        </row>
        <row r="3621">
          <cell r="A3621">
            <v>61</v>
          </cell>
          <cell r="D3621">
            <v>2004</v>
          </cell>
          <cell r="G3621"/>
          <cell r="I3621">
            <v>0</v>
          </cell>
        </row>
        <row r="3622">
          <cell r="A3622">
            <v>61</v>
          </cell>
          <cell r="D3622">
            <v>2004</v>
          </cell>
          <cell r="G3622">
            <v>103</v>
          </cell>
          <cell r="I3622">
            <v>97008</v>
          </cell>
        </row>
        <row r="3623">
          <cell r="A3623">
            <v>61</v>
          </cell>
          <cell r="D3623">
            <v>2004</v>
          </cell>
          <cell r="G3623"/>
          <cell r="I3623">
            <v>0</v>
          </cell>
        </row>
        <row r="3624">
          <cell r="A3624">
            <v>61</v>
          </cell>
          <cell r="D3624">
            <v>2004</v>
          </cell>
          <cell r="G3624">
            <v>105</v>
          </cell>
          <cell r="I3624">
            <v>172329</v>
          </cell>
        </row>
        <row r="3625">
          <cell r="A3625">
            <v>61</v>
          </cell>
          <cell r="D3625">
            <v>2004</v>
          </cell>
          <cell r="G3625">
            <v>106</v>
          </cell>
          <cell r="I3625">
            <v>113457</v>
          </cell>
        </row>
        <row r="3626">
          <cell r="A3626">
            <v>61</v>
          </cell>
          <cell r="D3626">
            <v>2004</v>
          </cell>
          <cell r="G3626">
            <v>107</v>
          </cell>
          <cell r="I3626">
            <v>455568</v>
          </cell>
        </row>
        <row r="3627">
          <cell r="A3627">
            <v>61</v>
          </cell>
          <cell r="D3627">
            <v>2004</v>
          </cell>
          <cell r="G3627">
            <v>108</v>
          </cell>
          <cell r="I3627">
            <v>0</v>
          </cell>
        </row>
        <row r="3628">
          <cell r="A3628">
            <v>61</v>
          </cell>
          <cell r="D3628">
            <v>2004</v>
          </cell>
          <cell r="G3628">
            <v>109</v>
          </cell>
          <cell r="I3628">
            <v>0</v>
          </cell>
        </row>
        <row r="3629">
          <cell r="A3629">
            <v>61</v>
          </cell>
          <cell r="D3629">
            <v>2004</v>
          </cell>
          <cell r="G3629">
            <v>110</v>
          </cell>
          <cell r="I3629">
            <v>412883</v>
          </cell>
        </row>
        <row r="3630">
          <cell r="A3630">
            <v>61</v>
          </cell>
          <cell r="D3630">
            <v>2004</v>
          </cell>
          <cell r="G3630">
            <v>111</v>
          </cell>
          <cell r="I3630">
            <v>5058</v>
          </cell>
        </row>
        <row r="3631">
          <cell r="A3631">
            <v>61</v>
          </cell>
          <cell r="D3631">
            <v>2004</v>
          </cell>
          <cell r="G3631">
            <v>112</v>
          </cell>
          <cell r="I3631">
            <v>44053</v>
          </cell>
        </row>
        <row r="3632">
          <cell r="A3632">
            <v>61</v>
          </cell>
          <cell r="D3632">
            <v>2005</v>
          </cell>
          <cell r="G3632">
            <v>83</v>
          </cell>
          <cell r="I3632">
            <v>93535</v>
          </cell>
        </row>
        <row r="3633">
          <cell r="A3633">
            <v>61</v>
          </cell>
          <cell r="D3633">
            <v>2005</v>
          </cell>
          <cell r="G3633">
            <v>84</v>
          </cell>
          <cell r="I3633">
            <v>153686</v>
          </cell>
        </row>
        <row r="3634">
          <cell r="A3634">
            <v>61</v>
          </cell>
          <cell r="D3634">
            <v>2005</v>
          </cell>
          <cell r="G3634">
            <v>85</v>
          </cell>
          <cell r="I3634">
            <v>50785</v>
          </cell>
        </row>
        <row r="3635">
          <cell r="A3635">
            <v>61</v>
          </cell>
          <cell r="D3635">
            <v>2005</v>
          </cell>
          <cell r="G3635">
            <v>86</v>
          </cell>
          <cell r="I3635">
            <v>8442</v>
          </cell>
        </row>
        <row r="3636">
          <cell r="A3636">
            <v>61</v>
          </cell>
          <cell r="D3636">
            <v>2005</v>
          </cell>
          <cell r="G3636"/>
          <cell r="I3636">
            <v>0</v>
          </cell>
        </row>
        <row r="3637">
          <cell r="A3637">
            <v>61</v>
          </cell>
          <cell r="D3637">
            <v>2005</v>
          </cell>
          <cell r="G3637">
            <v>88</v>
          </cell>
          <cell r="I3637">
            <v>13794787</v>
          </cell>
        </row>
        <row r="3638">
          <cell r="A3638">
            <v>61</v>
          </cell>
          <cell r="D3638">
            <v>2005</v>
          </cell>
          <cell r="G3638"/>
          <cell r="I3638">
            <v>0</v>
          </cell>
        </row>
        <row r="3639">
          <cell r="A3639">
            <v>61</v>
          </cell>
          <cell r="D3639">
            <v>2005</v>
          </cell>
          <cell r="G3639">
            <v>90</v>
          </cell>
          <cell r="I3639">
            <v>941927</v>
          </cell>
        </row>
        <row r="3640">
          <cell r="A3640">
            <v>61</v>
          </cell>
          <cell r="D3640">
            <v>2005</v>
          </cell>
          <cell r="G3640">
            <v>91</v>
          </cell>
          <cell r="I3640">
            <v>15043162</v>
          </cell>
        </row>
        <row r="3641">
          <cell r="A3641">
            <v>61</v>
          </cell>
          <cell r="D3641">
            <v>2005</v>
          </cell>
          <cell r="G3641"/>
          <cell r="I3641">
            <v>0</v>
          </cell>
        </row>
        <row r="3642">
          <cell r="A3642">
            <v>61</v>
          </cell>
          <cell r="D3642">
            <v>2005</v>
          </cell>
          <cell r="G3642">
            <v>93</v>
          </cell>
          <cell r="I3642">
            <v>35418</v>
          </cell>
        </row>
        <row r="3643">
          <cell r="A3643">
            <v>61</v>
          </cell>
          <cell r="D3643">
            <v>2005</v>
          </cell>
          <cell r="G3643">
            <v>94</v>
          </cell>
          <cell r="I3643">
            <v>0</v>
          </cell>
        </row>
        <row r="3644">
          <cell r="A3644">
            <v>61</v>
          </cell>
          <cell r="D3644">
            <v>2005</v>
          </cell>
          <cell r="G3644"/>
          <cell r="I3644">
            <v>0</v>
          </cell>
        </row>
        <row r="3645">
          <cell r="A3645">
            <v>61</v>
          </cell>
          <cell r="D3645">
            <v>2005</v>
          </cell>
          <cell r="G3645">
            <v>96</v>
          </cell>
          <cell r="I3645">
            <v>200048</v>
          </cell>
        </row>
        <row r="3646">
          <cell r="A3646">
            <v>61</v>
          </cell>
          <cell r="D3646">
            <v>2005</v>
          </cell>
          <cell r="G3646">
            <v>97</v>
          </cell>
          <cell r="I3646">
            <v>13018</v>
          </cell>
        </row>
        <row r="3647">
          <cell r="A3647">
            <v>61</v>
          </cell>
          <cell r="D3647">
            <v>2005</v>
          </cell>
          <cell r="G3647">
            <v>98</v>
          </cell>
          <cell r="I3647">
            <v>1158207</v>
          </cell>
        </row>
        <row r="3648">
          <cell r="A3648">
            <v>61</v>
          </cell>
          <cell r="D3648">
            <v>2005</v>
          </cell>
          <cell r="G3648">
            <v>99</v>
          </cell>
          <cell r="I3648">
            <v>1406691</v>
          </cell>
        </row>
        <row r="3649">
          <cell r="A3649">
            <v>61</v>
          </cell>
          <cell r="D3649">
            <v>2005</v>
          </cell>
          <cell r="G3649">
            <v>100</v>
          </cell>
          <cell r="I3649">
            <v>16449853</v>
          </cell>
        </row>
        <row r="3650">
          <cell r="A3650">
            <v>61</v>
          </cell>
          <cell r="D3650">
            <v>2005</v>
          </cell>
          <cell r="G3650"/>
          <cell r="I3650">
            <v>0</v>
          </cell>
        </row>
        <row r="3651">
          <cell r="A3651">
            <v>61</v>
          </cell>
          <cell r="D3651">
            <v>2005</v>
          </cell>
          <cell r="G3651"/>
          <cell r="I3651">
            <v>0</v>
          </cell>
        </row>
        <row r="3652">
          <cell r="A3652">
            <v>61</v>
          </cell>
          <cell r="D3652">
            <v>2005</v>
          </cell>
          <cell r="G3652">
            <v>103</v>
          </cell>
          <cell r="I3652">
            <v>154122</v>
          </cell>
        </row>
        <row r="3653">
          <cell r="A3653">
            <v>61</v>
          </cell>
          <cell r="D3653">
            <v>2005</v>
          </cell>
          <cell r="G3653"/>
          <cell r="I3653">
            <v>0</v>
          </cell>
        </row>
        <row r="3654">
          <cell r="A3654">
            <v>61</v>
          </cell>
          <cell r="D3654">
            <v>2005</v>
          </cell>
          <cell r="G3654">
            <v>105</v>
          </cell>
          <cell r="I3654">
            <v>185091</v>
          </cell>
        </row>
        <row r="3655">
          <cell r="A3655">
            <v>61</v>
          </cell>
          <cell r="D3655">
            <v>2005</v>
          </cell>
          <cell r="G3655">
            <v>106</v>
          </cell>
          <cell r="I3655">
            <v>107441</v>
          </cell>
        </row>
        <row r="3656">
          <cell r="A3656">
            <v>61</v>
          </cell>
          <cell r="D3656">
            <v>2005</v>
          </cell>
          <cell r="G3656">
            <v>107</v>
          </cell>
          <cell r="I3656">
            <v>458923</v>
          </cell>
        </row>
        <row r="3657">
          <cell r="A3657">
            <v>61</v>
          </cell>
          <cell r="D3657">
            <v>2005</v>
          </cell>
          <cell r="G3657"/>
          <cell r="I3657">
            <v>0</v>
          </cell>
        </row>
        <row r="3658">
          <cell r="A3658">
            <v>61</v>
          </cell>
          <cell r="D3658">
            <v>2005</v>
          </cell>
          <cell r="G3658"/>
          <cell r="I3658">
            <v>0</v>
          </cell>
        </row>
        <row r="3659">
          <cell r="A3659">
            <v>61</v>
          </cell>
          <cell r="D3659">
            <v>2005</v>
          </cell>
          <cell r="G3659">
            <v>110</v>
          </cell>
          <cell r="I3659">
            <v>462720</v>
          </cell>
        </row>
        <row r="3660">
          <cell r="A3660">
            <v>61</v>
          </cell>
          <cell r="D3660">
            <v>2005</v>
          </cell>
          <cell r="G3660">
            <v>111</v>
          </cell>
          <cell r="I3660">
            <v>4462</v>
          </cell>
        </row>
        <row r="3661">
          <cell r="A3661">
            <v>61</v>
          </cell>
          <cell r="D3661">
            <v>2005</v>
          </cell>
          <cell r="G3661">
            <v>112</v>
          </cell>
          <cell r="I3661">
            <v>344271</v>
          </cell>
        </row>
        <row r="3662">
          <cell r="A3662">
            <v>61</v>
          </cell>
          <cell r="D3662">
            <v>2006</v>
          </cell>
          <cell r="G3662">
            <v>83</v>
          </cell>
          <cell r="I3662">
            <v>64018</v>
          </cell>
        </row>
        <row r="3663">
          <cell r="A3663">
            <v>61</v>
          </cell>
          <cell r="D3663">
            <v>2006</v>
          </cell>
          <cell r="G3663">
            <v>84</v>
          </cell>
          <cell r="I3663">
            <v>160149</v>
          </cell>
        </row>
        <row r="3664">
          <cell r="A3664">
            <v>61</v>
          </cell>
          <cell r="D3664">
            <v>2006</v>
          </cell>
          <cell r="G3664"/>
          <cell r="I3664">
            <v>0</v>
          </cell>
        </row>
        <row r="3665">
          <cell r="A3665">
            <v>61</v>
          </cell>
          <cell r="D3665">
            <v>2006</v>
          </cell>
          <cell r="G3665"/>
          <cell r="I3665">
            <v>0</v>
          </cell>
        </row>
        <row r="3666">
          <cell r="A3666">
            <v>61</v>
          </cell>
          <cell r="D3666">
            <v>2006</v>
          </cell>
          <cell r="G3666"/>
          <cell r="I3666">
            <v>0</v>
          </cell>
        </row>
        <row r="3667">
          <cell r="A3667">
            <v>61</v>
          </cell>
          <cell r="D3667">
            <v>2006</v>
          </cell>
          <cell r="G3667"/>
          <cell r="I3667">
            <v>0</v>
          </cell>
        </row>
        <row r="3668">
          <cell r="A3668">
            <v>61</v>
          </cell>
          <cell r="D3668">
            <v>2006</v>
          </cell>
          <cell r="G3668"/>
          <cell r="I3668">
            <v>0</v>
          </cell>
        </row>
        <row r="3669">
          <cell r="A3669">
            <v>61</v>
          </cell>
          <cell r="D3669">
            <v>2006</v>
          </cell>
          <cell r="G3669"/>
          <cell r="I3669">
            <v>0</v>
          </cell>
        </row>
        <row r="3670">
          <cell r="A3670">
            <v>61</v>
          </cell>
          <cell r="D3670">
            <v>2006</v>
          </cell>
          <cell r="G3670"/>
          <cell r="I3670">
            <v>0</v>
          </cell>
        </row>
        <row r="3671">
          <cell r="A3671">
            <v>61</v>
          </cell>
          <cell r="D3671">
            <v>2006</v>
          </cell>
          <cell r="G3671"/>
          <cell r="I3671">
            <v>0</v>
          </cell>
        </row>
        <row r="3672">
          <cell r="A3672">
            <v>61</v>
          </cell>
          <cell r="D3672">
            <v>2006</v>
          </cell>
          <cell r="G3672">
            <v>93</v>
          </cell>
          <cell r="I3672">
            <v>55209</v>
          </cell>
        </row>
        <row r="3673">
          <cell r="A3673">
            <v>61</v>
          </cell>
          <cell r="D3673">
            <v>2006</v>
          </cell>
          <cell r="G3673">
            <v>94</v>
          </cell>
          <cell r="I3673">
            <v>35116</v>
          </cell>
        </row>
        <row r="3674">
          <cell r="A3674">
            <v>61</v>
          </cell>
          <cell r="D3674">
            <v>2006</v>
          </cell>
          <cell r="G3674"/>
          <cell r="I3674">
            <v>0</v>
          </cell>
        </row>
        <row r="3675">
          <cell r="A3675">
            <v>61</v>
          </cell>
          <cell r="D3675">
            <v>2006</v>
          </cell>
          <cell r="G3675">
            <v>96</v>
          </cell>
          <cell r="I3675">
            <v>13820027</v>
          </cell>
        </row>
        <row r="3676">
          <cell r="A3676">
            <v>61</v>
          </cell>
          <cell r="D3676">
            <v>2006</v>
          </cell>
          <cell r="G3676"/>
          <cell r="I3676">
            <v>0</v>
          </cell>
        </row>
        <row r="3677">
          <cell r="A3677">
            <v>61</v>
          </cell>
          <cell r="D3677">
            <v>2006</v>
          </cell>
          <cell r="G3677">
            <v>98</v>
          </cell>
          <cell r="I3677">
            <v>884987</v>
          </cell>
        </row>
        <row r="3678">
          <cell r="A3678">
            <v>61</v>
          </cell>
          <cell r="D3678">
            <v>2006</v>
          </cell>
          <cell r="G3678">
            <v>99</v>
          </cell>
          <cell r="I3678">
            <v>15019506</v>
          </cell>
        </row>
        <row r="3679">
          <cell r="A3679">
            <v>61</v>
          </cell>
          <cell r="D3679">
            <v>2006</v>
          </cell>
          <cell r="G3679"/>
          <cell r="I3679">
            <v>0</v>
          </cell>
        </row>
        <row r="3680">
          <cell r="A3680">
            <v>61</v>
          </cell>
          <cell r="D3680">
            <v>2006</v>
          </cell>
          <cell r="G3680">
            <v>101</v>
          </cell>
          <cell r="I3680">
            <v>34703</v>
          </cell>
        </row>
        <row r="3681">
          <cell r="A3681">
            <v>61</v>
          </cell>
          <cell r="D3681">
            <v>2006</v>
          </cell>
          <cell r="G3681"/>
          <cell r="I3681">
            <v>0</v>
          </cell>
        </row>
        <row r="3682">
          <cell r="A3682">
            <v>61</v>
          </cell>
          <cell r="D3682">
            <v>2006</v>
          </cell>
          <cell r="G3682"/>
          <cell r="I3682">
            <v>0</v>
          </cell>
        </row>
        <row r="3683">
          <cell r="A3683">
            <v>61</v>
          </cell>
          <cell r="D3683">
            <v>2006</v>
          </cell>
          <cell r="G3683"/>
          <cell r="I3683">
            <v>0</v>
          </cell>
        </row>
        <row r="3684">
          <cell r="A3684">
            <v>61</v>
          </cell>
          <cell r="D3684">
            <v>2006</v>
          </cell>
          <cell r="G3684"/>
          <cell r="I3684">
            <v>0</v>
          </cell>
        </row>
        <row r="3685">
          <cell r="A3685">
            <v>61</v>
          </cell>
          <cell r="D3685">
            <v>2006</v>
          </cell>
          <cell r="G3685"/>
          <cell r="I3685">
            <v>0</v>
          </cell>
        </row>
        <row r="3686">
          <cell r="A3686">
            <v>61</v>
          </cell>
          <cell r="D3686">
            <v>2006</v>
          </cell>
          <cell r="G3686">
            <v>107</v>
          </cell>
          <cell r="I3686">
            <v>221091</v>
          </cell>
        </row>
        <row r="3687">
          <cell r="A3687">
            <v>61</v>
          </cell>
          <cell r="D3687">
            <v>2006</v>
          </cell>
          <cell r="G3687">
            <v>108</v>
          </cell>
          <cell r="I3687">
            <v>10485</v>
          </cell>
        </row>
        <row r="3688">
          <cell r="A3688">
            <v>61</v>
          </cell>
          <cell r="D3688">
            <v>2006</v>
          </cell>
          <cell r="G3688"/>
          <cell r="I3688">
            <v>0</v>
          </cell>
        </row>
        <row r="3689">
          <cell r="A3689">
            <v>61</v>
          </cell>
          <cell r="D3689">
            <v>2006</v>
          </cell>
          <cell r="G3689">
            <v>110</v>
          </cell>
          <cell r="I3689">
            <v>1013606</v>
          </cell>
        </row>
        <row r="3690">
          <cell r="A3690">
            <v>61</v>
          </cell>
          <cell r="D3690">
            <v>2006</v>
          </cell>
          <cell r="G3690">
            <v>111</v>
          </cell>
          <cell r="I3690">
            <v>1279885</v>
          </cell>
        </row>
        <row r="3691">
          <cell r="A3691">
            <v>61</v>
          </cell>
          <cell r="D3691">
            <v>2006</v>
          </cell>
          <cell r="G3691">
            <v>112</v>
          </cell>
          <cell r="I3691">
            <v>16299391</v>
          </cell>
        </row>
        <row r="3692">
          <cell r="A3692">
            <v>61</v>
          </cell>
          <cell r="D3692">
            <v>2007</v>
          </cell>
          <cell r="G3692">
            <v>83</v>
          </cell>
          <cell r="I3692">
            <v>66571</v>
          </cell>
        </row>
        <row r="3693">
          <cell r="A3693">
            <v>61</v>
          </cell>
          <cell r="D3693">
            <v>2007</v>
          </cell>
          <cell r="G3693">
            <v>84</v>
          </cell>
          <cell r="I3693">
            <v>169735</v>
          </cell>
        </row>
        <row r="3694">
          <cell r="A3694">
            <v>61</v>
          </cell>
          <cell r="D3694">
            <v>2007</v>
          </cell>
          <cell r="G3694"/>
          <cell r="I3694">
            <v>0</v>
          </cell>
        </row>
        <row r="3695">
          <cell r="A3695">
            <v>61</v>
          </cell>
          <cell r="D3695">
            <v>2007</v>
          </cell>
          <cell r="G3695"/>
          <cell r="I3695">
            <v>0</v>
          </cell>
        </row>
        <row r="3696">
          <cell r="A3696">
            <v>61</v>
          </cell>
          <cell r="D3696">
            <v>2007</v>
          </cell>
          <cell r="G3696"/>
          <cell r="I3696">
            <v>0</v>
          </cell>
        </row>
        <row r="3697">
          <cell r="A3697">
            <v>61</v>
          </cell>
          <cell r="D3697">
            <v>2007</v>
          </cell>
          <cell r="G3697"/>
          <cell r="I3697">
            <v>0</v>
          </cell>
        </row>
        <row r="3698">
          <cell r="A3698">
            <v>61</v>
          </cell>
          <cell r="D3698">
            <v>2007</v>
          </cell>
          <cell r="G3698"/>
          <cell r="I3698">
            <v>0</v>
          </cell>
        </row>
        <row r="3699">
          <cell r="A3699">
            <v>61</v>
          </cell>
          <cell r="D3699">
            <v>2007</v>
          </cell>
          <cell r="G3699"/>
          <cell r="I3699">
            <v>0</v>
          </cell>
        </row>
        <row r="3700">
          <cell r="A3700">
            <v>61</v>
          </cell>
          <cell r="D3700">
            <v>2007</v>
          </cell>
          <cell r="G3700"/>
          <cell r="I3700">
            <v>0</v>
          </cell>
        </row>
        <row r="3701">
          <cell r="A3701">
            <v>61</v>
          </cell>
          <cell r="D3701">
            <v>2007</v>
          </cell>
          <cell r="G3701"/>
          <cell r="I3701">
            <v>0</v>
          </cell>
        </row>
        <row r="3702">
          <cell r="A3702">
            <v>61</v>
          </cell>
          <cell r="D3702">
            <v>2007</v>
          </cell>
          <cell r="G3702">
            <v>93</v>
          </cell>
          <cell r="I3702">
            <v>69030</v>
          </cell>
        </row>
        <row r="3703">
          <cell r="A3703">
            <v>61</v>
          </cell>
          <cell r="D3703">
            <v>2007</v>
          </cell>
          <cell r="G3703">
            <v>94</v>
          </cell>
          <cell r="I3703">
            <v>76499</v>
          </cell>
        </row>
        <row r="3704">
          <cell r="A3704">
            <v>61</v>
          </cell>
          <cell r="D3704">
            <v>2007</v>
          </cell>
          <cell r="G3704"/>
          <cell r="I3704">
            <v>0</v>
          </cell>
        </row>
        <row r="3705">
          <cell r="A3705">
            <v>61</v>
          </cell>
          <cell r="D3705">
            <v>2007</v>
          </cell>
          <cell r="G3705">
            <v>96</v>
          </cell>
          <cell r="I3705">
            <v>16601336</v>
          </cell>
        </row>
        <row r="3706">
          <cell r="A3706">
            <v>61</v>
          </cell>
          <cell r="D3706">
            <v>2007</v>
          </cell>
          <cell r="G3706"/>
          <cell r="I3706">
            <v>0</v>
          </cell>
        </row>
        <row r="3707">
          <cell r="A3707">
            <v>61</v>
          </cell>
          <cell r="D3707">
            <v>2007</v>
          </cell>
          <cell r="G3707">
            <v>98</v>
          </cell>
          <cell r="I3707">
            <v>817057</v>
          </cell>
        </row>
        <row r="3708">
          <cell r="A3708">
            <v>61</v>
          </cell>
          <cell r="D3708">
            <v>2007</v>
          </cell>
          <cell r="G3708">
            <v>99</v>
          </cell>
          <cell r="I3708">
            <v>17800228</v>
          </cell>
        </row>
        <row r="3709">
          <cell r="A3709">
            <v>61</v>
          </cell>
          <cell r="D3709">
            <v>2007</v>
          </cell>
          <cell r="G3709"/>
          <cell r="I3709">
            <v>0</v>
          </cell>
        </row>
        <row r="3710">
          <cell r="A3710">
            <v>61</v>
          </cell>
          <cell r="D3710">
            <v>2007</v>
          </cell>
          <cell r="G3710">
            <v>101</v>
          </cell>
          <cell r="I3710">
            <v>33707</v>
          </cell>
        </row>
        <row r="3711">
          <cell r="A3711">
            <v>61</v>
          </cell>
          <cell r="D3711">
            <v>2007</v>
          </cell>
          <cell r="G3711"/>
          <cell r="I3711">
            <v>0</v>
          </cell>
        </row>
        <row r="3712">
          <cell r="A3712">
            <v>61</v>
          </cell>
          <cell r="D3712">
            <v>2007</v>
          </cell>
          <cell r="G3712"/>
          <cell r="I3712">
            <v>0</v>
          </cell>
        </row>
        <row r="3713">
          <cell r="A3713">
            <v>61</v>
          </cell>
          <cell r="D3713">
            <v>2007</v>
          </cell>
          <cell r="G3713"/>
          <cell r="I3713">
            <v>0</v>
          </cell>
        </row>
        <row r="3714">
          <cell r="A3714">
            <v>61</v>
          </cell>
          <cell r="D3714">
            <v>2007</v>
          </cell>
          <cell r="G3714"/>
          <cell r="I3714">
            <v>0</v>
          </cell>
        </row>
        <row r="3715">
          <cell r="A3715">
            <v>61</v>
          </cell>
          <cell r="D3715">
            <v>2007</v>
          </cell>
          <cell r="G3715"/>
          <cell r="I3715">
            <v>0</v>
          </cell>
        </row>
        <row r="3716">
          <cell r="A3716">
            <v>61</v>
          </cell>
          <cell r="D3716">
            <v>2007</v>
          </cell>
          <cell r="G3716">
            <v>107</v>
          </cell>
          <cell r="I3716">
            <v>257792</v>
          </cell>
        </row>
        <row r="3717">
          <cell r="A3717">
            <v>61</v>
          </cell>
          <cell r="D3717">
            <v>2007</v>
          </cell>
          <cell r="G3717">
            <v>108</v>
          </cell>
          <cell r="I3717">
            <v>772036</v>
          </cell>
        </row>
        <row r="3718">
          <cell r="A3718">
            <v>61</v>
          </cell>
          <cell r="D3718">
            <v>2007</v>
          </cell>
          <cell r="G3718"/>
          <cell r="I3718">
            <v>0</v>
          </cell>
        </row>
        <row r="3719">
          <cell r="A3719">
            <v>61</v>
          </cell>
          <cell r="D3719">
            <v>2007</v>
          </cell>
          <cell r="G3719">
            <v>110</v>
          </cell>
          <cell r="I3719">
            <v>0</v>
          </cell>
        </row>
        <row r="3720">
          <cell r="A3720">
            <v>61</v>
          </cell>
          <cell r="D3720">
            <v>2007</v>
          </cell>
          <cell r="G3720">
            <v>111</v>
          </cell>
          <cell r="I3720">
            <v>1063535</v>
          </cell>
        </row>
        <row r="3721">
          <cell r="A3721">
            <v>61</v>
          </cell>
          <cell r="D3721">
            <v>2007</v>
          </cell>
          <cell r="G3721">
            <v>112</v>
          </cell>
          <cell r="I3721">
            <v>18863763</v>
          </cell>
        </row>
        <row r="3722">
          <cell r="A3722">
            <v>61</v>
          </cell>
          <cell r="D3722">
            <v>2008</v>
          </cell>
          <cell r="G3722">
            <v>83</v>
          </cell>
          <cell r="I3722">
            <v>69192</v>
          </cell>
        </row>
        <row r="3723">
          <cell r="A3723">
            <v>61</v>
          </cell>
          <cell r="D3723">
            <v>2008</v>
          </cell>
          <cell r="G3723">
            <v>84</v>
          </cell>
          <cell r="I3723">
            <v>116462</v>
          </cell>
        </row>
        <row r="3724">
          <cell r="A3724">
            <v>61</v>
          </cell>
          <cell r="D3724">
            <v>2008</v>
          </cell>
          <cell r="G3724"/>
          <cell r="I3724">
            <v>0</v>
          </cell>
        </row>
        <row r="3725">
          <cell r="A3725">
            <v>61</v>
          </cell>
          <cell r="D3725">
            <v>2008</v>
          </cell>
          <cell r="G3725"/>
          <cell r="I3725">
            <v>0</v>
          </cell>
        </row>
        <row r="3726">
          <cell r="A3726">
            <v>61</v>
          </cell>
          <cell r="D3726">
            <v>2008</v>
          </cell>
          <cell r="G3726"/>
          <cell r="I3726">
            <v>0</v>
          </cell>
        </row>
        <row r="3727">
          <cell r="A3727">
            <v>61</v>
          </cell>
          <cell r="D3727">
            <v>2008</v>
          </cell>
          <cell r="G3727"/>
          <cell r="I3727">
            <v>0</v>
          </cell>
        </row>
        <row r="3728">
          <cell r="A3728">
            <v>61</v>
          </cell>
          <cell r="D3728">
            <v>2008</v>
          </cell>
          <cell r="G3728"/>
          <cell r="I3728">
            <v>0</v>
          </cell>
        </row>
        <row r="3729">
          <cell r="A3729">
            <v>61</v>
          </cell>
          <cell r="D3729">
            <v>2008</v>
          </cell>
          <cell r="G3729"/>
          <cell r="I3729">
            <v>0</v>
          </cell>
        </row>
        <row r="3730">
          <cell r="A3730">
            <v>61</v>
          </cell>
          <cell r="D3730">
            <v>2008</v>
          </cell>
          <cell r="G3730"/>
          <cell r="I3730">
            <v>0</v>
          </cell>
        </row>
        <row r="3731">
          <cell r="A3731">
            <v>61</v>
          </cell>
          <cell r="D3731">
            <v>2008</v>
          </cell>
          <cell r="G3731"/>
          <cell r="I3731">
            <v>0</v>
          </cell>
        </row>
        <row r="3732">
          <cell r="A3732">
            <v>61</v>
          </cell>
          <cell r="D3732">
            <v>2008</v>
          </cell>
          <cell r="G3732">
            <v>93</v>
          </cell>
          <cell r="I3732">
            <v>90771</v>
          </cell>
        </row>
        <row r="3733">
          <cell r="A3733">
            <v>61</v>
          </cell>
          <cell r="D3733">
            <v>2008</v>
          </cell>
          <cell r="G3733">
            <v>94</v>
          </cell>
          <cell r="I3733">
            <v>62602</v>
          </cell>
        </row>
        <row r="3734">
          <cell r="A3734">
            <v>61</v>
          </cell>
          <cell r="D3734">
            <v>2008</v>
          </cell>
          <cell r="G3734"/>
          <cell r="I3734">
            <v>0</v>
          </cell>
        </row>
        <row r="3735">
          <cell r="A3735">
            <v>61</v>
          </cell>
          <cell r="D3735">
            <v>2008</v>
          </cell>
          <cell r="G3735">
            <v>96</v>
          </cell>
          <cell r="I3735">
            <v>22534263</v>
          </cell>
        </row>
        <row r="3736">
          <cell r="A3736">
            <v>61</v>
          </cell>
          <cell r="D3736">
            <v>2008</v>
          </cell>
          <cell r="G3736">
            <v>97</v>
          </cell>
          <cell r="I3736">
            <v>1304</v>
          </cell>
        </row>
        <row r="3737">
          <cell r="A3737">
            <v>61</v>
          </cell>
          <cell r="D3737">
            <v>2008</v>
          </cell>
          <cell r="G3737">
            <v>98</v>
          </cell>
          <cell r="I3737">
            <v>949286</v>
          </cell>
        </row>
        <row r="3738">
          <cell r="A3738">
            <v>61</v>
          </cell>
          <cell r="D3738">
            <v>2008</v>
          </cell>
          <cell r="G3738">
            <v>99</v>
          </cell>
          <cell r="I3738">
            <v>23823880</v>
          </cell>
        </row>
        <row r="3739">
          <cell r="A3739">
            <v>61</v>
          </cell>
          <cell r="D3739">
            <v>2008</v>
          </cell>
          <cell r="G3739"/>
          <cell r="I3739">
            <v>0</v>
          </cell>
        </row>
        <row r="3740">
          <cell r="A3740">
            <v>61</v>
          </cell>
          <cell r="D3740">
            <v>2008</v>
          </cell>
          <cell r="G3740">
            <v>101</v>
          </cell>
          <cell r="I3740">
            <v>35372</v>
          </cell>
        </row>
        <row r="3741">
          <cell r="A3741">
            <v>61</v>
          </cell>
          <cell r="D3741">
            <v>2008</v>
          </cell>
          <cell r="G3741"/>
          <cell r="I3741">
            <v>0</v>
          </cell>
        </row>
        <row r="3742">
          <cell r="A3742">
            <v>61</v>
          </cell>
          <cell r="D3742">
            <v>2008</v>
          </cell>
          <cell r="G3742"/>
          <cell r="I3742">
            <v>0</v>
          </cell>
        </row>
        <row r="3743">
          <cell r="A3743">
            <v>61</v>
          </cell>
          <cell r="D3743">
            <v>2008</v>
          </cell>
          <cell r="G3743"/>
          <cell r="I3743">
            <v>0</v>
          </cell>
        </row>
        <row r="3744">
          <cell r="A3744">
            <v>61</v>
          </cell>
          <cell r="D3744">
            <v>2008</v>
          </cell>
          <cell r="G3744"/>
          <cell r="I3744">
            <v>0</v>
          </cell>
        </row>
        <row r="3745">
          <cell r="A3745">
            <v>61</v>
          </cell>
          <cell r="D3745">
            <v>2008</v>
          </cell>
          <cell r="G3745"/>
          <cell r="I3745">
            <v>0</v>
          </cell>
        </row>
        <row r="3746">
          <cell r="A3746">
            <v>61</v>
          </cell>
          <cell r="D3746">
            <v>2008</v>
          </cell>
          <cell r="G3746">
            <v>107</v>
          </cell>
          <cell r="I3746">
            <v>217790</v>
          </cell>
        </row>
        <row r="3747">
          <cell r="A3747">
            <v>61</v>
          </cell>
          <cell r="D3747">
            <v>2008</v>
          </cell>
          <cell r="G3747">
            <v>108</v>
          </cell>
          <cell r="I3747">
            <v>822302</v>
          </cell>
        </row>
        <row r="3748">
          <cell r="A3748">
            <v>61</v>
          </cell>
          <cell r="D3748">
            <v>2008</v>
          </cell>
          <cell r="G3748"/>
          <cell r="I3748">
            <v>0</v>
          </cell>
        </row>
        <row r="3749">
          <cell r="A3749">
            <v>61</v>
          </cell>
          <cell r="D3749">
            <v>2008</v>
          </cell>
          <cell r="G3749">
            <v>110</v>
          </cell>
          <cell r="I3749">
            <v>388</v>
          </cell>
        </row>
        <row r="3750">
          <cell r="A3750">
            <v>61</v>
          </cell>
          <cell r="D3750">
            <v>2008</v>
          </cell>
          <cell r="G3750">
            <v>111</v>
          </cell>
          <cell r="I3750">
            <v>1075852</v>
          </cell>
        </row>
        <row r="3751">
          <cell r="A3751">
            <v>61</v>
          </cell>
          <cell r="D3751">
            <v>2008</v>
          </cell>
          <cell r="G3751">
            <v>112</v>
          </cell>
          <cell r="I3751">
            <v>24899732</v>
          </cell>
        </row>
        <row r="3752">
          <cell r="A3752">
            <v>61</v>
          </cell>
          <cell r="D3752">
            <v>2009</v>
          </cell>
          <cell r="G3752">
            <v>83</v>
          </cell>
          <cell r="I3752">
            <v>82512</v>
          </cell>
        </row>
        <row r="3753">
          <cell r="A3753">
            <v>61</v>
          </cell>
          <cell r="D3753">
            <v>2009</v>
          </cell>
          <cell r="G3753">
            <v>84</v>
          </cell>
          <cell r="I3753">
            <v>70236</v>
          </cell>
        </row>
        <row r="3754">
          <cell r="A3754">
            <v>61</v>
          </cell>
          <cell r="D3754">
            <v>2009</v>
          </cell>
          <cell r="G3754"/>
          <cell r="I3754">
            <v>0</v>
          </cell>
        </row>
        <row r="3755">
          <cell r="A3755">
            <v>61</v>
          </cell>
          <cell r="D3755">
            <v>2009</v>
          </cell>
          <cell r="G3755"/>
          <cell r="I3755">
            <v>0</v>
          </cell>
        </row>
        <row r="3756">
          <cell r="A3756">
            <v>61</v>
          </cell>
          <cell r="D3756">
            <v>2009</v>
          </cell>
          <cell r="G3756"/>
          <cell r="I3756">
            <v>0</v>
          </cell>
        </row>
        <row r="3757">
          <cell r="A3757">
            <v>61</v>
          </cell>
          <cell r="D3757">
            <v>2009</v>
          </cell>
          <cell r="G3757"/>
          <cell r="I3757">
            <v>0</v>
          </cell>
        </row>
        <row r="3758">
          <cell r="A3758">
            <v>61</v>
          </cell>
          <cell r="D3758">
            <v>2009</v>
          </cell>
          <cell r="G3758"/>
          <cell r="I3758">
            <v>0</v>
          </cell>
        </row>
        <row r="3759">
          <cell r="A3759">
            <v>61</v>
          </cell>
          <cell r="D3759">
            <v>2009</v>
          </cell>
          <cell r="G3759"/>
          <cell r="I3759">
            <v>0</v>
          </cell>
        </row>
        <row r="3760">
          <cell r="A3760">
            <v>61</v>
          </cell>
          <cell r="D3760">
            <v>2009</v>
          </cell>
          <cell r="G3760"/>
          <cell r="I3760">
            <v>0</v>
          </cell>
        </row>
        <row r="3761">
          <cell r="A3761">
            <v>61</v>
          </cell>
          <cell r="D3761">
            <v>2009</v>
          </cell>
          <cell r="G3761"/>
          <cell r="I3761">
            <v>0</v>
          </cell>
        </row>
        <row r="3762">
          <cell r="A3762">
            <v>61</v>
          </cell>
          <cell r="D3762">
            <v>2009</v>
          </cell>
          <cell r="G3762">
            <v>93</v>
          </cell>
          <cell r="I3762">
            <v>100140</v>
          </cell>
        </row>
        <row r="3763">
          <cell r="A3763">
            <v>61</v>
          </cell>
          <cell r="D3763">
            <v>2009</v>
          </cell>
          <cell r="G3763">
            <v>94</v>
          </cell>
          <cell r="I3763">
            <v>53254</v>
          </cell>
        </row>
        <row r="3764">
          <cell r="A3764">
            <v>61</v>
          </cell>
          <cell r="D3764">
            <v>2009</v>
          </cell>
          <cell r="G3764"/>
          <cell r="I3764">
            <v>0</v>
          </cell>
        </row>
        <row r="3765">
          <cell r="A3765">
            <v>61</v>
          </cell>
          <cell r="D3765">
            <v>2009</v>
          </cell>
          <cell r="G3765">
            <v>96</v>
          </cell>
          <cell r="I3765">
            <v>25644483</v>
          </cell>
        </row>
        <row r="3766">
          <cell r="A3766">
            <v>61</v>
          </cell>
          <cell r="D3766">
            <v>2009</v>
          </cell>
          <cell r="G3766">
            <v>97</v>
          </cell>
          <cell r="I3766">
            <v>26251</v>
          </cell>
        </row>
        <row r="3767">
          <cell r="A3767">
            <v>61</v>
          </cell>
          <cell r="D3767">
            <v>2009</v>
          </cell>
          <cell r="G3767">
            <v>98</v>
          </cell>
          <cell r="I3767">
            <v>213687</v>
          </cell>
        </row>
        <row r="3768">
          <cell r="A3768">
            <v>61</v>
          </cell>
          <cell r="D3768">
            <v>2009</v>
          </cell>
          <cell r="G3768">
            <v>99</v>
          </cell>
          <cell r="I3768">
            <v>26190563</v>
          </cell>
        </row>
        <row r="3769">
          <cell r="A3769">
            <v>61</v>
          </cell>
          <cell r="D3769">
            <v>2009</v>
          </cell>
          <cell r="G3769"/>
          <cell r="I3769">
            <v>0</v>
          </cell>
        </row>
        <row r="3770">
          <cell r="A3770">
            <v>61</v>
          </cell>
          <cell r="D3770">
            <v>2009</v>
          </cell>
          <cell r="G3770">
            <v>101</v>
          </cell>
          <cell r="I3770">
            <v>39200</v>
          </cell>
        </row>
        <row r="3771">
          <cell r="A3771">
            <v>61</v>
          </cell>
          <cell r="D3771">
            <v>2009</v>
          </cell>
          <cell r="G3771"/>
          <cell r="I3771">
            <v>0</v>
          </cell>
        </row>
        <row r="3772">
          <cell r="A3772">
            <v>61</v>
          </cell>
          <cell r="D3772">
            <v>2009</v>
          </cell>
          <cell r="G3772"/>
          <cell r="I3772">
            <v>0</v>
          </cell>
        </row>
        <row r="3773">
          <cell r="A3773">
            <v>61</v>
          </cell>
          <cell r="D3773">
            <v>2009</v>
          </cell>
          <cell r="G3773"/>
          <cell r="I3773">
            <v>0</v>
          </cell>
        </row>
        <row r="3774">
          <cell r="A3774">
            <v>61</v>
          </cell>
          <cell r="D3774">
            <v>2009</v>
          </cell>
          <cell r="G3774"/>
          <cell r="I3774">
            <v>0</v>
          </cell>
        </row>
        <row r="3775">
          <cell r="A3775">
            <v>61</v>
          </cell>
          <cell r="D3775">
            <v>2009</v>
          </cell>
          <cell r="G3775"/>
          <cell r="I3775">
            <v>0</v>
          </cell>
        </row>
        <row r="3776">
          <cell r="A3776">
            <v>61</v>
          </cell>
          <cell r="D3776">
            <v>2009</v>
          </cell>
          <cell r="G3776">
            <v>107</v>
          </cell>
          <cell r="I3776">
            <v>232347</v>
          </cell>
        </row>
        <row r="3777">
          <cell r="A3777">
            <v>61</v>
          </cell>
          <cell r="D3777">
            <v>2009</v>
          </cell>
          <cell r="G3777">
            <v>108</v>
          </cell>
          <cell r="I3777">
            <v>860619</v>
          </cell>
        </row>
        <row r="3778">
          <cell r="A3778">
            <v>61</v>
          </cell>
          <cell r="D3778">
            <v>2009</v>
          </cell>
          <cell r="G3778"/>
          <cell r="I3778">
            <v>0</v>
          </cell>
        </row>
        <row r="3779">
          <cell r="A3779">
            <v>61</v>
          </cell>
          <cell r="D3779">
            <v>2009</v>
          </cell>
          <cell r="G3779">
            <v>110</v>
          </cell>
          <cell r="I3779">
            <v>25446</v>
          </cell>
        </row>
        <row r="3780">
          <cell r="A3780">
            <v>61</v>
          </cell>
          <cell r="D3780">
            <v>2009</v>
          </cell>
          <cell r="G3780">
            <v>111</v>
          </cell>
          <cell r="I3780">
            <v>1157612</v>
          </cell>
        </row>
        <row r="3781">
          <cell r="A3781">
            <v>61</v>
          </cell>
          <cell r="D3781">
            <v>2009</v>
          </cell>
          <cell r="G3781">
            <v>112</v>
          </cell>
          <cell r="I3781">
            <v>27348175</v>
          </cell>
        </row>
        <row r="3782">
          <cell r="A3782">
            <v>61</v>
          </cell>
          <cell r="D3782">
            <v>2010</v>
          </cell>
          <cell r="G3782">
            <v>83</v>
          </cell>
          <cell r="I3782">
            <v>38018</v>
          </cell>
        </row>
        <row r="3783">
          <cell r="A3783">
            <v>61</v>
          </cell>
          <cell r="D3783">
            <v>2010</v>
          </cell>
          <cell r="G3783">
            <v>84</v>
          </cell>
          <cell r="I3783">
            <v>85185</v>
          </cell>
        </row>
        <row r="3784">
          <cell r="A3784">
            <v>61</v>
          </cell>
          <cell r="D3784">
            <v>2010</v>
          </cell>
          <cell r="G3784"/>
          <cell r="I3784">
            <v>0</v>
          </cell>
        </row>
        <row r="3785">
          <cell r="A3785">
            <v>61</v>
          </cell>
          <cell r="D3785">
            <v>2010</v>
          </cell>
          <cell r="G3785"/>
          <cell r="I3785">
            <v>0</v>
          </cell>
        </row>
        <row r="3786">
          <cell r="A3786">
            <v>61</v>
          </cell>
          <cell r="D3786">
            <v>2010</v>
          </cell>
          <cell r="G3786"/>
          <cell r="I3786">
            <v>0</v>
          </cell>
        </row>
        <row r="3787">
          <cell r="A3787">
            <v>61</v>
          </cell>
          <cell r="D3787">
            <v>2010</v>
          </cell>
          <cell r="G3787"/>
          <cell r="I3787">
            <v>0</v>
          </cell>
        </row>
        <row r="3788">
          <cell r="A3788">
            <v>61</v>
          </cell>
          <cell r="D3788">
            <v>2010</v>
          </cell>
          <cell r="G3788"/>
          <cell r="I3788">
            <v>0</v>
          </cell>
        </row>
        <row r="3789">
          <cell r="A3789">
            <v>61</v>
          </cell>
          <cell r="D3789">
            <v>2010</v>
          </cell>
          <cell r="G3789"/>
          <cell r="I3789">
            <v>0</v>
          </cell>
        </row>
        <row r="3790">
          <cell r="A3790">
            <v>61</v>
          </cell>
          <cell r="D3790">
            <v>2010</v>
          </cell>
          <cell r="G3790"/>
          <cell r="I3790">
            <v>0</v>
          </cell>
        </row>
        <row r="3791">
          <cell r="A3791">
            <v>61</v>
          </cell>
          <cell r="D3791">
            <v>2010</v>
          </cell>
          <cell r="G3791"/>
          <cell r="I3791">
            <v>0</v>
          </cell>
        </row>
        <row r="3792">
          <cell r="A3792">
            <v>61</v>
          </cell>
          <cell r="D3792">
            <v>2010</v>
          </cell>
          <cell r="G3792">
            <v>93</v>
          </cell>
          <cell r="I3792">
            <v>157039</v>
          </cell>
        </row>
        <row r="3793">
          <cell r="A3793">
            <v>61</v>
          </cell>
          <cell r="D3793">
            <v>2010</v>
          </cell>
          <cell r="G3793">
            <v>94</v>
          </cell>
          <cell r="I3793">
            <v>49467</v>
          </cell>
        </row>
        <row r="3794">
          <cell r="A3794">
            <v>61</v>
          </cell>
          <cell r="D3794">
            <v>2010</v>
          </cell>
          <cell r="G3794"/>
          <cell r="I3794">
            <v>0</v>
          </cell>
        </row>
        <row r="3795">
          <cell r="A3795">
            <v>61</v>
          </cell>
          <cell r="D3795">
            <v>2010</v>
          </cell>
          <cell r="G3795">
            <v>96</v>
          </cell>
          <cell r="I3795">
            <v>22561217</v>
          </cell>
        </row>
        <row r="3796">
          <cell r="A3796">
            <v>61</v>
          </cell>
          <cell r="D3796">
            <v>2010</v>
          </cell>
          <cell r="G3796">
            <v>97</v>
          </cell>
          <cell r="I3796">
            <v>91238</v>
          </cell>
        </row>
        <row r="3797">
          <cell r="A3797">
            <v>61</v>
          </cell>
          <cell r="D3797">
            <v>2010</v>
          </cell>
          <cell r="G3797">
            <v>98</v>
          </cell>
          <cell r="I3797">
            <v>80330</v>
          </cell>
        </row>
        <row r="3798">
          <cell r="A3798">
            <v>61</v>
          </cell>
          <cell r="D3798">
            <v>2010</v>
          </cell>
          <cell r="G3798">
            <v>99</v>
          </cell>
          <cell r="I3798">
            <v>23062494</v>
          </cell>
        </row>
        <row r="3799">
          <cell r="A3799">
            <v>61</v>
          </cell>
          <cell r="D3799">
            <v>2010</v>
          </cell>
          <cell r="G3799"/>
          <cell r="I3799">
            <v>0</v>
          </cell>
        </row>
        <row r="3800">
          <cell r="A3800">
            <v>61</v>
          </cell>
          <cell r="D3800">
            <v>2010</v>
          </cell>
          <cell r="G3800">
            <v>101</v>
          </cell>
          <cell r="I3800">
            <v>30950</v>
          </cell>
        </row>
        <row r="3801">
          <cell r="A3801">
            <v>61</v>
          </cell>
          <cell r="D3801">
            <v>2010</v>
          </cell>
          <cell r="G3801"/>
          <cell r="I3801">
            <v>0</v>
          </cell>
        </row>
        <row r="3802">
          <cell r="A3802">
            <v>61</v>
          </cell>
          <cell r="D3802">
            <v>2010</v>
          </cell>
          <cell r="G3802"/>
          <cell r="I3802">
            <v>0</v>
          </cell>
        </row>
        <row r="3803">
          <cell r="A3803">
            <v>61</v>
          </cell>
          <cell r="D3803">
            <v>2010</v>
          </cell>
          <cell r="G3803"/>
          <cell r="I3803">
            <v>0</v>
          </cell>
        </row>
        <row r="3804">
          <cell r="A3804">
            <v>61</v>
          </cell>
          <cell r="D3804">
            <v>2010</v>
          </cell>
          <cell r="G3804"/>
          <cell r="I3804">
            <v>0</v>
          </cell>
        </row>
        <row r="3805">
          <cell r="A3805">
            <v>61</v>
          </cell>
          <cell r="D3805">
            <v>2010</v>
          </cell>
          <cell r="G3805"/>
          <cell r="I3805">
            <v>0</v>
          </cell>
        </row>
        <row r="3806">
          <cell r="A3806">
            <v>61</v>
          </cell>
          <cell r="D3806">
            <v>2010</v>
          </cell>
          <cell r="G3806">
            <v>107</v>
          </cell>
          <cell r="I3806">
            <v>221881</v>
          </cell>
        </row>
        <row r="3807">
          <cell r="A3807">
            <v>61</v>
          </cell>
          <cell r="D3807">
            <v>2010</v>
          </cell>
          <cell r="G3807">
            <v>108</v>
          </cell>
          <cell r="I3807">
            <v>974765</v>
          </cell>
        </row>
        <row r="3808">
          <cell r="A3808">
            <v>61</v>
          </cell>
          <cell r="D3808">
            <v>2010</v>
          </cell>
          <cell r="G3808"/>
          <cell r="I3808">
            <v>0</v>
          </cell>
        </row>
        <row r="3809">
          <cell r="A3809">
            <v>61</v>
          </cell>
          <cell r="D3809">
            <v>2010</v>
          </cell>
          <cell r="G3809">
            <v>110</v>
          </cell>
          <cell r="I3809">
            <v>205</v>
          </cell>
        </row>
        <row r="3810">
          <cell r="A3810">
            <v>61</v>
          </cell>
          <cell r="D3810">
            <v>2010</v>
          </cell>
          <cell r="G3810">
            <v>111</v>
          </cell>
          <cell r="I3810">
            <v>1227801</v>
          </cell>
        </row>
        <row r="3811">
          <cell r="A3811">
            <v>61</v>
          </cell>
          <cell r="D3811">
            <v>2010</v>
          </cell>
          <cell r="G3811">
            <v>112</v>
          </cell>
          <cell r="I3811">
            <v>24290295</v>
          </cell>
        </row>
        <row r="3812">
          <cell r="A3812">
            <v>61</v>
          </cell>
          <cell r="D3812">
            <v>2011</v>
          </cell>
          <cell r="G3812">
            <v>83</v>
          </cell>
          <cell r="I3812">
            <v>38990</v>
          </cell>
        </row>
        <row r="3813">
          <cell r="A3813">
            <v>61</v>
          </cell>
          <cell r="D3813">
            <v>2011</v>
          </cell>
          <cell r="G3813">
            <v>84</v>
          </cell>
          <cell r="I3813">
            <v>67122</v>
          </cell>
        </row>
        <row r="3814">
          <cell r="A3814">
            <v>61</v>
          </cell>
          <cell r="D3814">
            <v>2011</v>
          </cell>
          <cell r="G3814"/>
          <cell r="I3814">
            <v>0</v>
          </cell>
        </row>
        <row r="3815">
          <cell r="A3815">
            <v>61</v>
          </cell>
          <cell r="D3815">
            <v>2011</v>
          </cell>
          <cell r="G3815"/>
          <cell r="I3815">
            <v>0</v>
          </cell>
        </row>
        <row r="3816">
          <cell r="A3816">
            <v>61</v>
          </cell>
          <cell r="D3816">
            <v>2011</v>
          </cell>
          <cell r="G3816"/>
          <cell r="I3816">
            <v>0</v>
          </cell>
        </row>
        <row r="3817">
          <cell r="A3817">
            <v>61</v>
          </cell>
          <cell r="D3817">
            <v>2011</v>
          </cell>
          <cell r="G3817"/>
          <cell r="I3817">
            <v>0</v>
          </cell>
        </row>
        <row r="3818">
          <cell r="A3818">
            <v>61</v>
          </cell>
          <cell r="D3818">
            <v>2011</v>
          </cell>
          <cell r="G3818"/>
          <cell r="I3818">
            <v>0</v>
          </cell>
        </row>
        <row r="3819">
          <cell r="A3819">
            <v>61</v>
          </cell>
          <cell r="D3819">
            <v>2011</v>
          </cell>
          <cell r="G3819"/>
          <cell r="I3819">
            <v>0</v>
          </cell>
        </row>
        <row r="3820">
          <cell r="A3820">
            <v>61</v>
          </cell>
          <cell r="D3820">
            <v>2011</v>
          </cell>
          <cell r="G3820"/>
          <cell r="I3820">
            <v>0</v>
          </cell>
        </row>
        <row r="3821">
          <cell r="A3821">
            <v>61</v>
          </cell>
          <cell r="D3821">
            <v>2011</v>
          </cell>
          <cell r="G3821"/>
          <cell r="I3821">
            <v>0</v>
          </cell>
        </row>
        <row r="3822">
          <cell r="A3822">
            <v>61</v>
          </cell>
          <cell r="D3822">
            <v>2011</v>
          </cell>
          <cell r="G3822">
            <v>93</v>
          </cell>
          <cell r="I3822">
            <v>200608</v>
          </cell>
        </row>
        <row r="3823">
          <cell r="A3823">
            <v>61</v>
          </cell>
          <cell r="D3823">
            <v>2011</v>
          </cell>
          <cell r="G3823">
            <v>94</v>
          </cell>
          <cell r="I3823">
            <v>55779</v>
          </cell>
        </row>
        <row r="3824">
          <cell r="A3824">
            <v>61</v>
          </cell>
          <cell r="D3824">
            <v>2011</v>
          </cell>
          <cell r="G3824"/>
          <cell r="I3824">
            <v>0</v>
          </cell>
        </row>
        <row r="3825">
          <cell r="A3825">
            <v>61</v>
          </cell>
          <cell r="D3825">
            <v>2011</v>
          </cell>
          <cell r="G3825">
            <v>96</v>
          </cell>
          <cell r="I3825">
            <v>31301329</v>
          </cell>
        </row>
        <row r="3826">
          <cell r="A3826">
            <v>61</v>
          </cell>
          <cell r="D3826">
            <v>2011</v>
          </cell>
          <cell r="G3826">
            <v>97</v>
          </cell>
          <cell r="I3826">
            <v>24046</v>
          </cell>
        </row>
        <row r="3827">
          <cell r="A3827">
            <v>61</v>
          </cell>
          <cell r="D3827">
            <v>2011</v>
          </cell>
          <cell r="G3827">
            <v>98</v>
          </cell>
          <cell r="I3827">
            <v>135316</v>
          </cell>
        </row>
        <row r="3828">
          <cell r="A3828">
            <v>61</v>
          </cell>
          <cell r="D3828">
            <v>2011</v>
          </cell>
          <cell r="G3828">
            <v>99</v>
          </cell>
          <cell r="I3828">
            <v>31823190</v>
          </cell>
        </row>
        <row r="3829">
          <cell r="A3829">
            <v>61</v>
          </cell>
          <cell r="D3829">
            <v>2011</v>
          </cell>
          <cell r="G3829"/>
          <cell r="I3829">
            <v>0</v>
          </cell>
        </row>
        <row r="3830">
          <cell r="A3830">
            <v>61</v>
          </cell>
          <cell r="D3830">
            <v>2011</v>
          </cell>
          <cell r="G3830">
            <v>101</v>
          </cell>
          <cell r="I3830">
            <v>32876</v>
          </cell>
        </row>
        <row r="3831">
          <cell r="A3831">
            <v>61</v>
          </cell>
          <cell r="D3831">
            <v>2011</v>
          </cell>
          <cell r="G3831">
            <v>102</v>
          </cell>
          <cell r="I3831">
            <v>35421</v>
          </cell>
        </row>
        <row r="3832">
          <cell r="A3832">
            <v>61</v>
          </cell>
          <cell r="D3832">
            <v>2011</v>
          </cell>
          <cell r="G3832"/>
          <cell r="I3832">
            <v>0</v>
          </cell>
        </row>
        <row r="3833">
          <cell r="A3833">
            <v>61</v>
          </cell>
          <cell r="D3833">
            <v>2011</v>
          </cell>
          <cell r="G3833"/>
          <cell r="I3833">
            <v>0</v>
          </cell>
        </row>
        <row r="3834">
          <cell r="A3834">
            <v>61</v>
          </cell>
          <cell r="D3834">
            <v>2011</v>
          </cell>
          <cell r="G3834"/>
          <cell r="I3834">
            <v>0</v>
          </cell>
        </row>
        <row r="3835">
          <cell r="A3835">
            <v>61</v>
          </cell>
          <cell r="D3835">
            <v>2011</v>
          </cell>
          <cell r="G3835"/>
          <cell r="I3835">
            <v>0</v>
          </cell>
        </row>
        <row r="3836">
          <cell r="A3836">
            <v>61</v>
          </cell>
          <cell r="D3836">
            <v>2011</v>
          </cell>
          <cell r="G3836">
            <v>107</v>
          </cell>
          <cell r="I3836">
            <v>264985</v>
          </cell>
        </row>
        <row r="3837">
          <cell r="A3837">
            <v>61</v>
          </cell>
          <cell r="D3837">
            <v>2011</v>
          </cell>
          <cell r="G3837">
            <v>108</v>
          </cell>
          <cell r="I3837">
            <v>615413</v>
          </cell>
        </row>
        <row r="3838">
          <cell r="A3838">
            <v>61</v>
          </cell>
          <cell r="D3838">
            <v>2011</v>
          </cell>
          <cell r="G3838"/>
          <cell r="I3838">
            <v>0</v>
          </cell>
        </row>
        <row r="3839">
          <cell r="A3839">
            <v>61</v>
          </cell>
          <cell r="D3839">
            <v>2011</v>
          </cell>
          <cell r="G3839">
            <v>110</v>
          </cell>
          <cell r="I3839">
            <v>183838</v>
          </cell>
        </row>
        <row r="3840">
          <cell r="A3840">
            <v>61</v>
          </cell>
          <cell r="D3840">
            <v>2011</v>
          </cell>
          <cell r="G3840">
            <v>111</v>
          </cell>
          <cell r="I3840">
            <v>1132533</v>
          </cell>
        </row>
        <row r="3841">
          <cell r="A3841">
            <v>61</v>
          </cell>
          <cell r="D3841">
            <v>2011</v>
          </cell>
          <cell r="G3841">
            <v>112</v>
          </cell>
          <cell r="I3841">
            <v>32955723</v>
          </cell>
        </row>
        <row r="3842">
          <cell r="A3842">
            <v>61</v>
          </cell>
          <cell r="D3842">
            <v>2012</v>
          </cell>
          <cell r="G3842">
            <v>83</v>
          </cell>
          <cell r="I3842">
            <v>41387</v>
          </cell>
        </row>
        <row r="3843">
          <cell r="A3843">
            <v>61</v>
          </cell>
          <cell r="D3843">
            <v>2012</v>
          </cell>
          <cell r="G3843"/>
          <cell r="I3843">
            <v>0</v>
          </cell>
        </row>
        <row r="3844">
          <cell r="A3844">
            <v>61</v>
          </cell>
          <cell r="D3844">
            <v>2012</v>
          </cell>
          <cell r="G3844">
            <v>85</v>
          </cell>
          <cell r="I3844">
            <v>163836</v>
          </cell>
        </row>
        <row r="3845">
          <cell r="A3845">
            <v>61</v>
          </cell>
          <cell r="D3845">
            <v>2012</v>
          </cell>
          <cell r="G3845"/>
          <cell r="I3845">
            <v>0</v>
          </cell>
        </row>
        <row r="3846">
          <cell r="A3846">
            <v>61</v>
          </cell>
          <cell r="D3846">
            <v>2012</v>
          </cell>
          <cell r="G3846"/>
          <cell r="I3846">
            <v>0</v>
          </cell>
        </row>
        <row r="3847">
          <cell r="A3847">
            <v>61</v>
          </cell>
          <cell r="D3847">
            <v>2012</v>
          </cell>
          <cell r="G3847"/>
          <cell r="I3847">
            <v>0</v>
          </cell>
        </row>
        <row r="3848">
          <cell r="A3848">
            <v>61</v>
          </cell>
          <cell r="D3848">
            <v>2012</v>
          </cell>
          <cell r="G3848"/>
          <cell r="I3848">
            <v>0</v>
          </cell>
        </row>
        <row r="3849">
          <cell r="A3849">
            <v>61</v>
          </cell>
          <cell r="D3849">
            <v>2012</v>
          </cell>
          <cell r="G3849"/>
          <cell r="I3849">
            <v>0</v>
          </cell>
        </row>
        <row r="3850">
          <cell r="A3850">
            <v>61</v>
          </cell>
          <cell r="D3850">
            <v>2012</v>
          </cell>
          <cell r="G3850"/>
          <cell r="I3850">
            <v>0</v>
          </cell>
        </row>
        <row r="3851">
          <cell r="A3851">
            <v>61</v>
          </cell>
          <cell r="D3851">
            <v>2012</v>
          </cell>
          <cell r="G3851"/>
          <cell r="I3851">
            <v>0</v>
          </cell>
        </row>
        <row r="3852">
          <cell r="A3852">
            <v>61</v>
          </cell>
          <cell r="D3852">
            <v>2012</v>
          </cell>
          <cell r="G3852">
            <v>93</v>
          </cell>
          <cell r="I3852">
            <v>281751</v>
          </cell>
        </row>
        <row r="3853">
          <cell r="A3853">
            <v>61</v>
          </cell>
          <cell r="D3853">
            <v>2012</v>
          </cell>
          <cell r="G3853">
            <v>94</v>
          </cell>
          <cell r="I3853">
            <v>156181</v>
          </cell>
        </row>
        <row r="3854">
          <cell r="A3854">
            <v>61</v>
          </cell>
          <cell r="D3854">
            <v>2012</v>
          </cell>
          <cell r="G3854"/>
          <cell r="I3854">
            <v>0</v>
          </cell>
        </row>
        <row r="3855">
          <cell r="A3855">
            <v>61</v>
          </cell>
          <cell r="D3855">
            <v>2012</v>
          </cell>
          <cell r="G3855">
            <v>96</v>
          </cell>
          <cell r="I3855">
            <v>44030116</v>
          </cell>
        </row>
        <row r="3856">
          <cell r="A3856">
            <v>61</v>
          </cell>
          <cell r="D3856">
            <v>2012</v>
          </cell>
          <cell r="G3856">
            <v>97</v>
          </cell>
          <cell r="I3856">
            <v>9717</v>
          </cell>
        </row>
        <row r="3857">
          <cell r="A3857">
            <v>61</v>
          </cell>
          <cell r="D3857">
            <v>2012</v>
          </cell>
          <cell r="G3857">
            <v>98</v>
          </cell>
          <cell r="I3857">
            <v>169057</v>
          </cell>
        </row>
        <row r="3858">
          <cell r="A3858">
            <v>61</v>
          </cell>
          <cell r="D3858">
            <v>2012</v>
          </cell>
          <cell r="G3858">
            <v>99</v>
          </cell>
          <cell r="I3858">
            <v>44852045</v>
          </cell>
        </row>
        <row r="3859">
          <cell r="A3859">
            <v>61</v>
          </cell>
          <cell r="D3859">
            <v>2012</v>
          </cell>
          <cell r="G3859"/>
          <cell r="I3859">
            <v>0</v>
          </cell>
        </row>
        <row r="3860">
          <cell r="A3860">
            <v>61</v>
          </cell>
          <cell r="D3860">
            <v>2012</v>
          </cell>
          <cell r="G3860">
            <v>101</v>
          </cell>
          <cell r="I3860">
            <v>17317</v>
          </cell>
        </row>
        <row r="3861">
          <cell r="A3861">
            <v>61</v>
          </cell>
          <cell r="D3861">
            <v>2012</v>
          </cell>
          <cell r="G3861">
            <v>102</v>
          </cell>
          <cell r="I3861">
            <v>116974</v>
          </cell>
        </row>
        <row r="3862">
          <cell r="A3862">
            <v>61</v>
          </cell>
          <cell r="D3862">
            <v>2012</v>
          </cell>
          <cell r="G3862"/>
          <cell r="I3862">
            <v>0</v>
          </cell>
        </row>
        <row r="3863">
          <cell r="A3863">
            <v>61</v>
          </cell>
          <cell r="D3863">
            <v>2012</v>
          </cell>
          <cell r="G3863"/>
          <cell r="I3863">
            <v>0</v>
          </cell>
        </row>
        <row r="3864">
          <cell r="A3864">
            <v>61</v>
          </cell>
          <cell r="D3864">
            <v>2012</v>
          </cell>
          <cell r="G3864"/>
          <cell r="I3864">
            <v>0</v>
          </cell>
        </row>
        <row r="3865">
          <cell r="A3865">
            <v>61</v>
          </cell>
          <cell r="D3865">
            <v>2012</v>
          </cell>
          <cell r="G3865"/>
          <cell r="I3865">
            <v>0</v>
          </cell>
        </row>
        <row r="3866">
          <cell r="A3866">
            <v>61</v>
          </cell>
          <cell r="D3866">
            <v>2012</v>
          </cell>
          <cell r="G3866">
            <v>107</v>
          </cell>
          <cell r="I3866">
            <v>250502</v>
          </cell>
        </row>
        <row r="3867">
          <cell r="A3867">
            <v>61</v>
          </cell>
          <cell r="D3867">
            <v>2012</v>
          </cell>
          <cell r="G3867">
            <v>108</v>
          </cell>
          <cell r="I3867">
            <v>1513866</v>
          </cell>
        </row>
        <row r="3868">
          <cell r="A3868">
            <v>61</v>
          </cell>
          <cell r="D3868">
            <v>2012</v>
          </cell>
          <cell r="G3868"/>
          <cell r="I3868">
            <v>0</v>
          </cell>
        </row>
        <row r="3869">
          <cell r="A3869">
            <v>61</v>
          </cell>
          <cell r="D3869">
            <v>2012</v>
          </cell>
          <cell r="G3869">
            <v>110</v>
          </cell>
          <cell r="I3869">
            <v>71082</v>
          </cell>
        </row>
        <row r="3870">
          <cell r="A3870">
            <v>61</v>
          </cell>
          <cell r="D3870">
            <v>2012</v>
          </cell>
          <cell r="G3870">
            <v>111</v>
          </cell>
          <cell r="I3870">
            <v>1969741</v>
          </cell>
        </row>
        <row r="3871">
          <cell r="A3871">
            <v>61</v>
          </cell>
          <cell r="D3871">
            <v>2012</v>
          </cell>
          <cell r="G3871">
            <v>112</v>
          </cell>
          <cell r="I3871">
            <v>46821786</v>
          </cell>
        </row>
        <row r="3872">
          <cell r="A3872">
            <v>61</v>
          </cell>
          <cell r="D3872">
            <v>2013</v>
          </cell>
          <cell r="G3872">
            <v>83</v>
          </cell>
          <cell r="I3872">
            <v>35578</v>
          </cell>
        </row>
        <row r="3873">
          <cell r="A3873">
            <v>61</v>
          </cell>
          <cell r="D3873">
            <v>2013</v>
          </cell>
          <cell r="G3873"/>
          <cell r="I3873">
            <v>0</v>
          </cell>
        </row>
        <row r="3874">
          <cell r="A3874">
            <v>61</v>
          </cell>
          <cell r="D3874">
            <v>2013</v>
          </cell>
          <cell r="G3874">
            <v>85</v>
          </cell>
          <cell r="I3874">
            <v>209818</v>
          </cell>
        </row>
        <row r="3875">
          <cell r="A3875">
            <v>61</v>
          </cell>
          <cell r="D3875">
            <v>2013</v>
          </cell>
          <cell r="G3875"/>
          <cell r="I3875">
            <v>0</v>
          </cell>
        </row>
        <row r="3876">
          <cell r="A3876">
            <v>61</v>
          </cell>
          <cell r="D3876">
            <v>2013</v>
          </cell>
          <cell r="G3876"/>
          <cell r="I3876">
            <v>0</v>
          </cell>
        </row>
        <row r="3877">
          <cell r="A3877">
            <v>61</v>
          </cell>
          <cell r="D3877">
            <v>2013</v>
          </cell>
          <cell r="G3877">
            <v>88</v>
          </cell>
          <cell r="I3877">
            <v>561722</v>
          </cell>
        </row>
        <row r="3878">
          <cell r="A3878">
            <v>61</v>
          </cell>
          <cell r="D3878">
            <v>2013</v>
          </cell>
          <cell r="G3878"/>
          <cell r="I3878">
            <v>0</v>
          </cell>
        </row>
        <row r="3879">
          <cell r="A3879">
            <v>61</v>
          </cell>
          <cell r="D3879">
            <v>2013</v>
          </cell>
          <cell r="G3879"/>
          <cell r="I3879">
            <v>0</v>
          </cell>
        </row>
        <row r="3880">
          <cell r="A3880">
            <v>61</v>
          </cell>
          <cell r="D3880">
            <v>2013</v>
          </cell>
          <cell r="G3880"/>
          <cell r="I3880">
            <v>0</v>
          </cell>
        </row>
        <row r="3881">
          <cell r="A3881">
            <v>61</v>
          </cell>
          <cell r="D3881">
            <v>2013</v>
          </cell>
          <cell r="G3881">
            <v>92</v>
          </cell>
          <cell r="I3881">
            <v>89405</v>
          </cell>
        </row>
        <row r="3882">
          <cell r="A3882">
            <v>61</v>
          </cell>
          <cell r="D3882">
            <v>2013</v>
          </cell>
          <cell r="G3882">
            <v>93</v>
          </cell>
          <cell r="I3882">
            <v>228701</v>
          </cell>
        </row>
        <row r="3883">
          <cell r="A3883">
            <v>61</v>
          </cell>
          <cell r="D3883">
            <v>2013</v>
          </cell>
          <cell r="G3883">
            <v>94</v>
          </cell>
          <cell r="I3883">
            <v>265266</v>
          </cell>
        </row>
        <row r="3884">
          <cell r="A3884">
            <v>61</v>
          </cell>
          <cell r="D3884">
            <v>2013</v>
          </cell>
          <cell r="G3884"/>
          <cell r="I3884">
            <v>0</v>
          </cell>
        </row>
        <row r="3885">
          <cell r="A3885">
            <v>61</v>
          </cell>
          <cell r="D3885">
            <v>2013</v>
          </cell>
          <cell r="G3885">
            <v>96</v>
          </cell>
          <cell r="I3885">
            <v>80896338</v>
          </cell>
        </row>
        <row r="3886">
          <cell r="A3886">
            <v>61</v>
          </cell>
          <cell r="D3886">
            <v>2013</v>
          </cell>
          <cell r="G3886">
            <v>97</v>
          </cell>
          <cell r="I3886">
            <v>3642</v>
          </cell>
        </row>
        <row r="3887">
          <cell r="A3887">
            <v>61</v>
          </cell>
          <cell r="D3887">
            <v>2013</v>
          </cell>
          <cell r="G3887">
            <v>98</v>
          </cell>
          <cell r="I3887">
            <v>287414</v>
          </cell>
        </row>
        <row r="3888">
          <cell r="A3888">
            <v>61</v>
          </cell>
          <cell r="D3888">
            <v>2013</v>
          </cell>
          <cell r="G3888">
            <v>99</v>
          </cell>
          <cell r="I3888">
            <v>82577884</v>
          </cell>
        </row>
        <row r="3889">
          <cell r="A3889">
            <v>61</v>
          </cell>
          <cell r="D3889">
            <v>2013</v>
          </cell>
          <cell r="G3889"/>
          <cell r="I3889">
            <v>0</v>
          </cell>
        </row>
        <row r="3890">
          <cell r="A3890">
            <v>61</v>
          </cell>
          <cell r="D3890">
            <v>2013</v>
          </cell>
          <cell r="G3890">
            <v>101</v>
          </cell>
          <cell r="I3890">
            <v>11047</v>
          </cell>
        </row>
        <row r="3891">
          <cell r="A3891">
            <v>61</v>
          </cell>
          <cell r="D3891">
            <v>2013</v>
          </cell>
          <cell r="G3891">
            <v>102</v>
          </cell>
          <cell r="I3891">
            <v>152141</v>
          </cell>
        </row>
        <row r="3892">
          <cell r="A3892">
            <v>61</v>
          </cell>
          <cell r="D3892">
            <v>2013</v>
          </cell>
          <cell r="G3892"/>
          <cell r="I3892">
            <v>0</v>
          </cell>
        </row>
        <row r="3893">
          <cell r="A3893">
            <v>61</v>
          </cell>
          <cell r="D3893">
            <v>2013</v>
          </cell>
          <cell r="G3893"/>
          <cell r="I3893">
            <v>0</v>
          </cell>
        </row>
        <row r="3894">
          <cell r="A3894">
            <v>61</v>
          </cell>
          <cell r="D3894">
            <v>2013</v>
          </cell>
          <cell r="G3894"/>
          <cell r="I3894">
            <v>0</v>
          </cell>
        </row>
        <row r="3895">
          <cell r="A3895">
            <v>61</v>
          </cell>
          <cell r="D3895">
            <v>2013</v>
          </cell>
          <cell r="G3895"/>
          <cell r="I3895">
            <v>0</v>
          </cell>
        </row>
        <row r="3896">
          <cell r="A3896">
            <v>61</v>
          </cell>
          <cell r="D3896">
            <v>2013</v>
          </cell>
          <cell r="G3896">
            <v>107</v>
          </cell>
          <cell r="I3896">
            <v>845261</v>
          </cell>
        </row>
        <row r="3897">
          <cell r="A3897">
            <v>61</v>
          </cell>
          <cell r="D3897">
            <v>2013</v>
          </cell>
          <cell r="G3897">
            <v>108</v>
          </cell>
          <cell r="I3897">
            <v>3674062</v>
          </cell>
        </row>
        <row r="3898">
          <cell r="A3898">
            <v>61</v>
          </cell>
          <cell r="D3898">
            <v>2013</v>
          </cell>
          <cell r="G3898"/>
          <cell r="I3898">
            <v>0</v>
          </cell>
        </row>
        <row r="3899">
          <cell r="A3899">
            <v>61</v>
          </cell>
          <cell r="D3899">
            <v>2013</v>
          </cell>
          <cell r="G3899">
            <v>110</v>
          </cell>
          <cell r="I3899">
            <v>102274</v>
          </cell>
        </row>
        <row r="3900">
          <cell r="A3900">
            <v>61</v>
          </cell>
          <cell r="D3900">
            <v>2013</v>
          </cell>
          <cell r="G3900">
            <v>111</v>
          </cell>
          <cell r="I3900">
            <v>4784785</v>
          </cell>
        </row>
        <row r="3901">
          <cell r="A3901">
            <v>61</v>
          </cell>
          <cell r="D3901">
            <v>2013</v>
          </cell>
          <cell r="G3901">
            <v>112</v>
          </cell>
          <cell r="I3901">
            <v>87362669</v>
          </cell>
        </row>
        <row r="3902">
          <cell r="A3902">
            <v>61</v>
          </cell>
          <cell r="D3902">
            <v>2014</v>
          </cell>
          <cell r="G3902">
            <v>83</v>
          </cell>
          <cell r="I3902">
            <v>40657</v>
          </cell>
        </row>
        <row r="3903">
          <cell r="A3903">
            <v>61</v>
          </cell>
          <cell r="D3903">
            <v>2014</v>
          </cell>
          <cell r="G3903"/>
          <cell r="I3903">
            <v>0</v>
          </cell>
        </row>
        <row r="3904">
          <cell r="A3904">
            <v>61</v>
          </cell>
          <cell r="D3904">
            <v>2014</v>
          </cell>
          <cell r="G3904">
            <v>85</v>
          </cell>
          <cell r="I3904">
            <v>276784</v>
          </cell>
        </row>
        <row r="3905">
          <cell r="A3905">
            <v>61</v>
          </cell>
          <cell r="D3905">
            <v>2014</v>
          </cell>
          <cell r="G3905"/>
          <cell r="I3905">
            <v>0</v>
          </cell>
        </row>
        <row r="3906">
          <cell r="A3906">
            <v>61</v>
          </cell>
          <cell r="D3906">
            <v>2014</v>
          </cell>
          <cell r="G3906"/>
          <cell r="I3906">
            <v>0</v>
          </cell>
        </row>
        <row r="3907">
          <cell r="A3907">
            <v>61</v>
          </cell>
          <cell r="D3907">
            <v>2014</v>
          </cell>
          <cell r="G3907">
            <v>88</v>
          </cell>
          <cell r="I3907">
            <v>1206483</v>
          </cell>
        </row>
        <row r="3908">
          <cell r="A3908">
            <v>61</v>
          </cell>
          <cell r="D3908">
            <v>2014</v>
          </cell>
          <cell r="G3908"/>
          <cell r="I3908">
            <v>0</v>
          </cell>
        </row>
        <row r="3909">
          <cell r="A3909">
            <v>61</v>
          </cell>
          <cell r="D3909">
            <v>2014</v>
          </cell>
          <cell r="G3909"/>
          <cell r="I3909">
            <v>0</v>
          </cell>
        </row>
        <row r="3910">
          <cell r="A3910">
            <v>61</v>
          </cell>
          <cell r="D3910">
            <v>2014</v>
          </cell>
          <cell r="G3910"/>
          <cell r="I3910">
            <v>0</v>
          </cell>
        </row>
        <row r="3911">
          <cell r="A3911">
            <v>61</v>
          </cell>
          <cell r="D3911">
            <v>2014</v>
          </cell>
          <cell r="G3911">
            <v>92</v>
          </cell>
          <cell r="I3911">
            <v>500227</v>
          </cell>
        </row>
        <row r="3912">
          <cell r="A3912">
            <v>61</v>
          </cell>
          <cell r="D3912">
            <v>2014</v>
          </cell>
          <cell r="G3912">
            <v>93</v>
          </cell>
          <cell r="I3912">
            <v>453853</v>
          </cell>
        </row>
        <row r="3913">
          <cell r="A3913">
            <v>61</v>
          </cell>
          <cell r="D3913">
            <v>2014</v>
          </cell>
          <cell r="G3913">
            <v>94</v>
          </cell>
          <cell r="I3913">
            <v>222134</v>
          </cell>
        </row>
        <row r="3914">
          <cell r="A3914">
            <v>61</v>
          </cell>
          <cell r="D3914">
            <v>2014</v>
          </cell>
          <cell r="G3914"/>
          <cell r="I3914">
            <v>0</v>
          </cell>
        </row>
        <row r="3915">
          <cell r="A3915">
            <v>61</v>
          </cell>
          <cell r="D3915">
            <v>2014</v>
          </cell>
          <cell r="G3915">
            <v>96</v>
          </cell>
          <cell r="I3915">
            <v>85492147</v>
          </cell>
        </row>
        <row r="3916">
          <cell r="A3916">
            <v>61</v>
          </cell>
          <cell r="D3916">
            <v>2014</v>
          </cell>
          <cell r="G3916">
            <v>97</v>
          </cell>
          <cell r="I3916">
            <v>212</v>
          </cell>
        </row>
        <row r="3917">
          <cell r="A3917">
            <v>61</v>
          </cell>
          <cell r="D3917">
            <v>2014</v>
          </cell>
          <cell r="G3917">
            <v>98</v>
          </cell>
          <cell r="I3917">
            <v>291820</v>
          </cell>
        </row>
        <row r="3918">
          <cell r="A3918">
            <v>61</v>
          </cell>
          <cell r="D3918">
            <v>2014</v>
          </cell>
          <cell r="G3918">
            <v>99</v>
          </cell>
          <cell r="I3918">
            <v>88484317</v>
          </cell>
        </row>
        <row r="3919">
          <cell r="A3919">
            <v>61</v>
          </cell>
          <cell r="D3919">
            <v>2014</v>
          </cell>
          <cell r="G3919"/>
          <cell r="I3919">
            <v>0</v>
          </cell>
        </row>
        <row r="3920">
          <cell r="A3920">
            <v>61</v>
          </cell>
          <cell r="D3920">
            <v>2014</v>
          </cell>
          <cell r="G3920">
            <v>101</v>
          </cell>
          <cell r="I3920">
            <v>3961</v>
          </cell>
        </row>
        <row r="3921">
          <cell r="A3921">
            <v>61</v>
          </cell>
          <cell r="D3921">
            <v>2014</v>
          </cell>
          <cell r="G3921">
            <v>102</v>
          </cell>
          <cell r="I3921">
            <v>117910</v>
          </cell>
        </row>
        <row r="3922">
          <cell r="A3922">
            <v>61</v>
          </cell>
          <cell r="D3922">
            <v>2014</v>
          </cell>
          <cell r="G3922"/>
          <cell r="I3922">
            <v>0</v>
          </cell>
        </row>
        <row r="3923">
          <cell r="A3923">
            <v>61</v>
          </cell>
          <cell r="D3923">
            <v>2014</v>
          </cell>
          <cell r="G3923"/>
          <cell r="I3923">
            <v>0</v>
          </cell>
        </row>
        <row r="3924">
          <cell r="A3924">
            <v>61</v>
          </cell>
          <cell r="D3924">
            <v>2014</v>
          </cell>
          <cell r="G3924"/>
          <cell r="I3924">
            <v>0</v>
          </cell>
        </row>
        <row r="3925">
          <cell r="A3925">
            <v>61</v>
          </cell>
          <cell r="D3925">
            <v>2014</v>
          </cell>
          <cell r="G3925"/>
          <cell r="I3925">
            <v>0</v>
          </cell>
        </row>
        <row r="3926">
          <cell r="A3926">
            <v>61</v>
          </cell>
          <cell r="D3926">
            <v>2014</v>
          </cell>
          <cell r="G3926">
            <v>107</v>
          </cell>
          <cell r="I3926">
            <v>752153</v>
          </cell>
        </row>
        <row r="3927">
          <cell r="A3927">
            <v>61</v>
          </cell>
          <cell r="D3927">
            <v>2014</v>
          </cell>
          <cell r="G3927">
            <v>108</v>
          </cell>
          <cell r="I3927">
            <v>3289212</v>
          </cell>
        </row>
        <row r="3928">
          <cell r="A3928">
            <v>61</v>
          </cell>
          <cell r="D3928">
            <v>2014</v>
          </cell>
          <cell r="G3928"/>
          <cell r="I3928">
            <v>0</v>
          </cell>
        </row>
        <row r="3929">
          <cell r="A3929">
            <v>61</v>
          </cell>
          <cell r="D3929">
            <v>2014</v>
          </cell>
          <cell r="G3929">
            <v>110</v>
          </cell>
          <cell r="I3929">
            <v>119001</v>
          </cell>
        </row>
        <row r="3930">
          <cell r="A3930">
            <v>61</v>
          </cell>
          <cell r="D3930">
            <v>2014</v>
          </cell>
          <cell r="G3930">
            <v>111</v>
          </cell>
          <cell r="I3930">
            <v>4282237</v>
          </cell>
        </row>
        <row r="3931">
          <cell r="A3931">
            <v>61</v>
          </cell>
          <cell r="D3931">
            <v>2014</v>
          </cell>
          <cell r="G3931">
            <v>112</v>
          </cell>
          <cell r="I3931">
            <v>92766554</v>
          </cell>
        </row>
        <row r="3932">
          <cell r="A3932">
            <v>61</v>
          </cell>
          <cell r="D3932">
            <v>2015</v>
          </cell>
          <cell r="G3932">
            <v>83</v>
          </cell>
          <cell r="I3932">
            <v>41252</v>
          </cell>
        </row>
        <row r="3933">
          <cell r="A3933">
            <v>61</v>
          </cell>
          <cell r="D3933">
            <v>2015</v>
          </cell>
          <cell r="G3933"/>
          <cell r="I3933">
            <v>0</v>
          </cell>
        </row>
        <row r="3934">
          <cell r="A3934">
            <v>61</v>
          </cell>
          <cell r="D3934">
            <v>2015</v>
          </cell>
          <cell r="G3934">
            <v>85</v>
          </cell>
          <cell r="I3934">
            <v>144459</v>
          </cell>
        </row>
        <row r="3935">
          <cell r="A3935">
            <v>61</v>
          </cell>
          <cell r="D3935">
            <v>2015</v>
          </cell>
          <cell r="G3935"/>
          <cell r="I3935">
            <v>0</v>
          </cell>
        </row>
        <row r="3936">
          <cell r="A3936">
            <v>61</v>
          </cell>
          <cell r="D3936">
            <v>2015</v>
          </cell>
          <cell r="G3936"/>
          <cell r="I3936">
            <v>0</v>
          </cell>
        </row>
        <row r="3937">
          <cell r="A3937">
            <v>61</v>
          </cell>
          <cell r="D3937">
            <v>2015</v>
          </cell>
          <cell r="G3937">
            <v>88</v>
          </cell>
          <cell r="I3937">
            <v>2220328</v>
          </cell>
        </row>
        <row r="3938">
          <cell r="A3938">
            <v>61</v>
          </cell>
          <cell r="D3938">
            <v>2015</v>
          </cell>
          <cell r="G3938"/>
          <cell r="I3938">
            <v>0</v>
          </cell>
        </row>
        <row r="3939">
          <cell r="A3939">
            <v>61</v>
          </cell>
          <cell r="D3939">
            <v>2015</v>
          </cell>
          <cell r="G3939"/>
          <cell r="I3939">
            <v>0</v>
          </cell>
        </row>
        <row r="3940">
          <cell r="A3940">
            <v>61</v>
          </cell>
          <cell r="D3940">
            <v>2015</v>
          </cell>
          <cell r="G3940"/>
          <cell r="I3940">
            <v>0</v>
          </cell>
        </row>
        <row r="3941">
          <cell r="A3941">
            <v>61</v>
          </cell>
          <cell r="D3941">
            <v>2015</v>
          </cell>
          <cell r="G3941">
            <v>92</v>
          </cell>
          <cell r="I3941">
            <v>601315</v>
          </cell>
        </row>
        <row r="3942">
          <cell r="A3942">
            <v>61</v>
          </cell>
          <cell r="D3942">
            <v>2015</v>
          </cell>
          <cell r="G3942">
            <v>93</v>
          </cell>
          <cell r="I3942">
            <v>827137</v>
          </cell>
        </row>
        <row r="3943">
          <cell r="A3943">
            <v>61</v>
          </cell>
          <cell r="D3943">
            <v>2015</v>
          </cell>
          <cell r="G3943">
            <v>94</v>
          </cell>
          <cell r="I3943">
            <v>208149</v>
          </cell>
        </row>
        <row r="3944">
          <cell r="A3944">
            <v>61</v>
          </cell>
          <cell r="D3944">
            <v>2015</v>
          </cell>
          <cell r="G3944"/>
          <cell r="I3944">
            <v>0</v>
          </cell>
        </row>
        <row r="3945">
          <cell r="A3945">
            <v>61</v>
          </cell>
          <cell r="D3945">
            <v>2015</v>
          </cell>
          <cell r="G3945">
            <v>96</v>
          </cell>
          <cell r="I3945">
            <v>90006769</v>
          </cell>
        </row>
        <row r="3946">
          <cell r="A3946">
            <v>61</v>
          </cell>
          <cell r="D3946">
            <v>2015</v>
          </cell>
          <cell r="G3946">
            <v>97</v>
          </cell>
          <cell r="I3946">
            <v>0</v>
          </cell>
        </row>
        <row r="3947">
          <cell r="A3947">
            <v>61</v>
          </cell>
          <cell r="D3947">
            <v>2015</v>
          </cell>
          <cell r="G3947">
            <v>98</v>
          </cell>
          <cell r="I3947">
            <v>293777</v>
          </cell>
        </row>
        <row r="3948">
          <cell r="A3948">
            <v>61</v>
          </cell>
          <cell r="D3948">
            <v>2015</v>
          </cell>
          <cell r="G3948">
            <v>99</v>
          </cell>
          <cell r="I3948">
            <v>94343186</v>
          </cell>
        </row>
        <row r="3949">
          <cell r="A3949">
            <v>61</v>
          </cell>
          <cell r="D3949">
            <v>2015</v>
          </cell>
          <cell r="G3949"/>
          <cell r="I3949">
            <v>0</v>
          </cell>
        </row>
        <row r="3950">
          <cell r="A3950">
            <v>61</v>
          </cell>
          <cell r="D3950">
            <v>2015</v>
          </cell>
          <cell r="G3950">
            <v>101</v>
          </cell>
          <cell r="I3950">
            <v>34517</v>
          </cell>
        </row>
        <row r="3951">
          <cell r="A3951">
            <v>61</v>
          </cell>
          <cell r="D3951">
            <v>2015</v>
          </cell>
          <cell r="G3951">
            <v>102</v>
          </cell>
          <cell r="I3951">
            <v>39802</v>
          </cell>
        </row>
        <row r="3952">
          <cell r="A3952">
            <v>61</v>
          </cell>
          <cell r="D3952">
            <v>2015</v>
          </cell>
          <cell r="G3952"/>
          <cell r="I3952">
            <v>0</v>
          </cell>
        </row>
        <row r="3953">
          <cell r="A3953">
            <v>61</v>
          </cell>
          <cell r="D3953">
            <v>2015</v>
          </cell>
          <cell r="G3953"/>
          <cell r="I3953">
            <v>0</v>
          </cell>
        </row>
        <row r="3954">
          <cell r="A3954">
            <v>61</v>
          </cell>
          <cell r="D3954">
            <v>2015</v>
          </cell>
          <cell r="G3954"/>
          <cell r="I3954">
            <v>0</v>
          </cell>
        </row>
        <row r="3955">
          <cell r="A3955">
            <v>61</v>
          </cell>
          <cell r="D3955">
            <v>2015</v>
          </cell>
          <cell r="G3955"/>
          <cell r="I3955">
            <v>0</v>
          </cell>
        </row>
        <row r="3956">
          <cell r="A3956">
            <v>61</v>
          </cell>
          <cell r="D3956">
            <v>2015</v>
          </cell>
          <cell r="G3956">
            <v>107</v>
          </cell>
          <cell r="I3956">
            <v>804616</v>
          </cell>
        </row>
        <row r="3957">
          <cell r="A3957">
            <v>61</v>
          </cell>
          <cell r="D3957">
            <v>2015</v>
          </cell>
          <cell r="G3957">
            <v>108</v>
          </cell>
          <cell r="I3957">
            <v>3065182</v>
          </cell>
        </row>
        <row r="3958">
          <cell r="A3958">
            <v>61</v>
          </cell>
          <cell r="D3958">
            <v>2015</v>
          </cell>
          <cell r="G3958"/>
          <cell r="I3958">
            <v>0</v>
          </cell>
        </row>
        <row r="3959">
          <cell r="A3959">
            <v>61</v>
          </cell>
          <cell r="D3959">
            <v>2015</v>
          </cell>
          <cell r="G3959">
            <v>110</v>
          </cell>
          <cell r="I3959">
            <v>7464</v>
          </cell>
        </row>
        <row r="3960">
          <cell r="A3960">
            <v>61</v>
          </cell>
          <cell r="D3960">
            <v>2015</v>
          </cell>
          <cell r="G3960">
            <v>111</v>
          </cell>
          <cell r="I3960">
            <v>3951581</v>
          </cell>
        </row>
        <row r="3961">
          <cell r="A3961">
            <v>61</v>
          </cell>
          <cell r="D3961">
            <v>2015</v>
          </cell>
          <cell r="G3961">
            <v>112</v>
          </cell>
          <cell r="I3961">
            <v>98294767</v>
          </cell>
        </row>
        <row r="3962">
          <cell r="A3962">
            <v>61</v>
          </cell>
          <cell r="D3962">
            <v>2016</v>
          </cell>
          <cell r="G3962">
            <v>83</v>
          </cell>
          <cell r="I3962">
            <v>64482</v>
          </cell>
        </row>
        <row r="3963">
          <cell r="A3963">
            <v>61</v>
          </cell>
          <cell r="D3963">
            <v>2016</v>
          </cell>
          <cell r="G3963"/>
          <cell r="I3963">
            <v>0</v>
          </cell>
        </row>
        <row r="3964">
          <cell r="A3964">
            <v>61</v>
          </cell>
          <cell r="D3964">
            <v>2016</v>
          </cell>
          <cell r="G3964">
            <v>85</v>
          </cell>
          <cell r="I3964">
            <v>193744</v>
          </cell>
        </row>
        <row r="3965">
          <cell r="A3965">
            <v>61</v>
          </cell>
          <cell r="D3965">
            <v>2016</v>
          </cell>
          <cell r="G3965"/>
          <cell r="I3965">
            <v>0</v>
          </cell>
        </row>
        <row r="3966">
          <cell r="A3966">
            <v>61</v>
          </cell>
          <cell r="D3966">
            <v>2016</v>
          </cell>
          <cell r="G3966"/>
          <cell r="I3966">
            <v>0</v>
          </cell>
        </row>
        <row r="3967">
          <cell r="A3967">
            <v>61</v>
          </cell>
          <cell r="D3967">
            <v>2016</v>
          </cell>
          <cell r="G3967">
            <v>88</v>
          </cell>
          <cell r="I3967">
            <v>3417836</v>
          </cell>
        </row>
        <row r="3968">
          <cell r="A3968">
            <v>61</v>
          </cell>
          <cell r="D3968">
            <v>2016</v>
          </cell>
          <cell r="G3968"/>
          <cell r="I3968">
            <v>0</v>
          </cell>
        </row>
        <row r="3969">
          <cell r="A3969">
            <v>61</v>
          </cell>
          <cell r="D3969">
            <v>2016</v>
          </cell>
          <cell r="G3969"/>
          <cell r="I3969">
            <v>0</v>
          </cell>
        </row>
        <row r="3970">
          <cell r="A3970">
            <v>61</v>
          </cell>
          <cell r="D3970">
            <v>2016</v>
          </cell>
          <cell r="G3970"/>
          <cell r="I3970">
            <v>0</v>
          </cell>
        </row>
        <row r="3971">
          <cell r="A3971">
            <v>61</v>
          </cell>
          <cell r="D3971">
            <v>2016</v>
          </cell>
          <cell r="G3971">
            <v>92</v>
          </cell>
          <cell r="I3971">
            <v>603177</v>
          </cell>
        </row>
        <row r="3972">
          <cell r="A3972">
            <v>61</v>
          </cell>
          <cell r="D3972">
            <v>2016</v>
          </cell>
          <cell r="G3972">
            <v>93</v>
          </cell>
          <cell r="I3972">
            <v>628957</v>
          </cell>
        </row>
        <row r="3973">
          <cell r="A3973">
            <v>61</v>
          </cell>
          <cell r="D3973">
            <v>2016</v>
          </cell>
          <cell r="G3973">
            <v>94</v>
          </cell>
          <cell r="I3973">
            <v>314630</v>
          </cell>
        </row>
        <row r="3974">
          <cell r="A3974">
            <v>61</v>
          </cell>
          <cell r="D3974">
            <v>2016</v>
          </cell>
          <cell r="G3974"/>
          <cell r="I3974">
            <v>0</v>
          </cell>
        </row>
        <row r="3975">
          <cell r="A3975">
            <v>61</v>
          </cell>
          <cell r="D3975">
            <v>2016</v>
          </cell>
          <cell r="G3975">
            <v>96</v>
          </cell>
          <cell r="I3975">
            <v>86344896</v>
          </cell>
        </row>
        <row r="3976">
          <cell r="A3976">
            <v>61</v>
          </cell>
          <cell r="D3976">
            <v>2016</v>
          </cell>
          <cell r="G3976"/>
          <cell r="I3976">
            <v>0</v>
          </cell>
        </row>
        <row r="3977">
          <cell r="A3977">
            <v>61</v>
          </cell>
          <cell r="D3977">
            <v>2016</v>
          </cell>
          <cell r="G3977">
            <v>98</v>
          </cell>
          <cell r="I3977">
            <v>318937</v>
          </cell>
        </row>
        <row r="3978">
          <cell r="A3978">
            <v>61</v>
          </cell>
          <cell r="D3978">
            <v>2016</v>
          </cell>
          <cell r="G3978">
            <v>99</v>
          </cell>
          <cell r="I3978">
            <v>91886659</v>
          </cell>
        </row>
        <row r="3979">
          <cell r="A3979">
            <v>61</v>
          </cell>
          <cell r="D3979">
            <v>2016</v>
          </cell>
          <cell r="G3979"/>
          <cell r="I3979">
            <v>0</v>
          </cell>
        </row>
        <row r="3980">
          <cell r="A3980">
            <v>61</v>
          </cell>
          <cell r="D3980">
            <v>2016</v>
          </cell>
          <cell r="G3980">
            <v>101</v>
          </cell>
          <cell r="I3980">
            <v>10101</v>
          </cell>
        </row>
        <row r="3981">
          <cell r="A3981">
            <v>61</v>
          </cell>
          <cell r="D3981">
            <v>2016</v>
          </cell>
          <cell r="G3981">
            <v>102</v>
          </cell>
          <cell r="I3981">
            <v>30028</v>
          </cell>
        </row>
        <row r="3982">
          <cell r="A3982">
            <v>61</v>
          </cell>
          <cell r="D3982">
            <v>2016</v>
          </cell>
          <cell r="G3982"/>
          <cell r="I3982">
            <v>0</v>
          </cell>
        </row>
        <row r="3983">
          <cell r="A3983">
            <v>61</v>
          </cell>
          <cell r="D3983">
            <v>2016</v>
          </cell>
          <cell r="G3983"/>
          <cell r="I3983">
            <v>0</v>
          </cell>
        </row>
        <row r="3984">
          <cell r="A3984">
            <v>61</v>
          </cell>
          <cell r="D3984">
            <v>2016</v>
          </cell>
          <cell r="G3984"/>
          <cell r="I3984">
            <v>0</v>
          </cell>
        </row>
        <row r="3985">
          <cell r="A3985">
            <v>61</v>
          </cell>
          <cell r="D3985">
            <v>2016</v>
          </cell>
          <cell r="G3985"/>
          <cell r="I3985">
            <v>0</v>
          </cell>
        </row>
        <row r="3986">
          <cell r="A3986">
            <v>61</v>
          </cell>
          <cell r="D3986">
            <v>2016</v>
          </cell>
          <cell r="G3986">
            <v>107</v>
          </cell>
          <cell r="I3986">
            <v>721072</v>
          </cell>
        </row>
        <row r="3987">
          <cell r="A3987">
            <v>61</v>
          </cell>
          <cell r="D3987">
            <v>2016</v>
          </cell>
          <cell r="G3987">
            <v>108</v>
          </cell>
          <cell r="I3987">
            <v>2986408</v>
          </cell>
        </row>
        <row r="3988">
          <cell r="A3988">
            <v>61</v>
          </cell>
          <cell r="D3988">
            <v>2016</v>
          </cell>
          <cell r="G3988"/>
          <cell r="I3988">
            <v>0</v>
          </cell>
        </row>
        <row r="3989">
          <cell r="A3989">
            <v>61</v>
          </cell>
          <cell r="D3989">
            <v>2016</v>
          </cell>
          <cell r="G3989">
            <v>110</v>
          </cell>
          <cell r="I3989">
            <v>16088</v>
          </cell>
        </row>
        <row r="3990">
          <cell r="A3990">
            <v>61</v>
          </cell>
          <cell r="D3990">
            <v>2016</v>
          </cell>
          <cell r="G3990">
            <v>111</v>
          </cell>
          <cell r="I3990">
            <v>3763697</v>
          </cell>
        </row>
        <row r="3991">
          <cell r="A3991">
            <v>61</v>
          </cell>
          <cell r="D3991">
            <v>2016</v>
          </cell>
          <cell r="G3991">
            <v>112</v>
          </cell>
          <cell r="I3991">
            <v>95650356</v>
          </cell>
        </row>
        <row r="3992">
          <cell r="A3992">
            <v>70</v>
          </cell>
          <cell r="D3992">
            <v>1998</v>
          </cell>
          <cell r="G3992">
            <v>83</v>
          </cell>
          <cell r="I3992">
            <v>2163131</v>
          </cell>
        </row>
        <row r="3993">
          <cell r="A3993">
            <v>70</v>
          </cell>
          <cell r="D3993">
            <v>1998</v>
          </cell>
          <cell r="G3993">
            <v>84</v>
          </cell>
          <cell r="I3993">
            <v>1671687</v>
          </cell>
        </row>
        <row r="3994">
          <cell r="A3994">
            <v>70</v>
          </cell>
          <cell r="D3994">
            <v>1998</v>
          </cell>
          <cell r="G3994">
            <v>85</v>
          </cell>
          <cell r="I3994">
            <v>176790</v>
          </cell>
        </row>
        <row r="3995">
          <cell r="A3995">
            <v>70</v>
          </cell>
          <cell r="D3995">
            <v>1998</v>
          </cell>
          <cell r="G3995">
            <v>86</v>
          </cell>
          <cell r="I3995">
            <v>374761</v>
          </cell>
        </row>
        <row r="3996">
          <cell r="A3996">
            <v>70</v>
          </cell>
          <cell r="D3996">
            <v>1998</v>
          </cell>
          <cell r="G3996"/>
          <cell r="I3996">
            <v>0</v>
          </cell>
        </row>
        <row r="3997">
          <cell r="A3997">
            <v>70</v>
          </cell>
          <cell r="D3997">
            <v>1998</v>
          </cell>
          <cell r="G3997">
            <v>88</v>
          </cell>
          <cell r="I3997">
            <v>5868002</v>
          </cell>
        </row>
        <row r="3998">
          <cell r="A3998">
            <v>70</v>
          </cell>
          <cell r="D3998">
            <v>1998</v>
          </cell>
          <cell r="G3998">
            <v>89</v>
          </cell>
          <cell r="I3998">
            <v>786524</v>
          </cell>
        </row>
        <row r="3999">
          <cell r="A3999">
            <v>70</v>
          </cell>
          <cell r="D3999">
            <v>1998</v>
          </cell>
          <cell r="G3999">
            <v>90</v>
          </cell>
          <cell r="I3999">
            <v>1152041</v>
          </cell>
        </row>
        <row r="4000">
          <cell r="A4000">
            <v>70</v>
          </cell>
          <cell r="D4000">
            <v>1998</v>
          </cell>
          <cell r="G4000">
            <v>91</v>
          </cell>
          <cell r="I4000">
            <v>12192936</v>
          </cell>
        </row>
        <row r="4001">
          <cell r="A4001">
            <v>70</v>
          </cell>
          <cell r="D4001">
            <v>1998</v>
          </cell>
          <cell r="G4001"/>
          <cell r="I4001">
            <v>0</v>
          </cell>
        </row>
        <row r="4002">
          <cell r="A4002">
            <v>70</v>
          </cell>
          <cell r="D4002">
            <v>1998</v>
          </cell>
          <cell r="G4002">
            <v>93</v>
          </cell>
          <cell r="I4002">
            <v>257101</v>
          </cell>
        </row>
        <row r="4003">
          <cell r="A4003">
            <v>70</v>
          </cell>
          <cell r="D4003">
            <v>1998</v>
          </cell>
          <cell r="G4003">
            <v>94</v>
          </cell>
          <cell r="I4003">
            <v>17599</v>
          </cell>
        </row>
        <row r="4004">
          <cell r="A4004">
            <v>70</v>
          </cell>
          <cell r="D4004">
            <v>1998</v>
          </cell>
          <cell r="G4004">
            <v>95</v>
          </cell>
          <cell r="I4004">
            <v>1828270</v>
          </cell>
        </row>
        <row r="4005">
          <cell r="A4005">
            <v>70</v>
          </cell>
          <cell r="D4005">
            <v>1998</v>
          </cell>
          <cell r="G4005">
            <v>96</v>
          </cell>
          <cell r="I4005">
            <v>1801094</v>
          </cell>
        </row>
        <row r="4006">
          <cell r="A4006">
            <v>70</v>
          </cell>
          <cell r="D4006">
            <v>1998</v>
          </cell>
          <cell r="G4006"/>
          <cell r="I4006">
            <v>0</v>
          </cell>
        </row>
        <row r="4007">
          <cell r="A4007">
            <v>70</v>
          </cell>
          <cell r="D4007">
            <v>1998</v>
          </cell>
          <cell r="G4007">
            <v>98</v>
          </cell>
          <cell r="I4007">
            <v>4438</v>
          </cell>
        </row>
        <row r="4008">
          <cell r="A4008">
            <v>70</v>
          </cell>
          <cell r="D4008">
            <v>1998</v>
          </cell>
          <cell r="G4008">
            <v>99</v>
          </cell>
          <cell r="I4008">
            <v>3908502</v>
          </cell>
        </row>
        <row r="4009">
          <cell r="A4009">
            <v>70</v>
          </cell>
          <cell r="D4009">
            <v>1998</v>
          </cell>
          <cell r="G4009">
            <v>100</v>
          </cell>
          <cell r="I4009">
            <v>16101438</v>
          </cell>
        </row>
        <row r="4010">
          <cell r="A4010">
            <v>70</v>
          </cell>
          <cell r="D4010">
            <v>1998</v>
          </cell>
          <cell r="G4010"/>
          <cell r="I4010">
            <v>0</v>
          </cell>
        </row>
        <row r="4011">
          <cell r="A4011">
            <v>70</v>
          </cell>
          <cell r="D4011">
            <v>1998</v>
          </cell>
          <cell r="G4011"/>
          <cell r="I4011">
            <v>0</v>
          </cell>
        </row>
        <row r="4012">
          <cell r="A4012">
            <v>70</v>
          </cell>
          <cell r="D4012">
            <v>1998</v>
          </cell>
          <cell r="G4012">
            <v>103</v>
          </cell>
          <cell r="I4012">
            <v>3689022</v>
          </cell>
        </row>
        <row r="4013">
          <cell r="A4013">
            <v>70</v>
          </cell>
          <cell r="D4013">
            <v>1998</v>
          </cell>
          <cell r="G4013"/>
          <cell r="I4013">
            <v>0</v>
          </cell>
        </row>
        <row r="4014">
          <cell r="A4014">
            <v>70</v>
          </cell>
          <cell r="D4014">
            <v>1998</v>
          </cell>
          <cell r="G4014">
            <v>105</v>
          </cell>
          <cell r="I4014">
            <v>2187992</v>
          </cell>
        </row>
        <row r="4015">
          <cell r="A4015">
            <v>70</v>
          </cell>
          <cell r="D4015">
            <v>1998</v>
          </cell>
          <cell r="G4015">
            <v>106</v>
          </cell>
          <cell r="I4015">
            <v>2358908</v>
          </cell>
        </row>
        <row r="4016">
          <cell r="A4016">
            <v>70</v>
          </cell>
          <cell r="D4016">
            <v>1998</v>
          </cell>
          <cell r="G4016">
            <v>107</v>
          </cell>
          <cell r="I4016">
            <v>3843182</v>
          </cell>
        </row>
        <row r="4017">
          <cell r="A4017">
            <v>70</v>
          </cell>
          <cell r="D4017">
            <v>1998</v>
          </cell>
          <cell r="G4017">
            <v>108</v>
          </cell>
          <cell r="I4017">
            <v>1866198</v>
          </cell>
        </row>
        <row r="4018">
          <cell r="A4018">
            <v>70</v>
          </cell>
          <cell r="D4018">
            <v>1998</v>
          </cell>
          <cell r="G4018">
            <v>109</v>
          </cell>
          <cell r="I4018">
            <v>212257</v>
          </cell>
        </row>
        <row r="4019">
          <cell r="A4019">
            <v>70</v>
          </cell>
          <cell r="D4019">
            <v>1998</v>
          </cell>
          <cell r="G4019">
            <v>110</v>
          </cell>
          <cell r="I4019">
            <v>2793199</v>
          </cell>
        </row>
        <row r="4020">
          <cell r="A4020">
            <v>70</v>
          </cell>
          <cell r="D4020">
            <v>1998</v>
          </cell>
          <cell r="G4020">
            <v>111</v>
          </cell>
          <cell r="I4020">
            <v>676674</v>
          </cell>
        </row>
        <row r="4021">
          <cell r="A4021">
            <v>70</v>
          </cell>
          <cell r="D4021">
            <v>1998</v>
          </cell>
          <cell r="G4021">
            <v>112</v>
          </cell>
          <cell r="I4021">
            <v>5115553</v>
          </cell>
        </row>
        <row r="4022">
          <cell r="A4022">
            <v>70</v>
          </cell>
          <cell r="D4022">
            <v>1999</v>
          </cell>
          <cell r="G4022">
            <v>83</v>
          </cell>
          <cell r="I4022">
            <v>2218682</v>
          </cell>
        </row>
        <row r="4023">
          <cell r="A4023">
            <v>70</v>
          </cell>
          <cell r="D4023">
            <v>1999</v>
          </cell>
          <cell r="G4023">
            <v>84</v>
          </cell>
          <cell r="I4023">
            <v>1965859</v>
          </cell>
        </row>
        <row r="4024">
          <cell r="A4024">
            <v>70</v>
          </cell>
          <cell r="D4024">
            <v>1999</v>
          </cell>
          <cell r="G4024">
            <v>85</v>
          </cell>
          <cell r="I4024">
            <v>149200</v>
          </cell>
        </row>
        <row r="4025">
          <cell r="A4025">
            <v>70</v>
          </cell>
          <cell r="D4025">
            <v>1999</v>
          </cell>
          <cell r="G4025">
            <v>86</v>
          </cell>
          <cell r="I4025">
            <v>299723</v>
          </cell>
        </row>
        <row r="4026">
          <cell r="A4026">
            <v>70</v>
          </cell>
          <cell r="D4026">
            <v>1999</v>
          </cell>
          <cell r="G4026">
            <v>87</v>
          </cell>
          <cell r="I4026">
            <v>0</v>
          </cell>
        </row>
        <row r="4027">
          <cell r="A4027">
            <v>70</v>
          </cell>
          <cell r="D4027">
            <v>1999</v>
          </cell>
          <cell r="G4027">
            <v>88</v>
          </cell>
          <cell r="I4027">
            <v>2759042</v>
          </cell>
        </row>
        <row r="4028">
          <cell r="A4028">
            <v>70</v>
          </cell>
          <cell r="D4028">
            <v>1999</v>
          </cell>
          <cell r="G4028">
            <v>89</v>
          </cell>
          <cell r="I4028">
            <v>828332</v>
          </cell>
        </row>
        <row r="4029">
          <cell r="A4029">
            <v>70</v>
          </cell>
          <cell r="D4029">
            <v>1999</v>
          </cell>
          <cell r="G4029">
            <v>90</v>
          </cell>
          <cell r="I4029">
            <v>1257998</v>
          </cell>
        </row>
        <row r="4030">
          <cell r="A4030">
            <v>70</v>
          </cell>
          <cell r="D4030">
            <v>1999</v>
          </cell>
          <cell r="G4030">
            <v>91</v>
          </cell>
          <cell r="I4030">
            <v>9478836</v>
          </cell>
        </row>
        <row r="4031">
          <cell r="A4031">
            <v>70</v>
          </cell>
          <cell r="D4031">
            <v>1999</v>
          </cell>
          <cell r="G4031"/>
          <cell r="I4031">
            <v>0</v>
          </cell>
        </row>
        <row r="4032">
          <cell r="A4032">
            <v>70</v>
          </cell>
          <cell r="D4032">
            <v>1999</v>
          </cell>
          <cell r="G4032">
            <v>93</v>
          </cell>
          <cell r="I4032">
            <v>333304</v>
          </cell>
        </row>
        <row r="4033">
          <cell r="A4033">
            <v>70</v>
          </cell>
          <cell r="D4033">
            <v>1999</v>
          </cell>
          <cell r="G4033">
            <v>94</v>
          </cell>
          <cell r="I4033">
            <v>32</v>
          </cell>
        </row>
        <row r="4034">
          <cell r="A4034">
            <v>70</v>
          </cell>
          <cell r="D4034">
            <v>1999</v>
          </cell>
          <cell r="G4034">
            <v>95</v>
          </cell>
          <cell r="I4034">
            <v>2099423</v>
          </cell>
        </row>
        <row r="4035">
          <cell r="A4035">
            <v>70</v>
          </cell>
          <cell r="D4035">
            <v>1999</v>
          </cell>
          <cell r="G4035">
            <v>96</v>
          </cell>
          <cell r="I4035">
            <v>1865398</v>
          </cell>
        </row>
        <row r="4036">
          <cell r="A4036">
            <v>70</v>
          </cell>
          <cell r="D4036">
            <v>1999</v>
          </cell>
          <cell r="G4036">
            <v>97</v>
          </cell>
          <cell r="I4036">
            <v>0</v>
          </cell>
        </row>
        <row r="4037">
          <cell r="A4037">
            <v>70</v>
          </cell>
          <cell r="D4037">
            <v>1999</v>
          </cell>
          <cell r="G4037">
            <v>98</v>
          </cell>
          <cell r="I4037">
            <v>77</v>
          </cell>
        </row>
        <row r="4038">
          <cell r="A4038">
            <v>70</v>
          </cell>
          <cell r="D4038">
            <v>1999</v>
          </cell>
          <cell r="G4038">
            <v>99</v>
          </cell>
          <cell r="I4038">
            <v>4298234</v>
          </cell>
        </row>
        <row r="4039">
          <cell r="A4039">
            <v>70</v>
          </cell>
          <cell r="D4039">
            <v>1999</v>
          </cell>
          <cell r="G4039">
            <v>100</v>
          </cell>
          <cell r="I4039">
            <v>13777070</v>
          </cell>
        </row>
        <row r="4040">
          <cell r="A4040">
            <v>70</v>
          </cell>
          <cell r="D4040">
            <v>1999</v>
          </cell>
          <cell r="G4040"/>
          <cell r="I4040">
            <v>0</v>
          </cell>
        </row>
        <row r="4041">
          <cell r="A4041">
            <v>70</v>
          </cell>
          <cell r="D4041">
            <v>1999</v>
          </cell>
          <cell r="G4041"/>
          <cell r="I4041">
            <v>0</v>
          </cell>
        </row>
        <row r="4042">
          <cell r="A4042">
            <v>70</v>
          </cell>
          <cell r="D4042">
            <v>1999</v>
          </cell>
          <cell r="G4042">
            <v>103</v>
          </cell>
          <cell r="I4042">
            <v>4686239</v>
          </cell>
        </row>
        <row r="4043">
          <cell r="A4043">
            <v>70</v>
          </cell>
          <cell r="D4043">
            <v>1999</v>
          </cell>
          <cell r="G4043"/>
          <cell r="I4043">
            <v>0</v>
          </cell>
        </row>
        <row r="4044">
          <cell r="A4044">
            <v>70</v>
          </cell>
          <cell r="D4044">
            <v>1999</v>
          </cell>
          <cell r="G4044">
            <v>105</v>
          </cell>
          <cell r="I4044">
            <v>2381570</v>
          </cell>
        </row>
        <row r="4045">
          <cell r="A4045">
            <v>70</v>
          </cell>
          <cell r="D4045">
            <v>1999</v>
          </cell>
          <cell r="G4045">
            <v>106</v>
          </cell>
          <cell r="I4045">
            <v>2665104</v>
          </cell>
        </row>
        <row r="4046">
          <cell r="A4046">
            <v>70</v>
          </cell>
          <cell r="D4046">
            <v>1999</v>
          </cell>
          <cell r="G4046">
            <v>107</v>
          </cell>
          <cell r="I4046">
            <v>2930567</v>
          </cell>
        </row>
        <row r="4047">
          <cell r="A4047">
            <v>70</v>
          </cell>
          <cell r="D4047">
            <v>1999</v>
          </cell>
          <cell r="G4047">
            <v>108</v>
          </cell>
          <cell r="I4047">
            <v>2017240</v>
          </cell>
        </row>
        <row r="4048">
          <cell r="A4048">
            <v>70</v>
          </cell>
          <cell r="D4048">
            <v>1999</v>
          </cell>
          <cell r="G4048">
            <v>109</v>
          </cell>
          <cell r="I4048">
            <v>229617</v>
          </cell>
        </row>
        <row r="4049">
          <cell r="A4049">
            <v>70</v>
          </cell>
          <cell r="D4049">
            <v>1999</v>
          </cell>
          <cell r="G4049">
            <v>110</v>
          </cell>
          <cell r="I4049">
            <v>2865455</v>
          </cell>
        </row>
        <row r="4050">
          <cell r="A4050">
            <v>70</v>
          </cell>
          <cell r="D4050">
            <v>1999</v>
          </cell>
          <cell r="G4050">
            <v>111</v>
          </cell>
          <cell r="I4050">
            <v>790684</v>
          </cell>
        </row>
        <row r="4051">
          <cell r="A4051">
            <v>70</v>
          </cell>
          <cell r="D4051">
            <v>1999</v>
          </cell>
          <cell r="G4051">
            <v>112</v>
          </cell>
          <cell r="I4051">
            <v>7176448</v>
          </cell>
        </row>
        <row r="4052">
          <cell r="A4052">
            <v>70</v>
          </cell>
          <cell r="D4052">
            <v>2000</v>
          </cell>
          <cell r="G4052">
            <v>83</v>
          </cell>
          <cell r="I4052">
            <v>1845060</v>
          </cell>
        </row>
        <row r="4053">
          <cell r="A4053">
            <v>70</v>
          </cell>
          <cell r="D4053">
            <v>2000</v>
          </cell>
          <cell r="G4053">
            <v>84</v>
          </cell>
          <cell r="I4053">
            <v>2102551</v>
          </cell>
        </row>
        <row r="4054">
          <cell r="A4054">
            <v>70</v>
          </cell>
          <cell r="D4054">
            <v>2000</v>
          </cell>
          <cell r="G4054">
            <v>85</v>
          </cell>
          <cell r="I4054">
            <v>1325032</v>
          </cell>
        </row>
        <row r="4055">
          <cell r="A4055">
            <v>70</v>
          </cell>
          <cell r="D4055">
            <v>2000</v>
          </cell>
          <cell r="G4055">
            <v>86</v>
          </cell>
          <cell r="I4055">
            <v>575998</v>
          </cell>
        </row>
        <row r="4056">
          <cell r="A4056">
            <v>70</v>
          </cell>
          <cell r="D4056">
            <v>2000</v>
          </cell>
          <cell r="G4056">
            <v>87</v>
          </cell>
          <cell r="I4056">
            <v>0</v>
          </cell>
        </row>
        <row r="4057">
          <cell r="A4057">
            <v>70</v>
          </cell>
          <cell r="D4057">
            <v>2000</v>
          </cell>
          <cell r="G4057">
            <v>88</v>
          </cell>
          <cell r="I4057">
            <v>214729</v>
          </cell>
        </row>
        <row r="4058">
          <cell r="A4058">
            <v>70</v>
          </cell>
          <cell r="D4058">
            <v>2000</v>
          </cell>
          <cell r="G4058">
            <v>89</v>
          </cell>
          <cell r="I4058">
            <v>192398</v>
          </cell>
        </row>
        <row r="4059">
          <cell r="A4059">
            <v>70</v>
          </cell>
          <cell r="D4059">
            <v>2000</v>
          </cell>
          <cell r="G4059">
            <v>90</v>
          </cell>
          <cell r="I4059">
            <v>1450839</v>
          </cell>
        </row>
        <row r="4060">
          <cell r="A4060">
            <v>70</v>
          </cell>
          <cell r="D4060">
            <v>2000</v>
          </cell>
          <cell r="G4060">
            <v>91</v>
          </cell>
          <cell r="I4060">
            <v>7706607</v>
          </cell>
        </row>
        <row r="4061">
          <cell r="A4061">
            <v>70</v>
          </cell>
          <cell r="D4061">
            <v>2000</v>
          </cell>
          <cell r="G4061"/>
          <cell r="I4061">
            <v>0</v>
          </cell>
        </row>
        <row r="4062">
          <cell r="A4062">
            <v>70</v>
          </cell>
          <cell r="D4062">
            <v>2000</v>
          </cell>
          <cell r="G4062">
            <v>93</v>
          </cell>
          <cell r="I4062">
            <v>486512</v>
          </cell>
        </row>
        <row r="4063">
          <cell r="A4063">
            <v>70</v>
          </cell>
          <cell r="D4063">
            <v>2000</v>
          </cell>
          <cell r="G4063">
            <v>94</v>
          </cell>
          <cell r="I4063">
            <v>0</v>
          </cell>
        </row>
        <row r="4064">
          <cell r="A4064">
            <v>70</v>
          </cell>
          <cell r="D4064">
            <v>2000</v>
          </cell>
          <cell r="G4064">
            <v>95</v>
          </cell>
          <cell r="I4064">
            <v>2722766</v>
          </cell>
        </row>
        <row r="4065">
          <cell r="A4065">
            <v>70</v>
          </cell>
          <cell r="D4065">
            <v>2000</v>
          </cell>
          <cell r="G4065">
            <v>96</v>
          </cell>
          <cell r="I4065">
            <v>1980052</v>
          </cell>
        </row>
        <row r="4066">
          <cell r="A4066">
            <v>70</v>
          </cell>
          <cell r="D4066">
            <v>2000</v>
          </cell>
          <cell r="G4066">
            <v>97</v>
          </cell>
          <cell r="I4066">
            <v>0</v>
          </cell>
        </row>
        <row r="4067">
          <cell r="A4067">
            <v>70</v>
          </cell>
          <cell r="D4067">
            <v>2000</v>
          </cell>
          <cell r="G4067">
            <v>98</v>
          </cell>
          <cell r="I4067">
            <v>0</v>
          </cell>
        </row>
        <row r="4068">
          <cell r="A4068">
            <v>70</v>
          </cell>
          <cell r="D4068">
            <v>2000</v>
          </cell>
          <cell r="G4068">
            <v>99</v>
          </cell>
          <cell r="I4068">
            <v>5189330</v>
          </cell>
        </row>
        <row r="4069">
          <cell r="A4069">
            <v>70</v>
          </cell>
          <cell r="D4069">
            <v>2000</v>
          </cell>
          <cell r="G4069">
            <v>100</v>
          </cell>
          <cell r="I4069">
            <v>12895937</v>
          </cell>
        </row>
        <row r="4070">
          <cell r="A4070">
            <v>70</v>
          </cell>
          <cell r="D4070">
            <v>2000</v>
          </cell>
          <cell r="G4070"/>
          <cell r="I4070">
            <v>0</v>
          </cell>
        </row>
        <row r="4071">
          <cell r="A4071">
            <v>70</v>
          </cell>
          <cell r="D4071">
            <v>2000</v>
          </cell>
          <cell r="G4071"/>
          <cell r="I4071">
            <v>0</v>
          </cell>
        </row>
        <row r="4072">
          <cell r="A4072">
            <v>70</v>
          </cell>
          <cell r="D4072">
            <v>2000</v>
          </cell>
          <cell r="G4072">
            <v>103</v>
          </cell>
          <cell r="I4072">
            <v>3813807</v>
          </cell>
        </row>
        <row r="4073">
          <cell r="A4073">
            <v>70</v>
          </cell>
          <cell r="D4073">
            <v>2000</v>
          </cell>
          <cell r="G4073"/>
          <cell r="I4073">
            <v>0</v>
          </cell>
        </row>
        <row r="4074">
          <cell r="A4074">
            <v>70</v>
          </cell>
          <cell r="D4074">
            <v>2000</v>
          </cell>
          <cell r="G4074">
            <v>105</v>
          </cell>
          <cell r="I4074">
            <v>2564464</v>
          </cell>
        </row>
        <row r="4075">
          <cell r="A4075">
            <v>70</v>
          </cell>
          <cell r="D4075">
            <v>2000</v>
          </cell>
          <cell r="G4075">
            <v>106</v>
          </cell>
          <cell r="I4075">
            <v>1581950</v>
          </cell>
        </row>
        <row r="4076">
          <cell r="A4076">
            <v>70</v>
          </cell>
          <cell r="D4076">
            <v>2000</v>
          </cell>
          <cell r="G4076">
            <v>107</v>
          </cell>
          <cell r="I4076">
            <v>3707321</v>
          </cell>
        </row>
        <row r="4077">
          <cell r="A4077">
            <v>70</v>
          </cell>
          <cell r="D4077">
            <v>2000</v>
          </cell>
          <cell r="G4077">
            <v>108</v>
          </cell>
          <cell r="I4077">
            <v>2668978</v>
          </cell>
        </row>
        <row r="4078">
          <cell r="A4078">
            <v>70</v>
          </cell>
          <cell r="D4078">
            <v>2000</v>
          </cell>
          <cell r="G4078">
            <v>109</v>
          </cell>
          <cell r="I4078">
            <v>665475</v>
          </cell>
        </row>
        <row r="4079">
          <cell r="A4079">
            <v>70</v>
          </cell>
          <cell r="D4079">
            <v>2000</v>
          </cell>
          <cell r="G4079">
            <v>110</v>
          </cell>
          <cell r="I4079">
            <v>3662088</v>
          </cell>
        </row>
        <row r="4080">
          <cell r="A4080">
            <v>70</v>
          </cell>
          <cell r="D4080">
            <v>2000</v>
          </cell>
          <cell r="G4080">
            <v>111</v>
          </cell>
          <cell r="I4080">
            <v>521230</v>
          </cell>
        </row>
        <row r="4081">
          <cell r="A4081">
            <v>70</v>
          </cell>
          <cell r="D4081">
            <v>2000</v>
          </cell>
          <cell r="G4081">
            <v>112</v>
          </cell>
          <cell r="I4081">
            <v>4309779</v>
          </cell>
        </row>
        <row r="4082">
          <cell r="A4082">
            <v>70</v>
          </cell>
          <cell r="D4082">
            <v>2001</v>
          </cell>
          <cell r="G4082">
            <v>83</v>
          </cell>
          <cell r="I4082">
            <v>1951573</v>
          </cell>
        </row>
        <row r="4083">
          <cell r="A4083">
            <v>70</v>
          </cell>
          <cell r="D4083">
            <v>2001</v>
          </cell>
          <cell r="G4083">
            <v>84</v>
          </cell>
          <cell r="I4083">
            <v>2380097</v>
          </cell>
        </row>
        <row r="4084">
          <cell r="A4084">
            <v>70</v>
          </cell>
          <cell r="D4084">
            <v>2001</v>
          </cell>
          <cell r="G4084">
            <v>85</v>
          </cell>
          <cell r="I4084">
            <v>1247486</v>
          </cell>
        </row>
        <row r="4085">
          <cell r="A4085">
            <v>70</v>
          </cell>
          <cell r="D4085">
            <v>2001</v>
          </cell>
          <cell r="G4085">
            <v>86</v>
          </cell>
          <cell r="I4085">
            <v>546695</v>
          </cell>
        </row>
        <row r="4086">
          <cell r="A4086">
            <v>70</v>
          </cell>
          <cell r="D4086">
            <v>2001</v>
          </cell>
          <cell r="G4086">
            <v>87</v>
          </cell>
          <cell r="I4086">
            <v>0</v>
          </cell>
        </row>
        <row r="4087">
          <cell r="A4087">
            <v>70</v>
          </cell>
          <cell r="D4087">
            <v>2001</v>
          </cell>
          <cell r="G4087">
            <v>88</v>
          </cell>
          <cell r="I4087">
            <v>1521950</v>
          </cell>
        </row>
        <row r="4088">
          <cell r="A4088">
            <v>70</v>
          </cell>
          <cell r="D4088">
            <v>2001</v>
          </cell>
          <cell r="G4088">
            <v>89</v>
          </cell>
          <cell r="I4088">
            <v>435479</v>
          </cell>
        </row>
        <row r="4089">
          <cell r="A4089">
            <v>70</v>
          </cell>
          <cell r="D4089">
            <v>2001</v>
          </cell>
          <cell r="G4089">
            <v>90</v>
          </cell>
          <cell r="I4089">
            <v>1323777</v>
          </cell>
        </row>
        <row r="4090">
          <cell r="A4090">
            <v>70</v>
          </cell>
          <cell r="D4090">
            <v>2001</v>
          </cell>
          <cell r="G4090">
            <v>91</v>
          </cell>
          <cell r="I4090">
            <v>9407057</v>
          </cell>
        </row>
        <row r="4091">
          <cell r="A4091">
            <v>70</v>
          </cell>
          <cell r="D4091">
            <v>2001</v>
          </cell>
          <cell r="G4091"/>
          <cell r="I4091">
            <v>0</v>
          </cell>
        </row>
        <row r="4092">
          <cell r="A4092">
            <v>70</v>
          </cell>
          <cell r="D4092">
            <v>2001</v>
          </cell>
          <cell r="G4092">
            <v>93</v>
          </cell>
          <cell r="I4092">
            <v>838863</v>
          </cell>
        </row>
        <row r="4093">
          <cell r="A4093">
            <v>70</v>
          </cell>
          <cell r="D4093">
            <v>2001</v>
          </cell>
          <cell r="G4093">
            <v>94</v>
          </cell>
          <cell r="I4093">
            <v>262</v>
          </cell>
        </row>
        <row r="4094">
          <cell r="A4094">
            <v>70</v>
          </cell>
          <cell r="D4094">
            <v>2001</v>
          </cell>
          <cell r="G4094">
            <v>95</v>
          </cell>
          <cell r="I4094">
            <v>3146988</v>
          </cell>
        </row>
        <row r="4095">
          <cell r="A4095">
            <v>70</v>
          </cell>
          <cell r="D4095">
            <v>2001</v>
          </cell>
          <cell r="G4095">
            <v>96</v>
          </cell>
          <cell r="I4095">
            <v>2457952</v>
          </cell>
        </row>
        <row r="4096">
          <cell r="A4096">
            <v>70</v>
          </cell>
          <cell r="D4096">
            <v>2001</v>
          </cell>
          <cell r="G4096">
            <v>97</v>
          </cell>
          <cell r="I4096">
            <v>0</v>
          </cell>
        </row>
        <row r="4097">
          <cell r="A4097">
            <v>70</v>
          </cell>
          <cell r="D4097">
            <v>2001</v>
          </cell>
          <cell r="G4097">
            <v>98</v>
          </cell>
          <cell r="I4097">
            <v>13399</v>
          </cell>
        </row>
        <row r="4098">
          <cell r="A4098">
            <v>70</v>
          </cell>
          <cell r="D4098">
            <v>2001</v>
          </cell>
          <cell r="G4098">
            <v>99</v>
          </cell>
          <cell r="I4098">
            <v>6457464</v>
          </cell>
        </row>
        <row r="4099">
          <cell r="A4099">
            <v>70</v>
          </cell>
          <cell r="D4099">
            <v>2001</v>
          </cell>
          <cell r="G4099">
            <v>100</v>
          </cell>
          <cell r="I4099">
            <v>15864521</v>
          </cell>
        </row>
        <row r="4100">
          <cell r="A4100">
            <v>70</v>
          </cell>
          <cell r="D4100">
            <v>2001</v>
          </cell>
          <cell r="G4100"/>
          <cell r="I4100">
            <v>0</v>
          </cell>
        </row>
        <row r="4101">
          <cell r="A4101">
            <v>70</v>
          </cell>
          <cell r="D4101">
            <v>2001</v>
          </cell>
          <cell r="G4101"/>
          <cell r="I4101">
            <v>0</v>
          </cell>
        </row>
        <row r="4102">
          <cell r="A4102">
            <v>70</v>
          </cell>
          <cell r="D4102">
            <v>2001</v>
          </cell>
          <cell r="G4102">
            <v>103</v>
          </cell>
          <cell r="I4102">
            <v>3382658</v>
          </cell>
        </row>
        <row r="4103">
          <cell r="A4103">
            <v>70</v>
          </cell>
          <cell r="D4103">
            <v>2001</v>
          </cell>
          <cell r="G4103"/>
          <cell r="I4103">
            <v>0</v>
          </cell>
        </row>
        <row r="4104">
          <cell r="A4104">
            <v>70</v>
          </cell>
          <cell r="D4104">
            <v>2001</v>
          </cell>
          <cell r="G4104">
            <v>105</v>
          </cell>
          <cell r="I4104">
            <v>2625877</v>
          </cell>
        </row>
        <row r="4105">
          <cell r="A4105">
            <v>70</v>
          </cell>
          <cell r="D4105">
            <v>2001</v>
          </cell>
          <cell r="G4105">
            <v>106</v>
          </cell>
          <cell r="I4105">
            <v>1346156</v>
          </cell>
        </row>
        <row r="4106">
          <cell r="A4106">
            <v>70</v>
          </cell>
          <cell r="D4106">
            <v>2001</v>
          </cell>
          <cell r="G4106">
            <v>107</v>
          </cell>
          <cell r="I4106">
            <v>3777453</v>
          </cell>
        </row>
        <row r="4107">
          <cell r="A4107">
            <v>70</v>
          </cell>
          <cell r="D4107">
            <v>2001</v>
          </cell>
          <cell r="G4107">
            <v>108</v>
          </cell>
          <cell r="I4107">
            <v>2542445</v>
          </cell>
        </row>
        <row r="4108">
          <cell r="A4108">
            <v>70</v>
          </cell>
          <cell r="D4108">
            <v>2001</v>
          </cell>
          <cell r="G4108">
            <v>109</v>
          </cell>
          <cell r="I4108">
            <v>373290</v>
          </cell>
        </row>
        <row r="4109">
          <cell r="A4109">
            <v>70</v>
          </cell>
          <cell r="D4109">
            <v>2001</v>
          </cell>
          <cell r="G4109">
            <v>110</v>
          </cell>
          <cell r="I4109">
            <v>4724574</v>
          </cell>
        </row>
        <row r="4110">
          <cell r="A4110">
            <v>70</v>
          </cell>
          <cell r="D4110">
            <v>2001</v>
          </cell>
          <cell r="G4110">
            <v>111</v>
          </cell>
          <cell r="I4110">
            <v>525628</v>
          </cell>
        </row>
        <row r="4111">
          <cell r="A4111">
            <v>70</v>
          </cell>
          <cell r="D4111">
            <v>2001</v>
          </cell>
          <cell r="G4111">
            <v>112</v>
          </cell>
          <cell r="I4111">
            <v>3714463</v>
          </cell>
        </row>
        <row r="4112">
          <cell r="A4112">
            <v>70</v>
          </cell>
          <cell r="D4112">
            <v>2002</v>
          </cell>
          <cell r="G4112">
            <v>83</v>
          </cell>
          <cell r="I4112">
            <v>1774243</v>
          </cell>
        </row>
        <row r="4113">
          <cell r="A4113">
            <v>70</v>
          </cell>
          <cell r="D4113">
            <v>2002</v>
          </cell>
          <cell r="G4113">
            <v>84</v>
          </cell>
          <cell r="I4113">
            <v>2416264</v>
          </cell>
        </row>
        <row r="4114">
          <cell r="A4114">
            <v>70</v>
          </cell>
          <cell r="D4114">
            <v>2002</v>
          </cell>
          <cell r="G4114">
            <v>85</v>
          </cell>
          <cell r="I4114">
            <v>1837539</v>
          </cell>
        </row>
        <row r="4115">
          <cell r="A4115">
            <v>70</v>
          </cell>
          <cell r="D4115">
            <v>2002</v>
          </cell>
          <cell r="G4115">
            <v>86</v>
          </cell>
          <cell r="I4115">
            <v>568785</v>
          </cell>
        </row>
        <row r="4116">
          <cell r="A4116">
            <v>70</v>
          </cell>
          <cell r="D4116">
            <v>2002</v>
          </cell>
          <cell r="G4116">
            <v>87</v>
          </cell>
          <cell r="I4116">
            <v>0</v>
          </cell>
        </row>
        <row r="4117">
          <cell r="A4117">
            <v>70</v>
          </cell>
          <cell r="D4117">
            <v>2002</v>
          </cell>
          <cell r="G4117">
            <v>88</v>
          </cell>
          <cell r="I4117">
            <v>2213424</v>
          </cell>
        </row>
        <row r="4118">
          <cell r="A4118">
            <v>70</v>
          </cell>
          <cell r="D4118">
            <v>2002</v>
          </cell>
          <cell r="G4118">
            <v>89</v>
          </cell>
          <cell r="I4118">
            <v>420442</v>
          </cell>
        </row>
        <row r="4119">
          <cell r="A4119">
            <v>70</v>
          </cell>
          <cell r="D4119">
            <v>2002</v>
          </cell>
          <cell r="G4119">
            <v>90</v>
          </cell>
          <cell r="I4119">
            <v>1648202</v>
          </cell>
        </row>
        <row r="4120">
          <cell r="A4120">
            <v>70</v>
          </cell>
          <cell r="D4120">
            <v>2002</v>
          </cell>
          <cell r="G4120">
            <v>91</v>
          </cell>
          <cell r="I4120">
            <v>10878899</v>
          </cell>
        </row>
        <row r="4121">
          <cell r="A4121">
            <v>70</v>
          </cell>
          <cell r="D4121">
            <v>2002</v>
          </cell>
          <cell r="G4121"/>
          <cell r="I4121">
            <v>0</v>
          </cell>
        </row>
        <row r="4122">
          <cell r="A4122">
            <v>70</v>
          </cell>
          <cell r="D4122">
            <v>2002</v>
          </cell>
          <cell r="G4122">
            <v>93</v>
          </cell>
          <cell r="I4122">
            <v>774852</v>
          </cell>
        </row>
        <row r="4123">
          <cell r="A4123">
            <v>70</v>
          </cell>
          <cell r="D4123">
            <v>2002</v>
          </cell>
          <cell r="G4123">
            <v>94</v>
          </cell>
          <cell r="I4123">
            <v>57644</v>
          </cell>
        </row>
        <row r="4124">
          <cell r="A4124">
            <v>70</v>
          </cell>
          <cell r="D4124">
            <v>2002</v>
          </cell>
          <cell r="G4124">
            <v>95</v>
          </cell>
          <cell r="I4124">
            <v>1447053</v>
          </cell>
        </row>
        <row r="4125">
          <cell r="A4125">
            <v>70</v>
          </cell>
          <cell r="D4125">
            <v>2002</v>
          </cell>
          <cell r="G4125">
            <v>96</v>
          </cell>
          <cell r="I4125">
            <v>2291863</v>
          </cell>
        </row>
        <row r="4126">
          <cell r="A4126">
            <v>70</v>
          </cell>
          <cell r="D4126">
            <v>2002</v>
          </cell>
          <cell r="G4126">
            <v>97</v>
          </cell>
          <cell r="I4126">
            <v>0</v>
          </cell>
        </row>
        <row r="4127">
          <cell r="A4127">
            <v>70</v>
          </cell>
          <cell r="D4127">
            <v>2002</v>
          </cell>
          <cell r="G4127">
            <v>98</v>
          </cell>
          <cell r="I4127">
            <v>9359</v>
          </cell>
        </row>
        <row r="4128">
          <cell r="A4128">
            <v>70</v>
          </cell>
          <cell r="D4128">
            <v>2002</v>
          </cell>
          <cell r="G4128">
            <v>99</v>
          </cell>
          <cell r="I4128">
            <v>4580771</v>
          </cell>
        </row>
        <row r="4129">
          <cell r="A4129">
            <v>70</v>
          </cell>
          <cell r="D4129">
            <v>2002</v>
          </cell>
          <cell r="G4129">
            <v>100</v>
          </cell>
          <cell r="I4129">
            <v>15459670</v>
          </cell>
        </row>
        <row r="4130">
          <cell r="A4130">
            <v>70</v>
          </cell>
          <cell r="D4130">
            <v>2002</v>
          </cell>
          <cell r="G4130"/>
          <cell r="I4130">
            <v>0</v>
          </cell>
        </row>
        <row r="4131">
          <cell r="A4131">
            <v>70</v>
          </cell>
          <cell r="D4131">
            <v>2002</v>
          </cell>
          <cell r="G4131"/>
          <cell r="I4131">
            <v>0</v>
          </cell>
        </row>
        <row r="4132">
          <cell r="A4132">
            <v>70</v>
          </cell>
          <cell r="D4132">
            <v>2002</v>
          </cell>
          <cell r="G4132">
            <v>103</v>
          </cell>
          <cell r="I4132">
            <v>3363654</v>
          </cell>
        </row>
        <row r="4133">
          <cell r="A4133">
            <v>70</v>
          </cell>
          <cell r="D4133">
            <v>2002</v>
          </cell>
          <cell r="G4133"/>
          <cell r="I4133">
            <v>0</v>
          </cell>
        </row>
        <row r="4134">
          <cell r="A4134">
            <v>70</v>
          </cell>
          <cell r="D4134">
            <v>2002</v>
          </cell>
          <cell r="G4134">
            <v>105</v>
          </cell>
          <cell r="I4134">
            <v>2354991</v>
          </cell>
        </row>
        <row r="4135">
          <cell r="A4135">
            <v>70</v>
          </cell>
          <cell r="D4135">
            <v>2002</v>
          </cell>
          <cell r="G4135">
            <v>106</v>
          </cell>
          <cell r="I4135">
            <v>1373812</v>
          </cell>
        </row>
        <row r="4136">
          <cell r="A4136">
            <v>70</v>
          </cell>
          <cell r="D4136">
            <v>2002</v>
          </cell>
          <cell r="G4136">
            <v>107</v>
          </cell>
          <cell r="I4136">
            <v>3592457</v>
          </cell>
        </row>
        <row r="4137">
          <cell r="A4137">
            <v>70</v>
          </cell>
          <cell r="D4137">
            <v>2002</v>
          </cell>
          <cell r="G4137">
            <v>108</v>
          </cell>
          <cell r="I4137">
            <v>2353356</v>
          </cell>
        </row>
        <row r="4138">
          <cell r="A4138">
            <v>70</v>
          </cell>
          <cell r="D4138">
            <v>2002</v>
          </cell>
          <cell r="G4138">
            <v>109</v>
          </cell>
          <cell r="I4138">
            <v>371306</v>
          </cell>
        </row>
        <row r="4139">
          <cell r="A4139">
            <v>70</v>
          </cell>
          <cell r="D4139">
            <v>2002</v>
          </cell>
          <cell r="G4139">
            <v>110</v>
          </cell>
          <cell r="I4139">
            <v>6075032</v>
          </cell>
        </row>
        <row r="4140">
          <cell r="A4140">
            <v>70</v>
          </cell>
          <cell r="D4140">
            <v>2002</v>
          </cell>
          <cell r="G4140">
            <v>111</v>
          </cell>
          <cell r="I4140">
            <v>491519</v>
          </cell>
        </row>
        <row r="4141">
          <cell r="A4141">
            <v>70</v>
          </cell>
          <cell r="D4141">
            <v>2002</v>
          </cell>
          <cell r="G4141">
            <v>112</v>
          </cell>
          <cell r="I4141">
            <v>3660582</v>
          </cell>
        </row>
        <row r="4142">
          <cell r="A4142">
            <v>70</v>
          </cell>
          <cell r="D4142">
            <v>2003</v>
          </cell>
          <cell r="G4142">
            <v>83</v>
          </cell>
          <cell r="I4142">
            <v>1615056</v>
          </cell>
        </row>
        <row r="4143">
          <cell r="A4143">
            <v>70</v>
          </cell>
          <cell r="D4143">
            <v>2003</v>
          </cell>
          <cell r="G4143">
            <v>84</v>
          </cell>
          <cell r="I4143">
            <v>2788312</v>
          </cell>
        </row>
        <row r="4144">
          <cell r="A4144">
            <v>70</v>
          </cell>
          <cell r="D4144">
            <v>2003</v>
          </cell>
          <cell r="G4144">
            <v>85</v>
          </cell>
          <cell r="I4144">
            <v>1546777</v>
          </cell>
        </row>
        <row r="4145">
          <cell r="A4145">
            <v>70</v>
          </cell>
          <cell r="D4145">
            <v>2003</v>
          </cell>
          <cell r="G4145">
            <v>86</v>
          </cell>
          <cell r="I4145">
            <v>656409</v>
          </cell>
        </row>
        <row r="4146">
          <cell r="A4146">
            <v>70</v>
          </cell>
          <cell r="D4146">
            <v>2003</v>
          </cell>
          <cell r="G4146">
            <v>87</v>
          </cell>
          <cell r="I4146">
            <v>0</v>
          </cell>
        </row>
        <row r="4147">
          <cell r="A4147">
            <v>70</v>
          </cell>
          <cell r="D4147">
            <v>2003</v>
          </cell>
          <cell r="G4147">
            <v>88</v>
          </cell>
          <cell r="I4147">
            <v>5424722</v>
          </cell>
        </row>
        <row r="4148">
          <cell r="A4148">
            <v>70</v>
          </cell>
          <cell r="D4148">
            <v>2003</v>
          </cell>
          <cell r="G4148">
            <v>89</v>
          </cell>
          <cell r="I4148">
            <v>284850</v>
          </cell>
        </row>
        <row r="4149">
          <cell r="A4149">
            <v>70</v>
          </cell>
          <cell r="D4149">
            <v>2003</v>
          </cell>
          <cell r="G4149">
            <v>90</v>
          </cell>
          <cell r="I4149">
            <v>1399624</v>
          </cell>
        </row>
        <row r="4150">
          <cell r="A4150">
            <v>70</v>
          </cell>
          <cell r="D4150">
            <v>2003</v>
          </cell>
          <cell r="G4150">
            <v>91</v>
          </cell>
          <cell r="I4150">
            <v>13715750</v>
          </cell>
        </row>
        <row r="4151">
          <cell r="A4151">
            <v>70</v>
          </cell>
          <cell r="D4151">
            <v>2003</v>
          </cell>
          <cell r="G4151"/>
          <cell r="I4151">
            <v>0</v>
          </cell>
        </row>
        <row r="4152">
          <cell r="A4152">
            <v>70</v>
          </cell>
          <cell r="D4152">
            <v>2003</v>
          </cell>
          <cell r="G4152">
            <v>93</v>
          </cell>
          <cell r="I4152">
            <v>739753</v>
          </cell>
        </row>
        <row r="4153">
          <cell r="A4153">
            <v>70</v>
          </cell>
          <cell r="D4153">
            <v>2003</v>
          </cell>
          <cell r="G4153">
            <v>94</v>
          </cell>
          <cell r="I4153">
            <v>337</v>
          </cell>
        </row>
        <row r="4154">
          <cell r="A4154">
            <v>70</v>
          </cell>
          <cell r="D4154">
            <v>2003</v>
          </cell>
          <cell r="G4154">
            <v>95</v>
          </cell>
          <cell r="I4154">
            <v>2679028</v>
          </cell>
        </row>
        <row r="4155">
          <cell r="A4155">
            <v>70</v>
          </cell>
          <cell r="D4155">
            <v>2003</v>
          </cell>
          <cell r="G4155">
            <v>96</v>
          </cell>
          <cell r="I4155">
            <v>2298159</v>
          </cell>
        </row>
        <row r="4156">
          <cell r="A4156">
            <v>70</v>
          </cell>
          <cell r="D4156">
            <v>2003</v>
          </cell>
          <cell r="G4156">
            <v>97</v>
          </cell>
          <cell r="I4156">
            <v>0</v>
          </cell>
        </row>
        <row r="4157">
          <cell r="A4157">
            <v>70</v>
          </cell>
          <cell r="D4157">
            <v>2003</v>
          </cell>
          <cell r="G4157">
            <v>98</v>
          </cell>
          <cell r="I4157">
            <v>79716</v>
          </cell>
        </row>
        <row r="4158">
          <cell r="A4158">
            <v>70</v>
          </cell>
          <cell r="D4158">
            <v>2003</v>
          </cell>
          <cell r="G4158">
            <v>99</v>
          </cell>
          <cell r="I4158">
            <v>5796993</v>
          </cell>
        </row>
        <row r="4159">
          <cell r="A4159">
            <v>70</v>
          </cell>
          <cell r="D4159">
            <v>2003</v>
          </cell>
          <cell r="G4159">
            <v>100</v>
          </cell>
          <cell r="I4159">
            <v>19512743</v>
          </cell>
        </row>
        <row r="4160">
          <cell r="A4160">
            <v>70</v>
          </cell>
          <cell r="D4160">
            <v>2003</v>
          </cell>
          <cell r="G4160"/>
          <cell r="I4160">
            <v>0</v>
          </cell>
        </row>
        <row r="4161">
          <cell r="A4161">
            <v>70</v>
          </cell>
          <cell r="D4161">
            <v>2003</v>
          </cell>
          <cell r="G4161"/>
          <cell r="I4161">
            <v>0</v>
          </cell>
        </row>
        <row r="4162">
          <cell r="A4162">
            <v>70</v>
          </cell>
          <cell r="D4162">
            <v>2003</v>
          </cell>
          <cell r="G4162">
            <v>103</v>
          </cell>
          <cell r="I4162">
            <v>3341973</v>
          </cell>
        </row>
        <row r="4163">
          <cell r="A4163">
            <v>70</v>
          </cell>
          <cell r="D4163">
            <v>2003</v>
          </cell>
          <cell r="G4163"/>
          <cell r="I4163">
            <v>0</v>
          </cell>
        </row>
        <row r="4164">
          <cell r="A4164">
            <v>70</v>
          </cell>
          <cell r="D4164">
            <v>2003</v>
          </cell>
          <cell r="G4164">
            <v>105</v>
          </cell>
          <cell r="I4164">
            <v>2231796</v>
          </cell>
        </row>
        <row r="4165">
          <cell r="A4165">
            <v>70</v>
          </cell>
          <cell r="D4165">
            <v>2003</v>
          </cell>
          <cell r="G4165">
            <v>106</v>
          </cell>
          <cell r="I4165">
            <v>853609</v>
          </cell>
        </row>
        <row r="4166">
          <cell r="A4166">
            <v>70</v>
          </cell>
          <cell r="D4166">
            <v>2003</v>
          </cell>
          <cell r="G4166">
            <v>107</v>
          </cell>
          <cell r="I4166">
            <v>3369643</v>
          </cell>
        </row>
        <row r="4167">
          <cell r="A4167">
            <v>70</v>
          </cell>
          <cell r="D4167">
            <v>2003</v>
          </cell>
          <cell r="G4167">
            <v>108</v>
          </cell>
          <cell r="I4167">
            <v>2818655</v>
          </cell>
        </row>
        <row r="4168">
          <cell r="A4168">
            <v>70</v>
          </cell>
          <cell r="D4168">
            <v>2003</v>
          </cell>
          <cell r="G4168">
            <v>109</v>
          </cell>
          <cell r="I4168">
            <v>128348</v>
          </cell>
        </row>
        <row r="4169">
          <cell r="A4169">
            <v>70</v>
          </cell>
          <cell r="D4169">
            <v>2003</v>
          </cell>
          <cell r="G4169">
            <v>110</v>
          </cell>
          <cell r="I4169">
            <v>4722236</v>
          </cell>
        </row>
        <row r="4170">
          <cell r="A4170">
            <v>70</v>
          </cell>
          <cell r="D4170">
            <v>2003</v>
          </cell>
          <cell r="G4170">
            <v>111</v>
          </cell>
          <cell r="I4170">
            <v>488959</v>
          </cell>
        </row>
        <row r="4171">
          <cell r="A4171">
            <v>70</v>
          </cell>
          <cell r="D4171">
            <v>2003</v>
          </cell>
          <cell r="G4171">
            <v>112</v>
          </cell>
          <cell r="I4171">
            <v>5753921</v>
          </cell>
        </row>
        <row r="4172">
          <cell r="A4172">
            <v>70</v>
          </cell>
          <cell r="D4172">
            <v>2004</v>
          </cell>
          <cell r="G4172">
            <v>83</v>
          </cell>
          <cell r="I4172">
            <v>2031371</v>
          </cell>
        </row>
        <row r="4173">
          <cell r="A4173">
            <v>70</v>
          </cell>
          <cell r="D4173">
            <v>2004</v>
          </cell>
          <cell r="G4173">
            <v>84</v>
          </cell>
          <cell r="I4173">
            <v>2909482</v>
          </cell>
        </row>
        <row r="4174">
          <cell r="A4174">
            <v>70</v>
          </cell>
          <cell r="D4174">
            <v>2004</v>
          </cell>
          <cell r="G4174">
            <v>85</v>
          </cell>
          <cell r="I4174">
            <v>1686223</v>
          </cell>
        </row>
        <row r="4175">
          <cell r="A4175">
            <v>70</v>
          </cell>
          <cell r="D4175">
            <v>2004</v>
          </cell>
          <cell r="G4175">
            <v>86</v>
          </cell>
          <cell r="I4175">
            <v>544172</v>
          </cell>
        </row>
        <row r="4176">
          <cell r="A4176">
            <v>70</v>
          </cell>
          <cell r="D4176">
            <v>2004</v>
          </cell>
          <cell r="G4176"/>
          <cell r="I4176">
            <v>0</v>
          </cell>
        </row>
        <row r="4177">
          <cell r="A4177">
            <v>70</v>
          </cell>
          <cell r="D4177">
            <v>2004</v>
          </cell>
          <cell r="G4177">
            <v>88</v>
          </cell>
          <cell r="I4177">
            <v>8441863</v>
          </cell>
        </row>
        <row r="4178">
          <cell r="A4178">
            <v>70</v>
          </cell>
          <cell r="D4178">
            <v>2004</v>
          </cell>
          <cell r="G4178">
            <v>89</v>
          </cell>
          <cell r="I4178">
            <v>17854</v>
          </cell>
        </row>
        <row r="4179">
          <cell r="A4179">
            <v>70</v>
          </cell>
          <cell r="D4179">
            <v>2004</v>
          </cell>
          <cell r="G4179">
            <v>90</v>
          </cell>
          <cell r="I4179">
            <v>2176624</v>
          </cell>
        </row>
        <row r="4180">
          <cell r="A4180">
            <v>70</v>
          </cell>
          <cell r="D4180">
            <v>2004</v>
          </cell>
          <cell r="G4180">
            <v>91</v>
          </cell>
          <cell r="I4180">
            <v>17807589</v>
          </cell>
        </row>
        <row r="4181">
          <cell r="A4181">
            <v>70</v>
          </cell>
          <cell r="D4181">
            <v>2004</v>
          </cell>
          <cell r="G4181"/>
          <cell r="I4181">
            <v>0</v>
          </cell>
        </row>
        <row r="4182">
          <cell r="A4182">
            <v>70</v>
          </cell>
          <cell r="D4182">
            <v>2004</v>
          </cell>
          <cell r="G4182">
            <v>93</v>
          </cell>
          <cell r="I4182">
            <v>653160</v>
          </cell>
        </row>
        <row r="4183">
          <cell r="A4183">
            <v>70</v>
          </cell>
          <cell r="D4183">
            <v>2004</v>
          </cell>
          <cell r="G4183">
            <v>94</v>
          </cell>
          <cell r="I4183">
            <v>0</v>
          </cell>
        </row>
        <row r="4184">
          <cell r="A4184">
            <v>70</v>
          </cell>
          <cell r="D4184">
            <v>2004</v>
          </cell>
          <cell r="G4184">
            <v>95</v>
          </cell>
          <cell r="I4184">
            <v>3009973</v>
          </cell>
        </row>
        <row r="4185">
          <cell r="A4185">
            <v>70</v>
          </cell>
          <cell r="D4185">
            <v>2004</v>
          </cell>
          <cell r="G4185">
            <v>96</v>
          </cell>
          <cell r="I4185">
            <v>2356489</v>
          </cell>
        </row>
        <row r="4186">
          <cell r="A4186">
            <v>70</v>
          </cell>
          <cell r="D4186">
            <v>2004</v>
          </cell>
          <cell r="G4186"/>
          <cell r="I4186">
            <v>0</v>
          </cell>
        </row>
        <row r="4187">
          <cell r="A4187">
            <v>70</v>
          </cell>
          <cell r="D4187">
            <v>2004</v>
          </cell>
          <cell r="G4187">
            <v>98</v>
          </cell>
          <cell r="I4187">
            <v>7878</v>
          </cell>
        </row>
        <row r="4188">
          <cell r="A4188">
            <v>70</v>
          </cell>
          <cell r="D4188">
            <v>2004</v>
          </cell>
          <cell r="G4188">
            <v>99</v>
          </cell>
          <cell r="I4188">
            <v>6027500</v>
          </cell>
        </row>
        <row r="4189">
          <cell r="A4189">
            <v>70</v>
          </cell>
          <cell r="D4189">
            <v>2004</v>
          </cell>
          <cell r="G4189">
            <v>100</v>
          </cell>
          <cell r="I4189">
            <v>23835089</v>
          </cell>
        </row>
        <row r="4190">
          <cell r="A4190">
            <v>70</v>
          </cell>
          <cell r="D4190">
            <v>2004</v>
          </cell>
          <cell r="G4190"/>
          <cell r="I4190">
            <v>0</v>
          </cell>
        </row>
        <row r="4191">
          <cell r="A4191">
            <v>70</v>
          </cell>
          <cell r="D4191">
            <v>2004</v>
          </cell>
          <cell r="G4191"/>
          <cell r="I4191">
            <v>0</v>
          </cell>
        </row>
        <row r="4192">
          <cell r="A4192">
            <v>70</v>
          </cell>
          <cell r="D4192">
            <v>2004</v>
          </cell>
          <cell r="G4192">
            <v>103</v>
          </cell>
          <cell r="I4192">
            <v>3608681</v>
          </cell>
        </row>
        <row r="4193">
          <cell r="A4193">
            <v>70</v>
          </cell>
          <cell r="D4193">
            <v>2004</v>
          </cell>
          <cell r="G4193"/>
          <cell r="I4193">
            <v>0</v>
          </cell>
        </row>
        <row r="4194">
          <cell r="A4194">
            <v>70</v>
          </cell>
          <cell r="D4194">
            <v>2004</v>
          </cell>
          <cell r="G4194">
            <v>105</v>
          </cell>
          <cell r="I4194">
            <v>2395937</v>
          </cell>
        </row>
        <row r="4195">
          <cell r="A4195">
            <v>70</v>
          </cell>
          <cell r="D4195">
            <v>2004</v>
          </cell>
          <cell r="G4195">
            <v>106</v>
          </cell>
          <cell r="I4195">
            <v>950120</v>
          </cell>
        </row>
        <row r="4196">
          <cell r="A4196">
            <v>70</v>
          </cell>
          <cell r="D4196">
            <v>2004</v>
          </cell>
          <cell r="G4196">
            <v>107</v>
          </cell>
          <cell r="I4196">
            <v>3481870</v>
          </cell>
        </row>
        <row r="4197">
          <cell r="A4197">
            <v>70</v>
          </cell>
          <cell r="D4197">
            <v>2004</v>
          </cell>
          <cell r="G4197">
            <v>108</v>
          </cell>
          <cell r="I4197">
            <v>1670619</v>
          </cell>
        </row>
        <row r="4198">
          <cell r="A4198">
            <v>70</v>
          </cell>
          <cell r="D4198">
            <v>2004</v>
          </cell>
          <cell r="G4198">
            <v>109</v>
          </cell>
          <cell r="I4198">
            <v>151313</v>
          </cell>
        </row>
        <row r="4199">
          <cell r="A4199">
            <v>70</v>
          </cell>
          <cell r="D4199">
            <v>2004</v>
          </cell>
          <cell r="G4199">
            <v>110</v>
          </cell>
          <cell r="I4199">
            <v>4127933</v>
          </cell>
        </row>
        <row r="4200">
          <cell r="A4200">
            <v>70</v>
          </cell>
          <cell r="D4200">
            <v>2004</v>
          </cell>
          <cell r="G4200">
            <v>111</v>
          </cell>
          <cell r="I4200">
            <v>545521</v>
          </cell>
        </row>
        <row r="4201">
          <cell r="A4201">
            <v>70</v>
          </cell>
          <cell r="D4201">
            <v>2004</v>
          </cell>
          <cell r="G4201">
            <v>112</v>
          </cell>
          <cell r="I4201">
            <v>4997634</v>
          </cell>
        </row>
        <row r="4202">
          <cell r="A4202">
            <v>70</v>
          </cell>
          <cell r="D4202">
            <v>2005</v>
          </cell>
          <cell r="G4202">
            <v>83</v>
          </cell>
          <cell r="I4202">
            <v>2013395</v>
          </cell>
        </row>
        <row r="4203">
          <cell r="A4203">
            <v>70</v>
          </cell>
          <cell r="D4203">
            <v>2005</v>
          </cell>
          <cell r="G4203">
            <v>84</v>
          </cell>
          <cell r="I4203">
            <v>2971942</v>
          </cell>
        </row>
        <row r="4204">
          <cell r="A4204">
            <v>70</v>
          </cell>
          <cell r="D4204">
            <v>2005</v>
          </cell>
          <cell r="G4204">
            <v>85</v>
          </cell>
          <cell r="I4204">
            <v>1591008</v>
          </cell>
        </row>
        <row r="4205">
          <cell r="A4205">
            <v>70</v>
          </cell>
          <cell r="D4205">
            <v>2005</v>
          </cell>
          <cell r="G4205">
            <v>86</v>
          </cell>
          <cell r="I4205">
            <v>515152</v>
          </cell>
        </row>
        <row r="4206">
          <cell r="A4206">
            <v>70</v>
          </cell>
          <cell r="D4206">
            <v>2005</v>
          </cell>
          <cell r="G4206"/>
          <cell r="I4206">
            <v>0</v>
          </cell>
        </row>
        <row r="4207">
          <cell r="A4207">
            <v>70</v>
          </cell>
          <cell r="D4207">
            <v>2005</v>
          </cell>
          <cell r="G4207">
            <v>88</v>
          </cell>
          <cell r="I4207">
            <v>7657106</v>
          </cell>
        </row>
        <row r="4208">
          <cell r="A4208">
            <v>70</v>
          </cell>
          <cell r="D4208">
            <v>2005</v>
          </cell>
          <cell r="G4208">
            <v>89</v>
          </cell>
          <cell r="I4208">
            <v>297608</v>
          </cell>
        </row>
        <row r="4209">
          <cell r="A4209">
            <v>70</v>
          </cell>
          <cell r="D4209">
            <v>2005</v>
          </cell>
          <cell r="G4209">
            <v>90</v>
          </cell>
          <cell r="I4209">
            <v>1565610</v>
          </cell>
        </row>
        <row r="4210">
          <cell r="A4210">
            <v>70</v>
          </cell>
          <cell r="D4210">
            <v>2005</v>
          </cell>
          <cell r="G4210">
            <v>91</v>
          </cell>
          <cell r="I4210">
            <v>16611821</v>
          </cell>
        </row>
        <row r="4211">
          <cell r="A4211">
            <v>70</v>
          </cell>
          <cell r="D4211">
            <v>2005</v>
          </cell>
          <cell r="G4211"/>
          <cell r="I4211">
            <v>0</v>
          </cell>
        </row>
        <row r="4212">
          <cell r="A4212">
            <v>70</v>
          </cell>
          <cell r="D4212">
            <v>2005</v>
          </cell>
          <cell r="G4212">
            <v>93</v>
          </cell>
          <cell r="I4212">
            <v>695940</v>
          </cell>
        </row>
        <row r="4213">
          <cell r="A4213">
            <v>70</v>
          </cell>
          <cell r="D4213">
            <v>2005</v>
          </cell>
          <cell r="G4213">
            <v>94</v>
          </cell>
          <cell r="I4213">
            <v>68184</v>
          </cell>
        </row>
        <row r="4214">
          <cell r="A4214">
            <v>70</v>
          </cell>
          <cell r="D4214">
            <v>2005</v>
          </cell>
          <cell r="G4214">
            <v>95</v>
          </cell>
          <cell r="I4214">
            <v>2688845</v>
          </cell>
        </row>
        <row r="4215">
          <cell r="A4215">
            <v>70</v>
          </cell>
          <cell r="D4215">
            <v>2005</v>
          </cell>
          <cell r="G4215">
            <v>96</v>
          </cell>
          <cell r="I4215">
            <v>1908500</v>
          </cell>
        </row>
        <row r="4216">
          <cell r="A4216">
            <v>70</v>
          </cell>
          <cell r="D4216">
            <v>2005</v>
          </cell>
          <cell r="G4216"/>
          <cell r="I4216">
            <v>0</v>
          </cell>
        </row>
        <row r="4217">
          <cell r="A4217">
            <v>70</v>
          </cell>
          <cell r="D4217">
            <v>2005</v>
          </cell>
          <cell r="G4217">
            <v>98</v>
          </cell>
          <cell r="I4217">
            <v>16446</v>
          </cell>
        </row>
        <row r="4218">
          <cell r="A4218">
            <v>70</v>
          </cell>
          <cell r="D4218">
            <v>2005</v>
          </cell>
          <cell r="G4218">
            <v>99</v>
          </cell>
          <cell r="I4218">
            <v>5377915</v>
          </cell>
        </row>
        <row r="4219">
          <cell r="A4219">
            <v>70</v>
          </cell>
          <cell r="D4219">
            <v>2005</v>
          </cell>
          <cell r="G4219">
            <v>100</v>
          </cell>
          <cell r="I4219">
            <v>21989736</v>
          </cell>
        </row>
        <row r="4220">
          <cell r="A4220">
            <v>70</v>
          </cell>
          <cell r="D4220">
            <v>2005</v>
          </cell>
          <cell r="G4220"/>
          <cell r="I4220">
            <v>0</v>
          </cell>
        </row>
        <row r="4221">
          <cell r="A4221">
            <v>70</v>
          </cell>
          <cell r="D4221">
            <v>2005</v>
          </cell>
          <cell r="G4221"/>
          <cell r="I4221">
            <v>0</v>
          </cell>
        </row>
        <row r="4222">
          <cell r="A4222">
            <v>70</v>
          </cell>
          <cell r="D4222">
            <v>2005</v>
          </cell>
          <cell r="G4222">
            <v>103</v>
          </cell>
          <cell r="I4222">
            <v>3845031</v>
          </cell>
        </row>
        <row r="4223">
          <cell r="A4223">
            <v>70</v>
          </cell>
          <cell r="D4223">
            <v>2005</v>
          </cell>
          <cell r="G4223"/>
          <cell r="I4223">
            <v>0</v>
          </cell>
        </row>
        <row r="4224">
          <cell r="A4224">
            <v>70</v>
          </cell>
          <cell r="D4224">
            <v>2005</v>
          </cell>
          <cell r="G4224">
            <v>105</v>
          </cell>
          <cell r="I4224">
            <v>2536857</v>
          </cell>
        </row>
        <row r="4225">
          <cell r="A4225">
            <v>70</v>
          </cell>
          <cell r="D4225">
            <v>2005</v>
          </cell>
          <cell r="G4225">
            <v>106</v>
          </cell>
          <cell r="I4225">
            <v>945089</v>
          </cell>
        </row>
        <row r="4226">
          <cell r="A4226">
            <v>70</v>
          </cell>
          <cell r="D4226">
            <v>2005</v>
          </cell>
          <cell r="G4226">
            <v>107</v>
          </cell>
          <cell r="I4226">
            <v>2967382</v>
          </cell>
        </row>
        <row r="4227">
          <cell r="A4227">
            <v>70</v>
          </cell>
          <cell r="D4227">
            <v>2005</v>
          </cell>
          <cell r="G4227">
            <v>108</v>
          </cell>
          <cell r="I4227">
            <v>1733935</v>
          </cell>
        </row>
        <row r="4228">
          <cell r="A4228">
            <v>70</v>
          </cell>
          <cell r="D4228">
            <v>2005</v>
          </cell>
          <cell r="G4228">
            <v>109</v>
          </cell>
          <cell r="I4228">
            <v>120630</v>
          </cell>
        </row>
        <row r="4229">
          <cell r="A4229">
            <v>70</v>
          </cell>
          <cell r="D4229">
            <v>2005</v>
          </cell>
          <cell r="G4229">
            <v>110</v>
          </cell>
          <cell r="I4229">
            <v>4108887</v>
          </cell>
        </row>
        <row r="4230">
          <cell r="A4230">
            <v>70</v>
          </cell>
          <cell r="D4230">
            <v>2005</v>
          </cell>
          <cell r="G4230">
            <v>111</v>
          </cell>
          <cell r="I4230">
            <v>773447</v>
          </cell>
        </row>
        <row r="4231">
          <cell r="A4231">
            <v>70</v>
          </cell>
          <cell r="D4231">
            <v>2005</v>
          </cell>
          <cell r="G4231">
            <v>112</v>
          </cell>
          <cell r="I4231">
            <v>4603412</v>
          </cell>
        </row>
        <row r="4232">
          <cell r="A4232">
            <v>70</v>
          </cell>
          <cell r="D4232">
            <v>2006</v>
          </cell>
          <cell r="G4232">
            <v>83</v>
          </cell>
          <cell r="I4232">
            <v>2537078</v>
          </cell>
        </row>
        <row r="4233">
          <cell r="A4233">
            <v>70</v>
          </cell>
          <cell r="D4233">
            <v>2006</v>
          </cell>
          <cell r="G4233">
            <v>84</v>
          </cell>
          <cell r="I4233">
            <v>1166233</v>
          </cell>
        </row>
        <row r="4234">
          <cell r="A4234">
            <v>70</v>
          </cell>
          <cell r="D4234">
            <v>2006</v>
          </cell>
          <cell r="G4234">
            <v>85</v>
          </cell>
          <cell r="I4234">
            <v>565</v>
          </cell>
        </row>
        <row r="4235">
          <cell r="A4235">
            <v>70</v>
          </cell>
          <cell r="D4235">
            <v>2006</v>
          </cell>
          <cell r="G4235">
            <v>86</v>
          </cell>
          <cell r="I4235">
            <v>1525337</v>
          </cell>
        </row>
        <row r="4236">
          <cell r="A4236">
            <v>70</v>
          </cell>
          <cell r="D4236">
            <v>2006</v>
          </cell>
          <cell r="G4236">
            <v>87</v>
          </cell>
          <cell r="I4236">
            <v>765078</v>
          </cell>
        </row>
        <row r="4237">
          <cell r="A4237">
            <v>70</v>
          </cell>
          <cell r="D4237">
            <v>2006</v>
          </cell>
          <cell r="G4237"/>
          <cell r="I4237">
            <v>0</v>
          </cell>
        </row>
        <row r="4238">
          <cell r="A4238">
            <v>70</v>
          </cell>
          <cell r="D4238">
            <v>2006</v>
          </cell>
          <cell r="G4238"/>
          <cell r="I4238">
            <v>0</v>
          </cell>
        </row>
        <row r="4239">
          <cell r="A4239">
            <v>70</v>
          </cell>
          <cell r="D4239">
            <v>2006</v>
          </cell>
          <cell r="G4239"/>
          <cell r="I4239">
            <v>0</v>
          </cell>
        </row>
        <row r="4240">
          <cell r="A4240">
            <v>70</v>
          </cell>
          <cell r="D4240">
            <v>2006</v>
          </cell>
          <cell r="G4240">
            <v>91</v>
          </cell>
          <cell r="I4240">
            <v>29062</v>
          </cell>
        </row>
        <row r="4241">
          <cell r="A4241">
            <v>70</v>
          </cell>
          <cell r="D4241">
            <v>2006</v>
          </cell>
          <cell r="G4241"/>
          <cell r="I4241">
            <v>0</v>
          </cell>
        </row>
        <row r="4242">
          <cell r="A4242">
            <v>70</v>
          </cell>
          <cell r="D4242">
            <v>2006</v>
          </cell>
          <cell r="G4242">
            <v>93</v>
          </cell>
          <cell r="I4242">
            <v>1866905</v>
          </cell>
        </row>
        <row r="4243">
          <cell r="A4243">
            <v>70</v>
          </cell>
          <cell r="D4243">
            <v>2006</v>
          </cell>
          <cell r="G4243">
            <v>94</v>
          </cell>
          <cell r="I4243">
            <v>869797</v>
          </cell>
        </row>
        <row r="4244">
          <cell r="A4244">
            <v>70</v>
          </cell>
          <cell r="D4244">
            <v>2006</v>
          </cell>
          <cell r="G4244"/>
          <cell r="I4244">
            <v>0</v>
          </cell>
        </row>
        <row r="4245">
          <cell r="A4245">
            <v>70</v>
          </cell>
          <cell r="D4245">
            <v>2006</v>
          </cell>
          <cell r="G4245">
            <v>96</v>
          </cell>
          <cell r="I4245">
            <v>7638680</v>
          </cell>
        </row>
        <row r="4246">
          <cell r="A4246">
            <v>70</v>
          </cell>
          <cell r="D4246">
            <v>2006</v>
          </cell>
          <cell r="G4246">
            <v>97</v>
          </cell>
          <cell r="I4246">
            <v>270768</v>
          </cell>
        </row>
        <row r="4247">
          <cell r="A4247">
            <v>70</v>
          </cell>
          <cell r="D4247">
            <v>2006</v>
          </cell>
          <cell r="G4247">
            <v>98</v>
          </cell>
          <cell r="I4247">
            <v>1152152</v>
          </cell>
        </row>
        <row r="4248">
          <cell r="A4248">
            <v>70</v>
          </cell>
          <cell r="D4248">
            <v>2006</v>
          </cell>
          <cell r="G4248">
            <v>99</v>
          </cell>
          <cell r="I4248">
            <v>17821655</v>
          </cell>
        </row>
        <row r="4249">
          <cell r="A4249">
            <v>70</v>
          </cell>
          <cell r="D4249">
            <v>2006</v>
          </cell>
          <cell r="G4249"/>
          <cell r="I4249">
            <v>0</v>
          </cell>
        </row>
        <row r="4250">
          <cell r="A4250">
            <v>70</v>
          </cell>
          <cell r="D4250">
            <v>2006</v>
          </cell>
          <cell r="G4250">
            <v>101</v>
          </cell>
          <cell r="I4250">
            <v>460937</v>
          </cell>
        </row>
        <row r="4251">
          <cell r="A4251">
            <v>70</v>
          </cell>
          <cell r="D4251">
            <v>2006</v>
          </cell>
          <cell r="G4251">
            <v>102</v>
          </cell>
          <cell r="I4251">
            <v>0</v>
          </cell>
        </row>
        <row r="4252">
          <cell r="A4252">
            <v>70</v>
          </cell>
          <cell r="D4252">
            <v>2006</v>
          </cell>
          <cell r="G4252">
            <v>103</v>
          </cell>
          <cell r="I4252">
            <v>98980</v>
          </cell>
        </row>
        <row r="4253">
          <cell r="A4253">
            <v>70</v>
          </cell>
          <cell r="D4253">
            <v>2006</v>
          </cell>
          <cell r="G4253">
            <v>104</v>
          </cell>
          <cell r="I4253">
            <v>93345</v>
          </cell>
        </row>
        <row r="4254">
          <cell r="A4254">
            <v>70</v>
          </cell>
          <cell r="D4254">
            <v>2006</v>
          </cell>
          <cell r="G4254">
            <v>105</v>
          </cell>
          <cell r="I4254">
            <v>5757</v>
          </cell>
        </row>
        <row r="4255">
          <cell r="A4255">
            <v>70</v>
          </cell>
          <cell r="D4255">
            <v>2006</v>
          </cell>
          <cell r="G4255"/>
          <cell r="I4255">
            <v>0</v>
          </cell>
        </row>
        <row r="4256">
          <cell r="A4256">
            <v>70</v>
          </cell>
          <cell r="D4256">
            <v>2006</v>
          </cell>
          <cell r="G4256">
            <v>107</v>
          </cell>
          <cell r="I4256">
            <v>2900424</v>
          </cell>
        </row>
        <row r="4257">
          <cell r="A4257">
            <v>70</v>
          </cell>
          <cell r="D4257">
            <v>2006</v>
          </cell>
          <cell r="G4257">
            <v>108</v>
          </cell>
          <cell r="I4257">
            <v>2257538</v>
          </cell>
        </row>
        <row r="4258">
          <cell r="A4258">
            <v>70</v>
          </cell>
          <cell r="D4258">
            <v>2006</v>
          </cell>
          <cell r="G4258"/>
          <cell r="I4258">
            <v>0</v>
          </cell>
        </row>
        <row r="4259">
          <cell r="A4259">
            <v>70</v>
          </cell>
          <cell r="D4259">
            <v>2006</v>
          </cell>
          <cell r="G4259">
            <v>110</v>
          </cell>
          <cell r="I4259">
            <v>31222</v>
          </cell>
        </row>
        <row r="4260">
          <cell r="A4260">
            <v>70</v>
          </cell>
          <cell r="D4260">
            <v>2006</v>
          </cell>
          <cell r="G4260">
            <v>111</v>
          </cell>
          <cell r="I4260">
            <v>5848203</v>
          </cell>
        </row>
        <row r="4261">
          <cell r="A4261">
            <v>70</v>
          </cell>
          <cell r="D4261">
            <v>2006</v>
          </cell>
          <cell r="G4261">
            <v>112</v>
          </cell>
          <cell r="I4261">
            <v>23669858</v>
          </cell>
        </row>
        <row r="4262">
          <cell r="A4262">
            <v>70</v>
          </cell>
          <cell r="D4262">
            <v>2007</v>
          </cell>
          <cell r="G4262">
            <v>83</v>
          </cell>
          <cell r="I4262">
            <v>2334833</v>
          </cell>
        </row>
        <row r="4263">
          <cell r="A4263">
            <v>70</v>
          </cell>
          <cell r="D4263">
            <v>2007</v>
          </cell>
          <cell r="G4263">
            <v>84</v>
          </cell>
          <cell r="I4263">
            <v>51610</v>
          </cell>
        </row>
        <row r="4264">
          <cell r="A4264">
            <v>70</v>
          </cell>
          <cell r="D4264">
            <v>2007</v>
          </cell>
          <cell r="G4264">
            <v>85</v>
          </cell>
          <cell r="I4264">
            <v>0</v>
          </cell>
        </row>
        <row r="4265">
          <cell r="A4265">
            <v>70</v>
          </cell>
          <cell r="D4265">
            <v>2007</v>
          </cell>
          <cell r="G4265">
            <v>86</v>
          </cell>
          <cell r="I4265">
            <v>2042253</v>
          </cell>
        </row>
        <row r="4266">
          <cell r="A4266">
            <v>70</v>
          </cell>
          <cell r="D4266">
            <v>2007</v>
          </cell>
          <cell r="G4266">
            <v>87</v>
          </cell>
          <cell r="I4266">
            <v>1098119</v>
          </cell>
        </row>
        <row r="4267">
          <cell r="A4267">
            <v>70</v>
          </cell>
          <cell r="D4267">
            <v>2007</v>
          </cell>
          <cell r="G4267"/>
          <cell r="I4267">
            <v>0</v>
          </cell>
        </row>
        <row r="4268">
          <cell r="A4268">
            <v>70</v>
          </cell>
          <cell r="D4268">
            <v>2007</v>
          </cell>
          <cell r="G4268"/>
          <cell r="I4268">
            <v>0</v>
          </cell>
        </row>
        <row r="4269">
          <cell r="A4269">
            <v>70</v>
          </cell>
          <cell r="D4269">
            <v>2007</v>
          </cell>
          <cell r="G4269"/>
          <cell r="I4269">
            <v>0</v>
          </cell>
        </row>
        <row r="4270">
          <cell r="A4270">
            <v>70</v>
          </cell>
          <cell r="D4270">
            <v>2007</v>
          </cell>
          <cell r="G4270">
            <v>91</v>
          </cell>
          <cell r="I4270">
            <v>66918</v>
          </cell>
        </row>
        <row r="4271">
          <cell r="A4271">
            <v>70</v>
          </cell>
          <cell r="D4271">
            <v>2007</v>
          </cell>
          <cell r="G4271"/>
          <cell r="I4271">
            <v>0</v>
          </cell>
        </row>
        <row r="4272">
          <cell r="A4272">
            <v>70</v>
          </cell>
          <cell r="D4272">
            <v>2007</v>
          </cell>
          <cell r="G4272">
            <v>93</v>
          </cell>
          <cell r="I4272">
            <v>1748409</v>
          </cell>
        </row>
        <row r="4273">
          <cell r="A4273">
            <v>70</v>
          </cell>
          <cell r="D4273">
            <v>2007</v>
          </cell>
          <cell r="G4273">
            <v>94</v>
          </cell>
          <cell r="I4273">
            <v>924264</v>
          </cell>
        </row>
        <row r="4274">
          <cell r="A4274">
            <v>70</v>
          </cell>
          <cell r="D4274">
            <v>2007</v>
          </cell>
          <cell r="G4274"/>
          <cell r="I4274">
            <v>0</v>
          </cell>
        </row>
        <row r="4275">
          <cell r="A4275">
            <v>70</v>
          </cell>
          <cell r="D4275">
            <v>2007</v>
          </cell>
          <cell r="G4275">
            <v>96</v>
          </cell>
          <cell r="I4275">
            <v>10469726</v>
          </cell>
        </row>
        <row r="4276">
          <cell r="A4276">
            <v>70</v>
          </cell>
          <cell r="D4276">
            <v>2007</v>
          </cell>
          <cell r="G4276">
            <v>97</v>
          </cell>
          <cell r="I4276">
            <v>622227</v>
          </cell>
        </row>
        <row r="4277">
          <cell r="A4277">
            <v>70</v>
          </cell>
          <cell r="D4277">
            <v>2007</v>
          </cell>
          <cell r="G4277">
            <v>98</v>
          </cell>
          <cell r="I4277">
            <v>1163462</v>
          </cell>
        </row>
        <row r="4278">
          <cell r="A4278">
            <v>70</v>
          </cell>
          <cell r="D4278">
            <v>2007</v>
          </cell>
          <cell r="G4278">
            <v>99</v>
          </cell>
          <cell r="I4278">
            <v>20521821</v>
          </cell>
        </row>
        <row r="4279">
          <cell r="A4279">
            <v>70</v>
          </cell>
          <cell r="D4279">
            <v>2007</v>
          </cell>
          <cell r="G4279"/>
          <cell r="I4279">
            <v>0</v>
          </cell>
        </row>
        <row r="4280">
          <cell r="A4280">
            <v>70</v>
          </cell>
          <cell r="D4280">
            <v>2007</v>
          </cell>
          <cell r="G4280">
            <v>101</v>
          </cell>
          <cell r="I4280">
            <v>442117</v>
          </cell>
        </row>
        <row r="4281">
          <cell r="A4281">
            <v>70</v>
          </cell>
          <cell r="D4281">
            <v>2007</v>
          </cell>
          <cell r="G4281">
            <v>102</v>
          </cell>
          <cell r="I4281">
            <v>111</v>
          </cell>
        </row>
        <row r="4282">
          <cell r="A4282">
            <v>70</v>
          </cell>
          <cell r="D4282">
            <v>2007</v>
          </cell>
          <cell r="G4282">
            <v>103</v>
          </cell>
          <cell r="I4282">
            <v>123219</v>
          </cell>
        </row>
        <row r="4283">
          <cell r="A4283">
            <v>70</v>
          </cell>
          <cell r="D4283">
            <v>2007</v>
          </cell>
          <cell r="G4283">
            <v>104</v>
          </cell>
          <cell r="I4283">
            <v>307535</v>
          </cell>
        </row>
        <row r="4284">
          <cell r="A4284">
            <v>70</v>
          </cell>
          <cell r="D4284">
            <v>2007</v>
          </cell>
          <cell r="G4284">
            <v>105</v>
          </cell>
          <cell r="I4284">
            <v>21369</v>
          </cell>
        </row>
        <row r="4285">
          <cell r="A4285">
            <v>70</v>
          </cell>
          <cell r="D4285">
            <v>2007</v>
          </cell>
          <cell r="G4285"/>
          <cell r="I4285">
            <v>0</v>
          </cell>
        </row>
        <row r="4286">
          <cell r="A4286">
            <v>70</v>
          </cell>
          <cell r="D4286">
            <v>2007</v>
          </cell>
          <cell r="G4286">
            <v>107</v>
          </cell>
          <cell r="I4286">
            <v>2899130</v>
          </cell>
        </row>
        <row r="4287">
          <cell r="A4287">
            <v>70</v>
          </cell>
          <cell r="D4287">
            <v>2007</v>
          </cell>
          <cell r="G4287">
            <v>108</v>
          </cell>
          <cell r="I4287">
            <v>2341428</v>
          </cell>
        </row>
        <row r="4288">
          <cell r="A4288">
            <v>70</v>
          </cell>
          <cell r="D4288">
            <v>2007</v>
          </cell>
          <cell r="G4288"/>
          <cell r="I4288">
            <v>0</v>
          </cell>
        </row>
        <row r="4289">
          <cell r="A4289">
            <v>70</v>
          </cell>
          <cell r="D4289">
            <v>2007</v>
          </cell>
          <cell r="G4289">
            <v>110</v>
          </cell>
          <cell r="I4289">
            <v>2527</v>
          </cell>
        </row>
        <row r="4290">
          <cell r="A4290">
            <v>70</v>
          </cell>
          <cell r="D4290">
            <v>2007</v>
          </cell>
          <cell r="G4290">
            <v>111</v>
          </cell>
          <cell r="I4290">
            <v>6137436</v>
          </cell>
        </row>
        <row r="4291">
          <cell r="A4291">
            <v>70</v>
          </cell>
          <cell r="D4291">
            <v>2007</v>
          </cell>
          <cell r="G4291">
            <v>112</v>
          </cell>
          <cell r="I4291">
            <v>26659257</v>
          </cell>
        </row>
        <row r="4292">
          <cell r="A4292">
            <v>70</v>
          </cell>
          <cell r="D4292">
            <v>2008</v>
          </cell>
          <cell r="G4292">
            <v>83</v>
          </cell>
          <cell r="I4292">
            <v>2404396</v>
          </cell>
        </row>
        <row r="4293">
          <cell r="A4293">
            <v>70</v>
          </cell>
          <cell r="D4293">
            <v>2008</v>
          </cell>
          <cell r="G4293">
            <v>84</v>
          </cell>
          <cell r="I4293">
            <v>87197</v>
          </cell>
        </row>
        <row r="4294">
          <cell r="A4294">
            <v>70</v>
          </cell>
          <cell r="D4294">
            <v>2008</v>
          </cell>
          <cell r="G4294">
            <v>85</v>
          </cell>
          <cell r="I4294">
            <v>1517</v>
          </cell>
        </row>
        <row r="4295">
          <cell r="A4295">
            <v>70</v>
          </cell>
          <cell r="D4295">
            <v>2008</v>
          </cell>
          <cell r="G4295">
            <v>86</v>
          </cell>
          <cell r="I4295">
            <v>1635606</v>
          </cell>
        </row>
        <row r="4296">
          <cell r="A4296">
            <v>70</v>
          </cell>
          <cell r="D4296">
            <v>2008</v>
          </cell>
          <cell r="G4296">
            <v>87</v>
          </cell>
          <cell r="I4296">
            <v>1069383</v>
          </cell>
        </row>
        <row r="4297">
          <cell r="A4297">
            <v>70</v>
          </cell>
          <cell r="D4297">
            <v>2008</v>
          </cell>
          <cell r="G4297"/>
          <cell r="I4297">
            <v>0</v>
          </cell>
        </row>
        <row r="4298">
          <cell r="A4298">
            <v>70</v>
          </cell>
          <cell r="D4298">
            <v>2008</v>
          </cell>
          <cell r="G4298"/>
          <cell r="I4298">
            <v>0</v>
          </cell>
        </row>
        <row r="4299">
          <cell r="A4299">
            <v>70</v>
          </cell>
          <cell r="D4299">
            <v>2008</v>
          </cell>
          <cell r="G4299"/>
          <cell r="I4299">
            <v>0</v>
          </cell>
        </row>
        <row r="4300">
          <cell r="A4300">
            <v>70</v>
          </cell>
          <cell r="D4300">
            <v>2008</v>
          </cell>
          <cell r="G4300">
            <v>91</v>
          </cell>
          <cell r="I4300">
            <v>90292</v>
          </cell>
        </row>
        <row r="4301">
          <cell r="A4301">
            <v>70</v>
          </cell>
          <cell r="D4301">
            <v>2008</v>
          </cell>
          <cell r="G4301"/>
          <cell r="I4301">
            <v>0</v>
          </cell>
        </row>
        <row r="4302">
          <cell r="A4302">
            <v>70</v>
          </cell>
          <cell r="D4302">
            <v>2008</v>
          </cell>
          <cell r="G4302">
            <v>93</v>
          </cell>
          <cell r="I4302">
            <v>1805491</v>
          </cell>
        </row>
        <row r="4303">
          <cell r="A4303">
            <v>70</v>
          </cell>
          <cell r="D4303">
            <v>2008</v>
          </cell>
          <cell r="G4303">
            <v>94</v>
          </cell>
          <cell r="I4303">
            <v>735577</v>
          </cell>
        </row>
        <row r="4304">
          <cell r="A4304">
            <v>70</v>
          </cell>
          <cell r="D4304">
            <v>2008</v>
          </cell>
          <cell r="G4304"/>
          <cell r="I4304">
            <v>0</v>
          </cell>
        </row>
        <row r="4305">
          <cell r="A4305">
            <v>70</v>
          </cell>
          <cell r="D4305">
            <v>2008</v>
          </cell>
          <cell r="G4305">
            <v>96</v>
          </cell>
          <cell r="I4305">
            <v>7250299</v>
          </cell>
        </row>
        <row r="4306">
          <cell r="A4306">
            <v>70</v>
          </cell>
          <cell r="D4306">
            <v>2008</v>
          </cell>
          <cell r="G4306">
            <v>97</v>
          </cell>
          <cell r="I4306">
            <v>465343</v>
          </cell>
        </row>
        <row r="4307">
          <cell r="A4307">
            <v>70</v>
          </cell>
          <cell r="D4307">
            <v>2008</v>
          </cell>
          <cell r="G4307">
            <v>98</v>
          </cell>
          <cell r="I4307">
            <v>1085343</v>
          </cell>
        </row>
        <row r="4308">
          <cell r="A4308">
            <v>70</v>
          </cell>
          <cell r="D4308">
            <v>2008</v>
          </cell>
          <cell r="G4308">
            <v>99</v>
          </cell>
          <cell r="I4308">
            <v>16630444</v>
          </cell>
        </row>
        <row r="4309">
          <cell r="A4309">
            <v>70</v>
          </cell>
          <cell r="D4309">
            <v>2008</v>
          </cell>
          <cell r="G4309"/>
          <cell r="I4309">
            <v>0</v>
          </cell>
        </row>
        <row r="4310">
          <cell r="A4310">
            <v>70</v>
          </cell>
          <cell r="D4310">
            <v>2008</v>
          </cell>
          <cell r="G4310">
            <v>101</v>
          </cell>
          <cell r="I4310">
            <v>431690</v>
          </cell>
        </row>
        <row r="4311">
          <cell r="A4311">
            <v>70</v>
          </cell>
          <cell r="D4311">
            <v>2008</v>
          </cell>
          <cell r="G4311">
            <v>102</v>
          </cell>
          <cell r="I4311">
            <v>0</v>
          </cell>
        </row>
        <row r="4312">
          <cell r="A4312">
            <v>70</v>
          </cell>
          <cell r="D4312">
            <v>2008</v>
          </cell>
          <cell r="G4312">
            <v>103</v>
          </cell>
          <cell r="I4312">
            <v>98395</v>
          </cell>
        </row>
        <row r="4313">
          <cell r="A4313">
            <v>70</v>
          </cell>
          <cell r="D4313">
            <v>2008</v>
          </cell>
          <cell r="G4313">
            <v>104</v>
          </cell>
          <cell r="I4313">
            <v>328872</v>
          </cell>
        </row>
        <row r="4314">
          <cell r="A4314">
            <v>70</v>
          </cell>
          <cell r="D4314">
            <v>2008</v>
          </cell>
          <cell r="G4314">
            <v>105</v>
          </cell>
          <cell r="I4314">
            <v>24333</v>
          </cell>
        </row>
        <row r="4315">
          <cell r="A4315">
            <v>70</v>
          </cell>
          <cell r="D4315">
            <v>2008</v>
          </cell>
          <cell r="G4315"/>
          <cell r="I4315">
            <v>0</v>
          </cell>
        </row>
        <row r="4316">
          <cell r="A4316">
            <v>70</v>
          </cell>
          <cell r="D4316">
            <v>2008</v>
          </cell>
          <cell r="G4316">
            <v>107</v>
          </cell>
          <cell r="I4316">
            <v>2706580</v>
          </cell>
        </row>
        <row r="4317">
          <cell r="A4317">
            <v>70</v>
          </cell>
          <cell r="D4317">
            <v>2008</v>
          </cell>
          <cell r="G4317">
            <v>108</v>
          </cell>
          <cell r="I4317">
            <v>3367619</v>
          </cell>
        </row>
        <row r="4318">
          <cell r="A4318">
            <v>70</v>
          </cell>
          <cell r="D4318">
            <v>2008</v>
          </cell>
          <cell r="G4318"/>
          <cell r="I4318">
            <v>0</v>
          </cell>
        </row>
        <row r="4319">
          <cell r="A4319">
            <v>70</v>
          </cell>
          <cell r="D4319">
            <v>2008</v>
          </cell>
          <cell r="G4319">
            <v>110</v>
          </cell>
          <cell r="I4319">
            <v>272</v>
          </cell>
        </row>
        <row r="4320">
          <cell r="A4320">
            <v>70</v>
          </cell>
          <cell r="D4320">
            <v>2008</v>
          </cell>
          <cell r="G4320">
            <v>111</v>
          </cell>
          <cell r="I4320">
            <v>6957761</v>
          </cell>
        </row>
        <row r="4321">
          <cell r="A4321">
            <v>70</v>
          </cell>
          <cell r="D4321">
            <v>2008</v>
          </cell>
          <cell r="G4321">
            <v>112</v>
          </cell>
          <cell r="I4321">
            <v>23588205</v>
          </cell>
        </row>
        <row r="4322">
          <cell r="A4322">
            <v>70</v>
          </cell>
          <cell r="D4322">
            <v>2009</v>
          </cell>
          <cell r="G4322">
            <v>83</v>
          </cell>
          <cell r="I4322">
            <v>2534092</v>
          </cell>
        </row>
        <row r="4323">
          <cell r="A4323">
            <v>70</v>
          </cell>
          <cell r="D4323">
            <v>2009</v>
          </cell>
          <cell r="G4323">
            <v>84</v>
          </cell>
          <cell r="I4323">
            <v>169190</v>
          </cell>
        </row>
        <row r="4324">
          <cell r="A4324">
            <v>70</v>
          </cell>
          <cell r="D4324">
            <v>2009</v>
          </cell>
          <cell r="G4324">
            <v>85</v>
          </cell>
          <cell r="I4324">
            <v>0</v>
          </cell>
        </row>
        <row r="4325">
          <cell r="A4325">
            <v>70</v>
          </cell>
          <cell r="D4325">
            <v>2009</v>
          </cell>
          <cell r="G4325">
            <v>86</v>
          </cell>
          <cell r="I4325">
            <v>1348929</v>
          </cell>
        </row>
        <row r="4326">
          <cell r="A4326">
            <v>70</v>
          </cell>
          <cell r="D4326">
            <v>2009</v>
          </cell>
          <cell r="G4326">
            <v>87</v>
          </cell>
          <cell r="I4326">
            <v>994682</v>
          </cell>
        </row>
        <row r="4327">
          <cell r="A4327">
            <v>70</v>
          </cell>
          <cell r="D4327">
            <v>2009</v>
          </cell>
          <cell r="G4327"/>
          <cell r="I4327">
            <v>0</v>
          </cell>
        </row>
        <row r="4328">
          <cell r="A4328">
            <v>70</v>
          </cell>
          <cell r="D4328">
            <v>2009</v>
          </cell>
          <cell r="G4328"/>
          <cell r="I4328">
            <v>0</v>
          </cell>
        </row>
        <row r="4329">
          <cell r="A4329">
            <v>70</v>
          </cell>
          <cell r="D4329">
            <v>2009</v>
          </cell>
          <cell r="G4329"/>
          <cell r="I4329">
            <v>0</v>
          </cell>
        </row>
        <row r="4330">
          <cell r="A4330">
            <v>70</v>
          </cell>
          <cell r="D4330">
            <v>2009</v>
          </cell>
          <cell r="G4330">
            <v>91</v>
          </cell>
          <cell r="I4330">
            <v>101790</v>
          </cell>
        </row>
        <row r="4331">
          <cell r="A4331">
            <v>70</v>
          </cell>
          <cell r="D4331">
            <v>2009</v>
          </cell>
          <cell r="G4331"/>
          <cell r="I4331">
            <v>0</v>
          </cell>
        </row>
        <row r="4332">
          <cell r="A4332">
            <v>70</v>
          </cell>
          <cell r="D4332">
            <v>2009</v>
          </cell>
          <cell r="G4332">
            <v>93</v>
          </cell>
          <cell r="I4332">
            <v>1946068</v>
          </cell>
        </row>
        <row r="4333">
          <cell r="A4333">
            <v>70</v>
          </cell>
          <cell r="D4333">
            <v>2009</v>
          </cell>
          <cell r="G4333">
            <v>94</v>
          </cell>
          <cell r="I4333">
            <v>907200</v>
          </cell>
        </row>
        <row r="4334">
          <cell r="A4334">
            <v>70</v>
          </cell>
          <cell r="D4334">
            <v>2009</v>
          </cell>
          <cell r="G4334"/>
          <cell r="I4334">
            <v>0</v>
          </cell>
        </row>
        <row r="4335">
          <cell r="A4335">
            <v>70</v>
          </cell>
          <cell r="D4335">
            <v>2009</v>
          </cell>
          <cell r="G4335">
            <v>96</v>
          </cell>
          <cell r="I4335">
            <v>6628695</v>
          </cell>
        </row>
        <row r="4336">
          <cell r="A4336">
            <v>70</v>
          </cell>
          <cell r="D4336">
            <v>2009</v>
          </cell>
          <cell r="G4336">
            <v>97</v>
          </cell>
          <cell r="I4336">
            <v>386603</v>
          </cell>
        </row>
        <row r="4337">
          <cell r="A4337">
            <v>70</v>
          </cell>
          <cell r="D4337">
            <v>2009</v>
          </cell>
          <cell r="G4337">
            <v>98</v>
          </cell>
          <cell r="I4337">
            <v>1564349</v>
          </cell>
        </row>
        <row r="4338">
          <cell r="A4338">
            <v>70</v>
          </cell>
          <cell r="D4338">
            <v>2009</v>
          </cell>
          <cell r="G4338">
            <v>99</v>
          </cell>
          <cell r="I4338">
            <v>16581598</v>
          </cell>
        </row>
        <row r="4339">
          <cell r="A4339">
            <v>70</v>
          </cell>
          <cell r="D4339">
            <v>2009</v>
          </cell>
          <cell r="G4339"/>
          <cell r="I4339">
            <v>0</v>
          </cell>
        </row>
        <row r="4340">
          <cell r="A4340">
            <v>70</v>
          </cell>
          <cell r="D4340">
            <v>2009</v>
          </cell>
          <cell r="G4340">
            <v>101</v>
          </cell>
          <cell r="I4340">
            <v>590179</v>
          </cell>
        </row>
        <row r="4341">
          <cell r="A4341">
            <v>70</v>
          </cell>
          <cell r="D4341">
            <v>2009</v>
          </cell>
          <cell r="G4341"/>
          <cell r="I4341">
            <v>0</v>
          </cell>
        </row>
        <row r="4342">
          <cell r="A4342">
            <v>70</v>
          </cell>
          <cell r="D4342">
            <v>2009</v>
          </cell>
          <cell r="G4342">
            <v>103</v>
          </cell>
          <cell r="I4342">
            <v>82703</v>
          </cell>
        </row>
        <row r="4343">
          <cell r="A4343">
            <v>70</v>
          </cell>
          <cell r="D4343">
            <v>2009</v>
          </cell>
          <cell r="G4343">
            <v>104</v>
          </cell>
          <cell r="I4343">
            <v>268304</v>
          </cell>
        </row>
        <row r="4344">
          <cell r="A4344">
            <v>70</v>
          </cell>
          <cell r="D4344">
            <v>2009</v>
          </cell>
          <cell r="G4344">
            <v>105</v>
          </cell>
          <cell r="I4344">
            <v>32141</v>
          </cell>
        </row>
        <row r="4345">
          <cell r="A4345">
            <v>70</v>
          </cell>
          <cell r="D4345">
            <v>2009</v>
          </cell>
          <cell r="G4345"/>
          <cell r="I4345">
            <v>0</v>
          </cell>
        </row>
        <row r="4346">
          <cell r="A4346">
            <v>70</v>
          </cell>
          <cell r="D4346">
            <v>2009</v>
          </cell>
          <cell r="G4346">
            <v>107</v>
          </cell>
          <cell r="I4346">
            <v>2999666</v>
          </cell>
        </row>
        <row r="4347">
          <cell r="A4347">
            <v>70</v>
          </cell>
          <cell r="D4347">
            <v>2009</v>
          </cell>
          <cell r="G4347">
            <v>108</v>
          </cell>
          <cell r="I4347">
            <v>2936203</v>
          </cell>
        </row>
        <row r="4348">
          <cell r="A4348">
            <v>70</v>
          </cell>
          <cell r="D4348">
            <v>2009</v>
          </cell>
          <cell r="G4348"/>
          <cell r="I4348">
            <v>0</v>
          </cell>
        </row>
        <row r="4349">
          <cell r="A4349">
            <v>70</v>
          </cell>
          <cell r="D4349">
            <v>2009</v>
          </cell>
          <cell r="G4349">
            <v>110</v>
          </cell>
          <cell r="I4349">
            <v>38</v>
          </cell>
        </row>
        <row r="4350">
          <cell r="A4350">
            <v>70</v>
          </cell>
          <cell r="D4350">
            <v>2009</v>
          </cell>
          <cell r="G4350">
            <v>111</v>
          </cell>
          <cell r="I4350">
            <v>6909234</v>
          </cell>
        </row>
        <row r="4351">
          <cell r="A4351">
            <v>70</v>
          </cell>
          <cell r="D4351">
            <v>2009</v>
          </cell>
          <cell r="G4351">
            <v>112</v>
          </cell>
          <cell r="I4351">
            <v>23490832</v>
          </cell>
        </row>
        <row r="4352">
          <cell r="A4352">
            <v>70</v>
          </cell>
          <cell r="D4352">
            <v>2010</v>
          </cell>
          <cell r="G4352">
            <v>83</v>
          </cell>
          <cell r="I4352">
            <v>2992955</v>
          </cell>
        </row>
        <row r="4353">
          <cell r="A4353">
            <v>70</v>
          </cell>
          <cell r="D4353">
            <v>2010</v>
          </cell>
          <cell r="G4353">
            <v>84</v>
          </cell>
          <cell r="I4353">
            <v>273869</v>
          </cell>
        </row>
        <row r="4354">
          <cell r="A4354">
            <v>70</v>
          </cell>
          <cell r="D4354">
            <v>2010</v>
          </cell>
          <cell r="G4354"/>
          <cell r="I4354">
            <v>0</v>
          </cell>
        </row>
        <row r="4355">
          <cell r="A4355">
            <v>70</v>
          </cell>
          <cell r="D4355">
            <v>2010</v>
          </cell>
          <cell r="G4355">
            <v>86</v>
          </cell>
          <cell r="I4355">
            <v>1254735</v>
          </cell>
        </row>
        <row r="4356">
          <cell r="A4356">
            <v>70</v>
          </cell>
          <cell r="D4356">
            <v>2010</v>
          </cell>
          <cell r="G4356">
            <v>87</v>
          </cell>
          <cell r="I4356">
            <v>1316482</v>
          </cell>
        </row>
        <row r="4357">
          <cell r="A4357">
            <v>70</v>
          </cell>
          <cell r="D4357">
            <v>2010</v>
          </cell>
          <cell r="G4357"/>
          <cell r="I4357">
            <v>0</v>
          </cell>
        </row>
        <row r="4358">
          <cell r="A4358">
            <v>70</v>
          </cell>
          <cell r="D4358">
            <v>2010</v>
          </cell>
          <cell r="G4358"/>
          <cell r="I4358">
            <v>0</v>
          </cell>
        </row>
        <row r="4359">
          <cell r="A4359">
            <v>70</v>
          </cell>
          <cell r="D4359">
            <v>2010</v>
          </cell>
          <cell r="G4359"/>
          <cell r="I4359">
            <v>0</v>
          </cell>
        </row>
        <row r="4360">
          <cell r="A4360">
            <v>70</v>
          </cell>
          <cell r="D4360">
            <v>2010</v>
          </cell>
          <cell r="G4360">
            <v>91</v>
          </cell>
          <cell r="I4360">
            <v>108008</v>
          </cell>
        </row>
        <row r="4361">
          <cell r="A4361">
            <v>70</v>
          </cell>
          <cell r="D4361">
            <v>2010</v>
          </cell>
          <cell r="G4361"/>
          <cell r="I4361">
            <v>0</v>
          </cell>
        </row>
        <row r="4362">
          <cell r="A4362">
            <v>70</v>
          </cell>
          <cell r="D4362">
            <v>2010</v>
          </cell>
          <cell r="G4362">
            <v>93</v>
          </cell>
          <cell r="I4362">
            <v>1987214</v>
          </cell>
        </row>
        <row r="4363">
          <cell r="A4363">
            <v>70</v>
          </cell>
          <cell r="D4363">
            <v>2010</v>
          </cell>
          <cell r="G4363">
            <v>94</v>
          </cell>
          <cell r="I4363">
            <v>660035</v>
          </cell>
        </row>
        <row r="4364">
          <cell r="A4364">
            <v>70</v>
          </cell>
          <cell r="D4364">
            <v>2010</v>
          </cell>
          <cell r="G4364"/>
          <cell r="I4364">
            <v>0</v>
          </cell>
        </row>
        <row r="4365">
          <cell r="A4365">
            <v>70</v>
          </cell>
          <cell r="D4365">
            <v>2010</v>
          </cell>
          <cell r="G4365">
            <v>96</v>
          </cell>
          <cell r="I4365">
            <v>5918507</v>
          </cell>
        </row>
        <row r="4366">
          <cell r="A4366">
            <v>70</v>
          </cell>
          <cell r="D4366">
            <v>2010</v>
          </cell>
          <cell r="G4366">
            <v>97</v>
          </cell>
          <cell r="I4366">
            <v>336835</v>
          </cell>
        </row>
        <row r="4367">
          <cell r="A4367">
            <v>70</v>
          </cell>
          <cell r="D4367">
            <v>2010</v>
          </cell>
          <cell r="G4367">
            <v>98</v>
          </cell>
          <cell r="I4367">
            <v>1569168</v>
          </cell>
        </row>
        <row r="4368">
          <cell r="A4368">
            <v>70</v>
          </cell>
          <cell r="D4368">
            <v>2010</v>
          </cell>
          <cell r="G4368">
            <v>99</v>
          </cell>
          <cell r="I4368">
            <v>16417808</v>
          </cell>
        </row>
        <row r="4369">
          <cell r="A4369">
            <v>70</v>
          </cell>
          <cell r="D4369">
            <v>2010</v>
          </cell>
          <cell r="G4369"/>
          <cell r="I4369">
            <v>0</v>
          </cell>
        </row>
        <row r="4370">
          <cell r="A4370">
            <v>70</v>
          </cell>
          <cell r="D4370">
            <v>2010</v>
          </cell>
          <cell r="G4370">
            <v>101</v>
          </cell>
          <cell r="I4370">
            <v>540340</v>
          </cell>
        </row>
        <row r="4371">
          <cell r="A4371">
            <v>70</v>
          </cell>
          <cell r="D4371">
            <v>2010</v>
          </cell>
          <cell r="G4371">
            <v>102</v>
          </cell>
          <cell r="I4371">
            <v>195</v>
          </cell>
        </row>
        <row r="4372">
          <cell r="A4372">
            <v>70</v>
          </cell>
          <cell r="D4372">
            <v>2010</v>
          </cell>
          <cell r="G4372">
            <v>103</v>
          </cell>
          <cell r="I4372">
            <v>66482</v>
          </cell>
        </row>
        <row r="4373">
          <cell r="A4373">
            <v>70</v>
          </cell>
          <cell r="D4373">
            <v>2010</v>
          </cell>
          <cell r="G4373">
            <v>104</v>
          </cell>
          <cell r="I4373">
            <v>324033</v>
          </cell>
        </row>
        <row r="4374">
          <cell r="A4374">
            <v>70</v>
          </cell>
          <cell r="D4374">
            <v>2010</v>
          </cell>
          <cell r="G4374">
            <v>105</v>
          </cell>
          <cell r="I4374">
            <v>28510</v>
          </cell>
        </row>
        <row r="4375">
          <cell r="A4375">
            <v>70</v>
          </cell>
          <cell r="D4375">
            <v>2010</v>
          </cell>
          <cell r="G4375"/>
          <cell r="I4375">
            <v>0</v>
          </cell>
        </row>
        <row r="4376">
          <cell r="A4376">
            <v>70</v>
          </cell>
          <cell r="D4376">
            <v>2010</v>
          </cell>
          <cell r="G4376">
            <v>107</v>
          </cell>
          <cell r="I4376">
            <v>3447662</v>
          </cell>
        </row>
        <row r="4377">
          <cell r="A4377">
            <v>70</v>
          </cell>
          <cell r="D4377">
            <v>2010</v>
          </cell>
          <cell r="G4377">
            <v>108</v>
          </cell>
          <cell r="I4377">
            <v>2781256</v>
          </cell>
        </row>
        <row r="4378">
          <cell r="A4378">
            <v>70</v>
          </cell>
          <cell r="D4378">
            <v>2010</v>
          </cell>
          <cell r="G4378"/>
          <cell r="I4378">
            <v>0</v>
          </cell>
        </row>
        <row r="4379">
          <cell r="A4379">
            <v>70</v>
          </cell>
          <cell r="D4379">
            <v>2010</v>
          </cell>
          <cell r="G4379">
            <v>110</v>
          </cell>
          <cell r="I4379">
            <v>-40</v>
          </cell>
        </row>
        <row r="4380">
          <cell r="A4380">
            <v>70</v>
          </cell>
          <cell r="D4380">
            <v>2010</v>
          </cell>
          <cell r="G4380">
            <v>111</v>
          </cell>
          <cell r="I4380">
            <v>7188438</v>
          </cell>
        </row>
        <row r="4381">
          <cell r="A4381">
            <v>70</v>
          </cell>
          <cell r="D4381">
            <v>2010</v>
          </cell>
          <cell r="G4381">
            <v>112</v>
          </cell>
          <cell r="I4381">
            <v>23606246</v>
          </cell>
        </row>
        <row r="4382">
          <cell r="A4382">
            <v>70</v>
          </cell>
          <cell r="D4382">
            <v>2011</v>
          </cell>
          <cell r="G4382">
            <v>83</v>
          </cell>
          <cell r="I4382">
            <v>3326891</v>
          </cell>
        </row>
        <row r="4383">
          <cell r="A4383">
            <v>70</v>
          </cell>
          <cell r="D4383">
            <v>2011</v>
          </cell>
          <cell r="G4383">
            <v>84</v>
          </cell>
          <cell r="I4383">
            <v>192086</v>
          </cell>
        </row>
        <row r="4384">
          <cell r="A4384">
            <v>70</v>
          </cell>
          <cell r="D4384">
            <v>2011</v>
          </cell>
          <cell r="G4384"/>
          <cell r="I4384">
            <v>0</v>
          </cell>
        </row>
        <row r="4385">
          <cell r="A4385">
            <v>70</v>
          </cell>
          <cell r="D4385">
            <v>2011</v>
          </cell>
          <cell r="G4385">
            <v>86</v>
          </cell>
          <cell r="I4385">
            <v>1188357</v>
          </cell>
        </row>
        <row r="4386">
          <cell r="A4386">
            <v>70</v>
          </cell>
          <cell r="D4386">
            <v>2011</v>
          </cell>
          <cell r="G4386">
            <v>87</v>
          </cell>
          <cell r="I4386">
            <v>1423636</v>
          </cell>
        </row>
        <row r="4387">
          <cell r="A4387">
            <v>70</v>
          </cell>
          <cell r="D4387">
            <v>2011</v>
          </cell>
          <cell r="G4387"/>
          <cell r="I4387">
            <v>0</v>
          </cell>
        </row>
        <row r="4388">
          <cell r="A4388">
            <v>70</v>
          </cell>
          <cell r="D4388">
            <v>2011</v>
          </cell>
          <cell r="G4388"/>
          <cell r="I4388">
            <v>0</v>
          </cell>
        </row>
        <row r="4389">
          <cell r="A4389">
            <v>70</v>
          </cell>
          <cell r="D4389">
            <v>2011</v>
          </cell>
          <cell r="G4389"/>
          <cell r="I4389">
            <v>0</v>
          </cell>
        </row>
        <row r="4390">
          <cell r="A4390">
            <v>70</v>
          </cell>
          <cell r="D4390">
            <v>2011</v>
          </cell>
          <cell r="G4390">
            <v>91</v>
          </cell>
          <cell r="I4390">
            <v>102697</v>
          </cell>
        </row>
        <row r="4391">
          <cell r="A4391">
            <v>70</v>
          </cell>
          <cell r="D4391">
            <v>2011</v>
          </cell>
          <cell r="G4391"/>
          <cell r="I4391">
            <v>0</v>
          </cell>
        </row>
        <row r="4392">
          <cell r="A4392">
            <v>70</v>
          </cell>
          <cell r="D4392">
            <v>2011</v>
          </cell>
          <cell r="G4392">
            <v>93</v>
          </cell>
          <cell r="I4392">
            <v>2252352</v>
          </cell>
        </row>
        <row r="4393">
          <cell r="A4393">
            <v>70</v>
          </cell>
          <cell r="D4393">
            <v>2011</v>
          </cell>
          <cell r="G4393">
            <v>94</v>
          </cell>
          <cell r="I4393">
            <v>746070</v>
          </cell>
        </row>
        <row r="4394">
          <cell r="A4394">
            <v>70</v>
          </cell>
          <cell r="D4394">
            <v>2011</v>
          </cell>
          <cell r="G4394"/>
          <cell r="I4394">
            <v>0</v>
          </cell>
        </row>
        <row r="4395">
          <cell r="A4395">
            <v>70</v>
          </cell>
          <cell r="D4395">
            <v>2011</v>
          </cell>
          <cell r="G4395">
            <v>96</v>
          </cell>
          <cell r="I4395">
            <v>6462104</v>
          </cell>
        </row>
        <row r="4396">
          <cell r="A4396">
            <v>70</v>
          </cell>
          <cell r="D4396">
            <v>2011</v>
          </cell>
          <cell r="G4396">
            <v>97</v>
          </cell>
          <cell r="I4396">
            <v>307899</v>
          </cell>
        </row>
        <row r="4397">
          <cell r="A4397">
            <v>70</v>
          </cell>
          <cell r="D4397">
            <v>2011</v>
          </cell>
          <cell r="G4397">
            <v>98</v>
          </cell>
          <cell r="I4397">
            <v>3283621</v>
          </cell>
        </row>
        <row r="4398">
          <cell r="A4398">
            <v>70</v>
          </cell>
          <cell r="D4398">
            <v>2011</v>
          </cell>
          <cell r="G4398">
            <v>99</v>
          </cell>
          <cell r="I4398">
            <v>19285713</v>
          </cell>
        </row>
        <row r="4399">
          <cell r="A4399">
            <v>70</v>
          </cell>
          <cell r="D4399">
            <v>2011</v>
          </cell>
          <cell r="G4399"/>
          <cell r="I4399">
            <v>0</v>
          </cell>
        </row>
        <row r="4400">
          <cell r="A4400">
            <v>70</v>
          </cell>
          <cell r="D4400">
            <v>2011</v>
          </cell>
          <cell r="G4400">
            <v>101</v>
          </cell>
          <cell r="I4400">
            <v>220612</v>
          </cell>
        </row>
        <row r="4401">
          <cell r="A4401">
            <v>70</v>
          </cell>
          <cell r="D4401">
            <v>2011</v>
          </cell>
          <cell r="G4401">
            <v>102</v>
          </cell>
          <cell r="I4401">
            <v>0</v>
          </cell>
        </row>
        <row r="4402">
          <cell r="A4402">
            <v>70</v>
          </cell>
          <cell r="D4402">
            <v>2011</v>
          </cell>
          <cell r="G4402">
            <v>103</v>
          </cell>
          <cell r="I4402">
            <v>54018</v>
          </cell>
        </row>
        <row r="4403">
          <cell r="A4403">
            <v>70</v>
          </cell>
          <cell r="D4403">
            <v>2011</v>
          </cell>
          <cell r="G4403">
            <v>104</v>
          </cell>
          <cell r="I4403">
            <v>347776</v>
          </cell>
        </row>
        <row r="4404">
          <cell r="A4404">
            <v>70</v>
          </cell>
          <cell r="D4404">
            <v>2011</v>
          </cell>
          <cell r="G4404">
            <v>105</v>
          </cell>
          <cell r="I4404">
            <v>26183</v>
          </cell>
        </row>
        <row r="4405">
          <cell r="A4405">
            <v>70</v>
          </cell>
          <cell r="D4405">
            <v>2011</v>
          </cell>
          <cell r="G4405"/>
          <cell r="I4405">
            <v>0</v>
          </cell>
        </row>
        <row r="4406">
          <cell r="A4406">
            <v>70</v>
          </cell>
          <cell r="D4406">
            <v>2011</v>
          </cell>
          <cell r="G4406">
            <v>107</v>
          </cell>
          <cell r="I4406">
            <v>2975539</v>
          </cell>
        </row>
        <row r="4407">
          <cell r="A4407">
            <v>70</v>
          </cell>
          <cell r="D4407">
            <v>2011</v>
          </cell>
          <cell r="G4407">
            <v>108</v>
          </cell>
          <cell r="I4407">
            <v>3675361</v>
          </cell>
        </row>
        <row r="4408">
          <cell r="A4408">
            <v>70</v>
          </cell>
          <cell r="D4408">
            <v>2011</v>
          </cell>
          <cell r="G4408"/>
          <cell r="I4408">
            <v>0</v>
          </cell>
        </row>
        <row r="4409">
          <cell r="A4409">
            <v>70</v>
          </cell>
          <cell r="D4409">
            <v>2011</v>
          </cell>
          <cell r="G4409">
            <v>110</v>
          </cell>
          <cell r="I4409">
            <v>5474</v>
          </cell>
        </row>
        <row r="4410">
          <cell r="A4410">
            <v>70</v>
          </cell>
          <cell r="D4410">
            <v>2011</v>
          </cell>
          <cell r="G4410">
            <v>111</v>
          </cell>
          <cell r="I4410">
            <v>7304963</v>
          </cell>
        </row>
        <row r="4411">
          <cell r="A4411">
            <v>70</v>
          </cell>
          <cell r="D4411">
            <v>2011</v>
          </cell>
          <cell r="G4411">
            <v>112</v>
          </cell>
          <cell r="I4411">
            <v>26590676</v>
          </cell>
        </row>
        <row r="4412">
          <cell r="A4412">
            <v>70</v>
          </cell>
          <cell r="D4412">
            <v>2012</v>
          </cell>
          <cell r="G4412">
            <v>83</v>
          </cell>
          <cell r="I4412">
            <v>3580561</v>
          </cell>
        </row>
        <row r="4413">
          <cell r="A4413">
            <v>70</v>
          </cell>
          <cell r="D4413">
            <v>2012</v>
          </cell>
          <cell r="G4413">
            <v>84</v>
          </cell>
          <cell r="I4413">
            <v>0</v>
          </cell>
        </row>
        <row r="4414">
          <cell r="A4414">
            <v>70</v>
          </cell>
          <cell r="D4414">
            <v>2012</v>
          </cell>
          <cell r="G4414">
            <v>85</v>
          </cell>
          <cell r="I4414">
            <v>130631</v>
          </cell>
        </row>
        <row r="4415">
          <cell r="A4415">
            <v>70</v>
          </cell>
          <cell r="D4415">
            <v>2012</v>
          </cell>
          <cell r="G4415">
            <v>86</v>
          </cell>
          <cell r="I4415">
            <v>1170321</v>
          </cell>
        </row>
        <row r="4416">
          <cell r="A4416">
            <v>70</v>
          </cell>
          <cell r="D4416">
            <v>2012</v>
          </cell>
          <cell r="G4416">
            <v>87</v>
          </cell>
          <cell r="I4416">
            <v>1345152</v>
          </cell>
        </row>
        <row r="4417">
          <cell r="A4417">
            <v>70</v>
          </cell>
          <cell r="D4417">
            <v>2012</v>
          </cell>
          <cell r="G4417"/>
          <cell r="I4417">
            <v>0</v>
          </cell>
        </row>
        <row r="4418">
          <cell r="A4418">
            <v>70</v>
          </cell>
          <cell r="D4418">
            <v>2012</v>
          </cell>
          <cell r="G4418"/>
          <cell r="I4418">
            <v>0</v>
          </cell>
        </row>
        <row r="4419">
          <cell r="A4419">
            <v>70</v>
          </cell>
          <cell r="D4419">
            <v>2012</v>
          </cell>
          <cell r="G4419"/>
          <cell r="I4419">
            <v>0</v>
          </cell>
        </row>
        <row r="4420">
          <cell r="A4420">
            <v>70</v>
          </cell>
          <cell r="D4420">
            <v>2012</v>
          </cell>
          <cell r="G4420">
            <v>91</v>
          </cell>
          <cell r="I4420">
            <v>97740</v>
          </cell>
        </row>
        <row r="4421">
          <cell r="A4421">
            <v>70</v>
          </cell>
          <cell r="D4421">
            <v>2012</v>
          </cell>
          <cell r="G4421"/>
          <cell r="I4421">
            <v>0</v>
          </cell>
        </row>
        <row r="4422">
          <cell r="A4422">
            <v>70</v>
          </cell>
          <cell r="D4422">
            <v>2012</v>
          </cell>
          <cell r="G4422">
            <v>93</v>
          </cell>
          <cell r="I4422">
            <v>2359494</v>
          </cell>
        </row>
        <row r="4423">
          <cell r="A4423">
            <v>70</v>
          </cell>
          <cell r="D4423">
            <v>2012</v>
          </cell>
          <cell r="G4423">
            <v>94</v>
          </cell>
          <cell r="I4423">
            <v>659259</v>
          </cell>
        </row>
        <row r="4424">
          <cell r="A4424">
            <v>70</v>
          </cell>
          <cell r="D4424">
            <v>2012</v>
          </cell>
          <cell r="G4424"/>
          <cell r="I4424">
            <v>0</v>
          </cell>
        </row>
        <row r="4425">
          <cell r="A4425">
            <v>70</v>
          </cell>
          <cell r="D4425">
            <v>2012</v>
          </cell>
          <cell r="G4425">
            <v>96</v>
          </cell>
          <cell r="I4425">
            <v>6294410</v>
          </cell>
        </row>
        <row r="4426">
          <cell r="A4426">
            <v>70</v>
          </cell>
          <cell r="D4426">
            <v>2012</v>
          </cell>
          <cell r="G4426">
            <v>97</v>
          </cell>
          <cell r="I4426">
            <v>175701</v>
          </cell>
        </row>
        <row r="4427">
          <cell r="A4427">
            <v>70</v>
          </cell>
          <cell r="D4427">
            <v>2012</v>
          </cell>
          <cell r="G4427">
            <v>98</v>
          </cell>
          <cell r="I4427">
            <v>3002229</v>
          </cell>
        </row>
        <row r="4428">
          <cell r="A4428">
            <v>70</v>
          </cell>
          <cell r="D4428">
            <v>2012</v>
          </cell>
          <cell r="G4428">
            <v>99</v>
          </cell>
          <cell r="I4428">
            <v>18815498</v>
          </cell>
        </row>
        <row r="4429">
          <cell r="A4429">
            <v>70</v>
          </cell>
          <cell r="D4429">
            <v>2012</v>
          </cell>
          <cell r="G4429"/>
          <cell r="I4429">
            <v>0</v>
          </cell>
        </row>
        <row r="4430">
          <cell r="A4430">
            <v>70</v>
          </cell>
          <cell r="D4430">
            <v>2012</v>
          </cell>
          <cell r="G4430">
            <v>101</v>
          </cell>
          <cell r="I4430">
            <v>484817</v>
          </cell>
        </row>
        <row r="4431">
          <cell r="A4431">
            <v>70</v>
          </cell>
          <cell r="D4431">
            <v>2012</v>
          </cell>
          <cell r="G4431"/>
          <cell r="I4431">
            <v>0</v>
          </cell>
        </row>
        <row r="4432">
          <cell r="A4432">
            <v>70</v>
          </cell>
          <cell r="D4432">
            <v>2012</v>
          </cell>
          <cell r="G4432">
            <v>103</v>
          </cell>
          <cell r="I4432">
            <v>13444</v>
          </cell>
        </row>
        <row r="4433">
          <cell r="A4433">
            <v>70</v>
          </cell>
          <cell r="D4433">
            <v>2012</v>
          </cell>
          <cell r="G4433">
            <v>104</v>
          </cell>
          <cell r="I4433">
            <v>749101</v>
          </cell>
        </row>
        <row r="4434">
          <cell r="A4434">
            <v>70</v>
          </cell>
          <cell r="D4434">
            <v>2012</v>
          </cell>
          <cell r="G4434">
            <v>105</v>
          </cell>
          <cell r="I4434">
            <v>4138</v>
          </cell>
        </row>
        <row r="4435">
          <cell r="A4435">
            <v>70</v>
          </cell>
          <cell r="D4435">
            <v>2012</v>
          </cell>
          <cell r="G4435"/>
          <cell r="I4435">
            <v>0</v>
          </cell>
        </row>
        <row r="4436">
          <cell r="A4436">
            <v>70</v>
          </cell>
          <cell r="D4436">
            <v>2012</v>
          </cell>
          <cell r="G4436">
            <v>107</v>
          </cell>
          <cell r="I4436">
            <v>3689469</v>
          </cell>
        </row>
        <row r="4437">
          <cell r="A4437">
            <v>70</v>
          </cell>
          <cell r="D4437">
            <v>2012</v>
          </cell>
          <cell r="G4437">
            <v>108</v>
          </cell>
          <cell r="I4437">
            <v>5293220</v>
          </cell>
        </row>
        <row r="4438">
          <cell r="A4438">
            <v>70</v>
          </cell>
          <cell r="D4438">
            <v>2012</v>
          </cell>
          <cell r="G4438"/>
          <cell r="I4438">
            <v>0</v>
          </cell>
        </row>
        <row r="4439">
          <cell r="A4439">
            <v>70</v>
          </cell>
          <cell r="D4439">
            <v>2012</v>
          </cell>
          <cell r="G4439">
            <v>110</v>
          </cell>
          <cell r="I4439">
            <v>1530</v>
          </cell>
        </row>
        <row r="4440">
          <cell r="A4440">
            <v>70</v>
          </cell>
          <cell r="D4440">
            <v>2012</v>
          </cell>
          <cell r="G4440">
            <v>111</v>
          </cell>
          <cell r="I4440">
            <v>10235719</v>
          </cell>
        </row>
        <row r="4441">
          <cell r="A4441">
            <v>70</v>
          </cell>
          <cell r="D4441">
            <v>2012</v>
          </cell>
          <cell r="G4441">
            <v>112</v>
          </cell>
          <cell r="I4441">
            <v>29051217</v>
          </cell>
        </row>
        <row r="4442">
          <cell r="A4442">
            <v>70</v>
          </cell>
          <cell r="D4442">
            <v>2013</v>
          </cell>
          <cell r="G4442">
            <v>83</v>
          </cell>
          <cell r="I4442">
            <v>3560221</v>
          </cell>
        </row>
        <row r="4443">
          <cell r="A4443">
            <v>70</v>
          </cell>
          <cell r="D4443">
            <v>2013</v>
          </cell>
          <cell r="G4443"/>
          <cell r="I4443">
            <v>0</v>
          </cell>
        </row>
        <row r="4444">
          <cell r="A4444">
            <v>70</v>
          </cell>
          <cell r="D4444">
            <v>2013</v>
          </cell>
          <cell r="G4444">
            <v>85</v>
          </cell>
          <cell r="I4444">
            <v>39635</v>
          </cell>
        </row>
        <row r="4445">
          <cell r="A4445">
            <v>70</v>
          </cell>
          <cell r="D4445">
            <v>2013</v>
          </cell>
          <cell r="G4445">
            <v>86</v>
          </cell>
          <cell r="I4445">
            <v>1702334</v>
          </cell>
        </row>
        <row r="4446">
          <cell r="A4446">
            <v>70</v>
          </cell>
          <cell r="D4446">
            <v>2013</v>
          </cell>
          <cell r="G4446">
            <v>87</v>
          </cell>
          <cell r="I4446">
            <v>1036729</v>
          </cell>
        </row>
        <row r="4447">
          <cell r="A4447">
            <v>70</v>
          </cell>
          <cell r="D4447">
            <v>2013</v>
          </cell>
          <cell r="G4447"/>
          <cell r="I4447">
            <v>0</v>
          </cell>
        </row>
        <row r="4448">
          <cell r="A4448">
            <v>70</v>
          </cell>
          <cell r="D4448">
            <v>2013</v>
          </cell>
          <cell r="G4448"/>
          <cell r="I4448">
            <v>0</v>
          </cell>
        </row>
        <row r="4449">
          <cell r="A4449">
            <v>70</v>
          </cell>
          <cell r="D4449">
            <v>2013</v>
          </cell>
          <cell r="G4449"/>
          <cell r="I4449">
            <v>0</v>
          </cell>
        </row>
        <row r="4450">
          <cell r="A4450">
            <v>70</v>
          </cell>
          <cell r="D4450">
            <v>2013</v>
          </cell>
          <cell r="G4450">
            <v>91</v>
          </cell>
          <cell r="I4450">
            <v>94561</v>
          </cell>
        </row>
        <row r="4451">
          <cell r="A4451">
            <v>70</v>
          </cell>
          <cell r="D4451">
            <v>2013</v>
          </cell>
          <cell r="G4451"/>
          <cell r="I4451">
            <v>0</v>
          </cell>
        </row>
        <row r="4452">
          <cell r="A4452">
            <v>70</v>
          </cell>
          <cell r="D4452">
            <v>2013</v>
          </cell>
          <cell r="G4452">
            <v>93</v>
          </cell>
          <cell r="I4452">
            <v>2403457</v>
          </cell>
        </row>
        <row r="4453">
          <cell r="A4453">
            <v>70</v>
          </cell>
          <cell r="D4453">
            <v>2013</v>
          </cell>
          <cell r="G4453">
            <v>94</v>
          </cell>
          <cell r="I4453">
            <v>732402</v>
          </cell>
        </row>
        <row r="4454">
          <cell r="A4454">
            <v>70</v>
          </cell>
          <cell r="D4454">
            <v>2013</v>
          </cell>
          <cell r="G4454"/>
          <cell r="I4454">
            <v>0</v>
          </cell>
        </row>
        <row r="4455">
          <cell r="A4455">
            <v>70</v>
          </cell>
          <cell r="D4455">
            <v>2013</v>
          </cell>
          <cell r="G4455">
            <v>96</v>
          </cell>
          <cell r="I4455">
            <v>5637278</v>
          </cell>
        </row>
        <row r="4456">
          <cell r="A4456">
            <v>70</v>
          </cell>
          <cell r="D4456">
            <v>2013</v>
          </cell>
          <cell r="G4456">
            <v>97</v>
          </cell>
          <cell r="I4456">
            <v>49579</v>
          </cell>
        </row>
        <row r="4457">
          <cell r="A4457">
            <v>70</v>
          </cell>
          <cell r="D4457">
            <v>2013</v>
          </cell>
          <cell r="G4457">
            <v>98</v>
          </cell>
          <cell r="I4457">
            <v>2917528</v>
          </cell>
        </row>
        <row r="4458">
          <cell r="A4458">
            <v>70</v>
          </cell>
          <cell r="D4458">
            <v>2013</v>
          </cell>
          <cell r="G4458">
            <v>99</v>
          </cell>
          <cell r="I4458">
            <v>18173724</v>
          </cell>
        </row>
        <row r="4459">
          <cell r="A4459">
            <v>70</v>
          </cell>
          <cell r="D4459">
            <v>2013</v>
          </cell>
          <cell r="G4459"/>
          <cell r="I4459">
            <v>0</v>
          </cell>
        </row>
        <row r="4460">
          <cell r="A4460">
            <v>70</v>
          </cell>
          <cell r="D4460">
            <v>2013</v>
          </cell>
          <cell r="G4460">
            <v>101</v>
          </cell>
          <cell r="I4460">
            <v>323417</v>
          </cell>
        </row>
        <row r="4461">
          <cell r="A4461">
            <v>70</v>
          </cell>
          <cell r="D4461">
            <v>2013</v>
          </cell>
          <cell r="G4461">
            <v>102</v>
          </cell>
          <cell r="I4461">
            <v>7617</v>
          </cell>
        </row>
        <row r="4462">
          <cell r="A4462">
            <v>70</v>
          </cell>
          <cell r="D4462">
            <v>2013</v>
          </cell>
          <cell r="G4462">
            <v>103</v>
          </cell>
          <cell r="I4462">
            <v>7491</v>
          </cell>
        </row>
        <row r="4463">
          <cell r="A4463">
            <v>70</v>
          </cell>
          <cell r="D4463">
            <v>2013</v>
          </cell>
          <cell r="G4463">
            <v>104</v>
          </cell>
          <cell r="I4463">
            <v>734188</v>
          </cell>
        </row>
        <row r="4464">
          <cell r="A4464">
            <v>70</v>
          </cell>
          <cell r="D4464">
            <v>2013</v>
          </cell>
          <cell r="G4464">
            <v>105</v>
          </cell>
          <cell r="I4464">
            <v>4564</v>
          </cell>
        </row>
        <row r="4465">
          <cell r="A4465">
            <v>70</v>
          </cell>
          <cell r="D4465">
            <v>2013</v>
          </cell>
          <cell r="G4465"/>
          <cell r="I4465">
            <v>0</v>
          </cell>
        </row>
        <row r="4466">
          <cell r="A4466">
            <v>70</v>
          </cell>
          <cell r="D4466">
            <v>2013</v>
          </cell>
          <cell r="G4466">
            <v>107</v>
          </cell>
          <cell r="I4466">
            <v>3610183</v>
          </cell>
        </row>
        <row r="4467">
          <cell r="A4467">
            <v>70</v>
          </cell>
          <cell r="D4467">
            <v>2013</v>
          </cell>
          <cell r="G4467">
            <v>108</v>
          </cell>
          <cell r="I4467">
            <v>3588427</v>
          </cell>
        </row>
        <row r="4468">
          <cell r="A4468">
            <v>70</v>
          </cell>
          <cell r="D4468">
            <v>2013</v>
          </cell>
          <cell r="G4468"/>
          <cell r="I4468">
            <v>0</v>
          </cell>
        </row>
        <row r="4469">
          <cell r="A4469">
            <v>70</v>
          </cell>
          <cell r="D4469">
            <v>2013</v>
          </cell>
          <cell r="G4469">
            <v>110</v>
          </cell>
          <cell r="I4469">
            <v>607</v>
          </cell>
        </row>
        <row r="4470">
          <cell r="A4470">
            <v>70</v>
          </cell>
          <cell r="D4470">
            <v>2013</v>
          </cell>
          <cell r="G4470">
            <v>111</v>
          </cell>
          <cell r="I4470">
            <v>8276494</v>
          </cell>
        </row>
        <row r="4471">
          <cell r="A4471">
            <v>70</v>
          </cell>
          <cell r="D4471">
            <v>2013</v>
          </cell>
          <cell r="G4471">
            <v>112</v>
          </cell>
          <cell r="I4471">
            <v>26450218</v>
          </cell>
        </row>
        <row r="4472">
          <cell r="A4472">
            <v>70</v>
          </cell>
          <cell r="D4472">
            <v>2014</v>
          </cell>
          <cell r="G4472">
            <v>83</v>
          </cell>
          <cell r="I4472">
            <v>4019284</v>
          </cell>
        </row>
        <row r="4473">
          <cell r="A4473">
            <v>70</v>
          </cell>
          <cell r="D4473">
            <v>2014</v>
          </cell>
          <cell r="G4473"/>
          <cell r="I4473">
            <v>0</v>
          </cell>
        </row>
        <row r="4474">
          <cell r="A4474">
            <v>70</v>
          </cell>
          <cell r="D4474">
            <v>2014</v>
          </cell>
          <cell r="G4474">
            <v>85</v>
          </cell>
          <cell r="I4474">
            <v>55425</v>
          </cell>
        </row>
        <row r="4475">
          <cell r="A4475">
            <v>70</v>
          </cell>
          <cell r="D4475">
            <v>2014</v>
          </cell>
          <cell r="G4475">
            <v>86</v>
          </cell>
          <cell r="I4475">
            <v>1673701</v>
          </cell>
        </row>
        <row r="4476">
          <cell r="A4476">
            <v>70</v>
          </cell>
          <cell r="D4476">
            <v>2014</v>
          </cell>
          <cell r="G4476">
            <v>87</v>
          </cell>
          <cell r="I4476">
            <v>926555</v>
          </cell>
        </row>
        <row r="4477">
          <cell r="A4477">
            <v>70</v>
          </cell>
          <cell r="D4477">
            <v>2014</v>
          </cell>
          <cell r="G4477"/>
          <cell r="I4477">
            <v>0</v>
          </cell>
        </row>
        <row r="4478">
          <cell r="A4478">
            <v>70</v>
          </cell>
          <cell r="D4478">
            <v>2014</v>
          </cell>
          <cell r="G4478"/>
          <cell r="I4478">
            <v>0</v>
          </cell>
        </row>
        <row r="4479">
          <cell r="A4479">
            <v>70</v>
          </cell>
          <cell r="D4479">
            <v>2014</v>
          </cell>
          <cell r="G4479"/>
          <cell r="I4479">
            <v>0</v>
          </cell>
        </row>
        <row r="4480">
          <cell r="A4480">
            <v>70</v>
          </cell>
          <cell r="D4480">
            <v>2014</v>
          </cell>
          <cell r="G4480">
            <v>91</v>
          </cell>
          <cell r="I4480">
            <v>38422</v>
          </cell>
        </row>
        <row r="4481">
          <cell r="A4481">
            <v>70</v>
          </cell>
          <cell r="D4481">
            <v>2014</v>
          </cell>
          <cell r="G4481"/>
          <cell r="I4481">
            <v>0</v>
          </cell>
        </row>
        <row r="4482">
          <cell r="A4482">
            <v>70</v>
          </cell>
          <cell r="D4482">
            <v>2014</v>
          </cell>
          <cell r="G4482">
            <v>93</v>
          </cell>
          <cell r="I4482">
            <v>2458270</v>
          </cell>
        </row>
        <row r="4483">
          <cell r="A4483">
            <v>70</v>
          </cell>
          <cell r="D4483">
            <v>2014</v>
          </cell>
          <cell r="G4483">
            <v>94</v>
          </cell>
          <cell r="I4483">
            <v>669240</v>
          </cell>
        </row>
        <row r="4484">
          <cell r="A4484">
            <v>70</v>
          </cell>
          <cell r="D4484">
            <v>2014</v>
          </cell>
          <cell r="G4484"/>
          <cell r="I4484">
            <v>0</v>
          </cell>
        </row>
        <row r="4485">
          <cell r="A4485">
            <v>70</v>
          </cell>
          <cell r="D4485">
            <v>2014</v>
          </cell>
          <cell r="G4485">
            <v>96</v>
          </cell>
          <cell r="I4485">
            <v>6081299</v>
          </cell>
        </row>
        <row r="4486">
          <cell r="A4486">
            <v>70</v>
          </cell>
          <cell r="D4486">
            <v>2014</v>
          </cell>
          <cell r="G4486">
            <v>97</v>
          </cell>
          <cell r="I4486">
            <v>18274</v>
          </cell>
        </row>
        <row r="4487">
          <cell r="A4487">
            <v>70</v>
          </cell>
          <cell r="D4487">
            <v>2014</v>
          </cell>
          <cell r="G4487">
            <v>98</v>
          </cell>
          <cell r="I4487">
            <v>3284850</v>
          </cell>
        </row>
        <row r="4488">
          <cell r="A4488">
            <v>70</v>
          </cell>
          <cell r="D4488">
            <v>2014</v>
          </cell>
          <cell r="G4488">
            <v>99</v>
          </cell>
          <cell r="I4488">
            <v>19225320</v>
          </cell>
        </row>
        <row r="4489">
          <cell r="A4489">
            <v>70</v>
          </cell>
          <cell r="D4489">
            <v>2014</v>
          </cell>
          <cell r="G4489"/>
          <cell r="I4489">
            <v>0</v>
          </cell>
        </row>
        <row r="4490">
          <cell r="A4490">
            <v>70</v>
          </cell>
          <cell r="D4490">
            <v>2014</v>
          </cell>
          <cell r="G4490">
            <v>101</v>
          </cell>
          <cell r="I4490">
            <v>169505</v>
          </cell>
        </row>
        <row r="4491">
          <cell r="A4491">
            <v>70</v>
          </cell>
          <cell r="D4491">
            <v>2014</v>
          </cell>
          <cell r="G4491">
            <v>102</v>
          </cell>
          <cell r="I4491">
            <v>26645</v>
          </cell>
        </row>
        <row r="4492">
          <cell r="A4492">
            <v>70</v>
          </cell>
          <cell r="D4492">
            <v>2014</v>
          </cell>
          <cell r="G4492">
            <v>103</v>
          </cell>
          <cell r="I4492">
            <v>9454</v>
          </cell>
        </row>
        <row r="4493">
          <cell r="A4493">
            <v>70</v>
          </cell>
          <cell r="D4493">
            <v>2014</v>
          </cell>
          <cell r="G4493">
            <v>104</v>
          </cell>
          <cell r="I4493">
            <v>960142</v>
          </cell>
        </row>
        <row r="4494">
          <cell r="A4494">
            <v>70</v>
          </cell>
          <cell r="D4494">
            <v>2014</v>
          </cell>
          <cell r="G4494">
            <v>105</v>
          </cell>
          <cell r="I4494">
            <v>42031</v>
          </cell>
        </row>
        <row r="4495">
          <cell r="A4495">
            <v>70</v>
          </cell>
          <cell r="D4495">
            <v>2014</v>
          </cell>
          <cell r="G4495"/>
          <cell r="I4495">
            <v>0</v>
          </cell>
        </row>
        <row r="4496">
          <cell r="A4496">
            <v>70</v>
          </cell>
          <cell r="D4496">
            <v>2014</v>
          </cell>
          <cell r="G4496">
            <v>107</v>
          </cell>
          <cell r="I4496">
            <v>3702550</v>
          </cell>
        </row>
        <row r="4497">
          <cell r="A4497">
            <v>70</v>
          </cell>
          <cell r="D4497">
            <v>2014</v>
          </cell>
          <cell r="G4497">
            <v>108</v>
          </cell>
          <cell r="I4497">
            <v>3198420</v>
          </cell>
        </row>
        <row r="4498">
          <cell r="A4498">
            <v>70</v>
          </cell>
          <cell r="D4498">
            <v>2014</v>
          </cell>
          <cell r="G4498"/>
          <cell r="I4498">
            <v>0</v>
          </cell>
        </row>
        <row r="4499">
          <cell r="A4499">
            <v>70</v>
          </cell>
          <cell r="D4499">
            <v>2014</v>
          </cell>
          <cell r="G4499">
            <v>110</v>
          </cell>
          <cell r="I4499">
            <v>1593</v>
          </cell>
        </row>
        <row r="4500">
          <cell r="A4500">
            <v>70</v>
          </cell>
          <cell r="D4500">
            <v>2014</v>
          </cell>
          <cell r="G4500">
            <v>111</v>
          </cell>
          <cell r="I4500">
            <v>8110340</v>
          </cell>
        </row>
        <row r="4501">
          <cell r="A4501">
            <v>70</v>
          </cell>
          <cell r="D4501">
            <v>2014</v>
          </cell>
          <cell r="G4501">
            <v>112</v>
          </cell>
          <cell r="I4501">
            <v>27335660</v>
          </cell>
        </row>
        <row r="4502">
          <cell r="A4502">
            <v>70</v>
          </cell>
          <cell r="D4502">
            <v>2015</v>
          </cell>
          <cell r="G4502">
            <v>83</v>
          </cell>
          <cell r="I4502">
            <v>4136382</v>
          </cell>
        </row>
        <row r="4503">
          <cell r="A4503">
            <v>70</v>
          </cell>
          <cell r="D4503">
            <v>2015</v>
          </cell>
          <cell r="G4503"/>
          <cell r="I4503">
            <v>0</v>
          </cell>
        </row>
        <row r="4504">
          <cell r="A4504">
            <v>70</v>
          </cell>
          <cell r="D4504">
            <v>2015</v>
          </cell>
          <cell r="G4504">
            <v>85</v>
          </cell>
          <cell r="I4504">
            <v>0</v>
          </cell>
        </row>
        <row r="4505">
          <cell r="A4505">
            <v>70</v>
          </cell>
          <cell r="D4505">
            <v>2015</v>
          </cell>
          <cell r="G4505">
            <v>86</v>
          </cell>
          <cell r="I4505">
            <v>1757323</v>
          </cell>
        </row>
        <row r="4506">
          <cell r="A4506">
            <v>70</v>
          </cell>
          <cell r="D4506">
            <v>2015</v>
          </cell>
          <cell r="G4506">
            <v>87</v>
          </cell>
          <cell r="I4506">
            <v>1159643</v>
          </cell>
        </row>
        <row r="4507">
          <cell r="A4507">
            <v>70</v>
          </cell>
          <cell r="D4507">
            <v>2015</v>
          </cell>
          <cell r="G4507"/>
          <cell r="I4507">
            <v>0</v>
          </cell>
        </row>
        <row r="4508">
          <cell r="A4508">
            <v>70</v>
          </cell>
          <cell r="D4508">
            <v>2015</v>
          </cell>
          <cell r="G4508"/>
          <cell r="I4508">
            <v>0</v>
          </cell>
        </row>
        <row r="4509">
          <cell r="A4509">
            <v>70</v>
          </cell>
          <cell r="D4509">
            <v>2015</v>
          </cell>
          <cell r="G4509"/>
          <cell r="I4509">
            <v>0</v>
          </cell>
        </row>
        <row r="4510">
          <cell r="A4510">
            <v>70</v>
          </cell>
          <cell r="D4510">
            <v>2015</v>
          </cell>
          <cell r="G4510">
            <v>91</v>
          </cell>
          <cell r="I4510">
            <v>21585</v>
          </cell>
        </row>
        <row r="4511">
          <cell r="A4511">
            <v>70</v>
          </cell>
          <cell r="D4511">
            <v>2015</v>
          </cell>
          <cell r="G4511"/>
          <cell r="I4511">
            <v>0</v>
          </cell>
        </row>
        <row r="4512">
          <cell r="A4512">
            <v>70</v>
          </cell>
          <cell r="D4512">
            <v>2015</v>
          </cell>
          <cell r="G4512">
            <v>93</v>
          </cell>
          <cell r="I4512">
            <v>2633328</v>
          </cell>
        </row>
        <row r="4513">
          <cell r="A4513">
            <v>70</v>
          </cell>
          <cell r="D4513">
            <v>2015</v>
          </cell>
          <cell r="G4513">
            <v>94</v>
          </cell>
          <cell r="I4513">
            <v>967338</v>
          </cell>
        </row>
        <row r="4514">
          <cell r="A4514">
            <v>70</v>
          </cell>
          <cell r="D4514">
            <v>2015</v>
          </cell>
          <cell r="G4514"/>
          <cell r="I4514">
            <v>0</v>
          </cell>
        </row>
        <row r="4515">
          <cell r="A4515">
            <v>70</v>
          </cell>
          <cell r="D4515">
            <v>2015</v>
          </cell>
          <cell r="G4515">
            <v>96</v>
          </cell>
          <cell r="I4515">
            <v>6279133</v>
          </cell>
        </row>
        <row r="4516">
          <cell r="A4516">
            <v>70</v>
          </cell>
          <cell r="D4516">
            <v>2015</v>
          </cell>
          <cell r="G4516">
            <v>97</v>
          </cell>
          <cell r="I4516">
            <v>2365</v>
          </cell>
        </row>
        <row r="4517">
          <cell r="A4517">
            <v>70</v>
          </cell>
          <cell r="D4517">
            <v>2015</v>
          </cell>
          <cell r="G4517">
            <v>98</v>
          </cell>
          <cell r="I4517">
            <v>3084849</v>
          </cell>
        </row>
        <row r="4518">
          <cell r="A4518">
            <v>70</v>
          </cell>
          <cell r="D4518">
            <v>2015</v>
          </cell>
          <cell r="G4518">
            <v>99</v>
          </cell>
          <cell r="I4518">
            <v>20041946</v>
          </cell>
        </row>
        <row r="4519">
          <cell r="A4519">
            <v>70</v>
          </cell>
          <cell r="D4519">
            <v>2015</v>
          </cell>
          <cell r="G4519"/>
          <cell r="I4519">
            <v>0</v>
          </cell>
        </row>
        <row r="4520">
          <cell r="A4520">
            <v>70</v>
          </cell>
          <cell r="D4520">
            <v>2015</v>
          </cell>
          <cell r="G4520">
            <v>101</v>
          </cell>
          <cell r="I4520">
            <v>157051</v>
          </cell>
        </row>
        <row r="4521">
          <cell r="A4521">
            <v>70</v>
          </cell>
          <cell r="D4521">
            <v>2015</v>
          </cell>
          <cell r="G4521">
            <v>102</v>
          </cell>
          <cell r="I4521">
            <v>12690</v>
          </cell>
        </row>
        <row r="4522">
          <cell r="A4522">
            <v>70</v>
          </cell>
          <cell r="D4522">
            <v>2015</v>
          </cell>
          <cell r="G4522">
            <v>103</v>
          </cell>
          <cell r="I4522">
            <v>23408</v>
          </cell>
        </row>
        <row r="4523">
          <cell r="A4523">
            <v>70</v>
          </cell>
          <cell r="D4523">
            <v>2015</v>
          </cell>
          <cell r="G4523">
            <v>104</v>
          </cell>
          <cell r="I4523">
            <v>867398</v>
          </cell>
        </row>
        <row r="4524">
          <cell r="A4524">
            <v>70</v>
          </cell>
          <cell r="D4524">
            <v>2015</v>
          </cell>
          <cell r="G4524">
            <v>105</v>
          </cell>
          <cell r="I4524">
            <v>29123</v>
          </cell>
        </row>
        <row r="4525">
          <cell r="A4525">
            <v>70</v>
          </cell>
          <cell r="D4525">
            <v>2015</v>
          </cell>
          <cell r="G4525"/>
          <cell r="I4525">
            <v>0</v>
          </cell>
        </row>
        <row r="4526">
          <cell r="A4526">
            <v>70</v>
          </cell>
          <cell r="D4526">
            <v>2015</v>
          </cell>
          <cell r="G4526">
            <v>107</v>
          </cell>
          <cell r="I4526">
            <v>3286329</v>
          </cell>
        </row>
        <row r="4527">
          <cell r="A4527">
            <v>70</v>
          </cell>
          <cell r="D4527">
            <v>2015</v>
          </cell>
          <cell r="G4527">
            <v>108</v>
          </cell>
          <cell r="I4527">
            <v>2935312</v>
          </cell>
        </row>
        <row r="4528">
          <cell r="A4528">
            <v>70</v>
          </cell>
          <cell r="D4528">
            <v>2015</v>
          </cell>
          <cell r="G4528"/>
          <cell r="I4528">
            <v>0</v>
          </cell>
        </row>
        <row r="4529">
          <cell r="A4529">
            <v>70</v>
          </cell>
          <cell r="D4529">
            <v>2015</v>
          </cell>
          <cell r="G4529">
            <v>110</v>
          </cell>
          <cell r="I4529">
            <v>0</v>
          </cell>
        </row>
        <row r="4530">
          <cell r="A4530">
            <v>70</v>
          </cell>
          <cell r="D4530">
            <v>2015</v>
          </cell>
          <cell r="G4530">
            <v>111</v>
          </cell>
          <cell r="I4530">
            <v>7311311</v>
          </cell>
        </row>
        <row r="4531">
          <cell r="A4531">
            <v>70</v>
          </cell>
          <cell r="D4531">
            <v>2015</v>
          </cell>
          <cell r="G4531">
            <v>112</v>
          </cell>
          <cell r="I4531">
            <v>27353257</v>
          </cell>
        </row>
        <row r="4532">
          <cell r="A4532">
            <v>70</v>
          </cell>
          <cell r="D4532">
            <v>2016</v>
          </cell>
          <cell r="G4532">
            <v>83</v>
          </cell>
          <cell r="I4532">
            <v>2953141</v>
          </cell>
        </row>
        <row r="4533">
          <cell r="A4533">
            <v>70</v>
          </cell>
          <cell r="D4533">
            <v>2016</v>
          </cell>
          <cell r="G4533"/>
          <cell r="I4533">
            <v>0</v>
          </cell>
        </row>
        <row r="4534">
          <cell r="A4534">
            <v>70</v>
          </cell>
          <cell r="D4534">
            <v>2016</v>
          </cell>
          <cell r="G4534">
            <v>85</v>
          </cell>
          <cell r="I4534">
            <v>43356</v>
          </cell>
        </row>
        <row r="4535">
          <cell r="A4535">
            <v>70</v>
          </cell>
          <cell r="D4535">
            <v>2016</v>
          </cell>
          <cell r="G4535">
            <v>86</v>
          </cell>
          <cell r="I4535">
            <v>1602644</v>
          </cell>
        </row>
        <row r="4536">
          <cell r="A4536">
            <v>70</v>
          </cell>
          <cell r="D4536">
            <v>2016</v>
          </cell>
          <cell r="G4536">
            <v>87</v>
          </cell>
          <cell r="I4536">
            <v>1390552</v>
          </cell>
        </row>
        <row r="4537">
          <cell r="A4537">
            <v>70</v>
          </cell>
          <cell r="D4537">
            <v>2016</v>
          </cell>
          <cell r="G4537"/>
          <cell r="I4537">
            <v>0</v>
          </cell>
        </row>
        <row r="4538">
          <cell r="A4538">
            <v>70</v>
          </cell>
          <cell r="D4538">
            <v>2016</v>
          </cell>
          <cell r="G4538"/>
          <cell r="I4538">
            <v>0</v>
          </cell>
        </row>
        <row r="4539">
          <cell r="A4539">
            <v>70</v>
          </cell>
          <cell r="D4539">
            <v>2016</v>
          </cell>
          <cell r="G4539"/>
          <cell r="I4539">
            <v>0</v>
          </cell>
        </row>
        <row r="4540">
          <cell r="A4540">
            <v>70</v>
          </cell>
          <cell r="D4540">
            <v>2016</v>
          </cell>
          <cell r="G4540">
            <v>91</v>
          </cell>
          <cell r="I4540">
            <v>25459</v>
          </cell>
        </row>
        <row r="4541">
          <cell r="A4541">
            <v>70</v>
          </cell>
          <cell r="D4541">
            <v>2016</v>
          </cell>
          <cell r="G4541">
            <v>92</v>
          </cell>
          <cell r="I4541">
            <v>1634564</v>
          </cell>
        </row>
        <row r="4542">
          <cell r="A4542">
            <v>70</v>
          </cell>
          <cell r="D4542">
            <v>2016</v>
          </cell>
          <cell r="G4542">
            <v>93</v>
          </cell>
          <cell r="I4542">
            <v>2637946</v>
          </cell>
        </row>
        <row r="4543">
          <cell r="A4543">
            <v>70</v>
          </cell>
          <cell r="D4543">
            <v>2016</v>
          </cell>
          <cell r="G4543">
            <v>94</v>
          </cell>
          <cell r="I4543">
            <v>953376</v>
          </cell>
        </row>
        <row r="4544">
          <cell r="A4544">
            <v>70</v>
          </cell>
          <cell r="D4544">
            <v>2016</v>
          </cell>
          <cell r="G4544"/>
          <cell r="I4544">
            <v>0</v>
          </cell>
        </row>
        <row r="4545">
          <cell r="A4545">
            <v>70</v>
          </cell>
          <cell r="D4545">
            <v>2016</v>
          </cell>
          <cell r="G4545">
            <v>96</v>
          </cell>
          <cell r="I4545">
            <v>5555121</v>
          </cell>
        </row>
        <row r="4546">
          <cell r="A4546">
            <v>70</v>
          </cell>
          <cell r="D4546">
            <v>2016</v>
          </cell>
          <cell r="G4546">
            <v>97</v>
          </cell>
          <cell r="I4546">
            <v>7471</v>
          </cell>
        </row>
        <row r="4547">
          <cell r="A4547">
            <v>70</v>
          </cell>
          <cell r="D4547">
            <v>2016</v>
          </cell>
          <cell r="G4547">
            <v>98</v>
          </cell>
          <cell r="I4547">
            <v>4139757</v>
          </cell>
        </row>
        <row r="4548">
          <cell r="A4548">
            <v>70</v>
          </cell>
          <cell r="D4548">
            <v>2016</v>
          </cell>
          <cell r="G4548">
            <v>99</v>
          </cell>
          <cell r="I4548">
            <v>20943387</v>
          </cell>
        </row>
        <row r="4549">
          <cell r="A4549">
            <v>70</v>
          </cell>
          <cell r="D4549">
            <v>2016</v>
          </cell>
          <cell r="G4549"/>
          <cell r="I4549">
            <v>0</v>
          </cell>
        </row>
        <row r="4550">
          <cell r="A4550">
            <v>70</v>
          </cell>
          <cell r="D4550">
            <v>2016</v>
          </cell>
          <cell r="G4550">
            <v>101</v>
          </cell>
          <cell r="I4550">
            <v>169832</v>
          </cell>
        </row>
        <row r="4551">
          <cell r="A4551">
            <v>70</v>
          </cell>
          <cell r="D4551">
            <v>2016</v>
          </cell>
          <cell r="G4551">
            <v>102</v>
          </cell>
          <cell r="I4551">
            <v>2882</v>
          </cell>
        </row>
        <row r="4552">
          <cell r="A4552">
            <v>70</v>
          </cell>
          <cell r="D4552">
            <v>2016</v>
          </cell>
          <cell r="G4552">
            <v>103</v>
          </cell>
          <cell r="I4552">
            <v>27827</v>
          </cell>
        </row>
        <row r="4553">
          <cell r="A4553">
            <v>70</v>
          </cell>
          <cell r="D4553">
            <v>2016</v>
          </cell>
          <cell r="G4553">
            <v>104</v>
          </cell>
          <cell r="I4553">
            <v>896206</v>
          </cell>
        </row>
        <row r="4554">
          <cell r="A4554">
            <v>70</v>
          </cell>
          <cell r="D4554">
            <v>2016</v>
          </cell>
          <cell r="G4554">
            <v>105</v>
          </cell>
          <cell r="I4554">
            <v>15105</v>
          </cell>
        </row>
        <row r="4555">
          <cell r="A4555">
            <v>70</v>
          </cell>
          <cell r="D4555">
            <v>2016</v>
          </cell>
          <cell r="G4555"/>
          <cell r="I4555">
            <v>0</v>
          </cell>
        </row>
        <row r="4556">
          <cell r="A4556">
            <v>70</v>
          </cell>
          <cell r="D4556">
            <v>2016</v>
          </cell>
          <cell r="G4556">
            <v>107</v>
          </cell>
          <cell r="I4556">
            <v>2220242</v>
          </cell>
        </row>
        <row r="4557">
          <cell r="A4557">
            <v>70</v>
          </cell>
          <cell r="D4557">
            <v>2016</v>
          </cell>
          <cell r="G4557">
            <v>108</v>
          </cell>
          <cell r="I4557">
            <v>1132781</v>
          </cell>
        </row>
        <row r="4558">
          <cell r="A4558">
            <v>70</v>
          </cell>
          <cell r="D4558">
            <v>2016</v>
          </cell>
          <cell r="G4558"/>
          <cell r="I4558">
            <v>0</v>
          </cell>
        </row>
        <row r="4559">
          <cell r="A4559">
            <v>70</v>
          </cell>
          <cell r="D4559">
            <v>2016</v>
          </cell>
          <cell r="G4559"/>
          <cell r="I4559">
            <v>0</v>
          </cell>
        </row>
        <row r="4560">
          <cell r="A4560">
            <v>70</v>
          </cell>
          <cell r="D4560">
            <v>2016</v>
          </cell>
          <cell r="G4560">
            <v>111</v>
          </cell>
          <cell r="I4560">
            <v>4464875</v>
          </cell>
        </row>
        <row r="4561">
          <cell r="A4561">
            <v>70</v>
          </cell>
          <cell r="D4561">
            <v>2016</v>
          </cell>
          <cell r="G4561">
            <v>112</v>
          </cell>
          <cell r="I4561">
            <v>25408262</v>
          </cell>
        </row>
        <row r="4562">
          <cell r="A4562">
            <v>80</v>
          </cell>
          <cell r="D4562">
            <v>1998</v>
          </cell>
          <cell r="G4562">
            <v>83</v>
          </cell>
          <cell r="I4562">
            <v>344923</v>
          </cell>
        </row>
        <row r="4563">
          <cell r="A4563">
            <v>80</v>
          </cell>
          <cell r="D4563">
            <v>1998</v>
          </cell>
          <cell r="G4563">
            <v>84</v>
          </cell>
          <cell r="I4563">
            <v>609877</v>
          </cell>
        </row>
        <row r="4564">
          <cell r="A4564">
            <v>80</v>
          </cell>
          <cell r="D4564">
            <v>1998</v>
          </cell>
          <cell r="G4564">
            <v>85</v>
          </cell>
          <cell r="I4564">
            <v>166068</v>
          </cell>
        </row>
        <row r="4565">
          <cell r="A4565">
            <v>80</v>
          </cell>
          <cell r="D4565">
            <v>1998</v>
          </cell>
          <cell r="G4565">
            <v>86</v>
          </cell>
          <cell r="I4565">
            <v>125017</v>
          </cell>
        </row>
        <row r="4566">
          <cell r="A4566">
            <v>80</v>
          </cell>
          <cell r="D4566">
            <v>1998</v>
          </cell>
          <cell r="G4566">
            <v>87</v>
          </cell>
          <cell r="I4566">
            <v>75633</v>
          </cell>
        </row>
        <row r="4567">
          <cell r="A4567">
            <v>80</v>
          </cell>
          <cell r="D4567">
            <v>1998</v>
          </cell>
          <cell r="G4567">
            <v>88</v>
          </cell>
          <cell r="I4567">
            <v>-1316518</v>
          </cell>
        </row>
        <row r="4568">
          <cell r="A4568">
            <v>80</v>
          </cell>
          <cell r="D4568">
            <v>1998</v>
          </cell>
          <cell r="G4568">
            <v>89</v>
          </cell>
          <cell r="I4568">
            <v>1877857</v>
          </cell>
        </row>
        <row r="4569">
          <cell r="A4569">
            <v>80</v>
          </cell>
          <cell r="D4569">
            <v>1998</v>
          </cell>
          <cell r="G4569">
            <v>90</v>
          </cell>
          <cell r="I4569">
            <v>965662</v>
          </cell>
        </row>
        <row r="4570">
          <cell r="A4570">
            <v>80</v>
          </cell>
          <cell r="D4570">
            <v>1998</v>
          </cell>
          <cell r="G4570">
            <v>91</v>
          </cell>
          <cell r="I4570">
            <v>2848519</v>
          </cell>
        </row>
        <row r="4571">
          <cell r="A4571">
            <v>80</v>
          </cell>
          <cell r="D4571">
            <v>1998</v>
          </cell>
          <cell r="G4571"/>
          <cell r="I4571">
            <v>0</v>
          </cell>
        </row>
        <row r="4572">
          <cell r="A4572">
            <v>80</v>
          </cell>
          <cell r="D4572">
            <v>1998</v>
          </cell>
          <cell r="G4572">
            <v>93</v>
          </cell>
          <cell r="I4572">
            <v>358365</v>
          </cell>
        </row>
        <row r="4573">
          <cell r="A4573">
            <v>80</v>
          </cell>
          <cell r="D4573">
            <v>1998</v>
          </cell>
          <cell r="G4573">
            <v>94</v>
          </cell>
          <cell r="I4573">
            <v>101</v>
          </cell>
        </row>
        <row r="4574">
          <cell r="A4574">
            <v>80</v>
          </cell>
          <cell r="D4574">
            <v>1998</v>
          </cell>
          <cell r="G4574">
            <v>95</v>
          </cell>
          <cell r="I4574">
            <v>1278049</v>
          </cell>
        </row>
        <row r="4575">
          <cell r="A4575">
            <v>80</v>
          </cell>
          <cell r="D4575">
            <v>1998</v>
          </cell>
          <cell r="G4575">
            <v>96</v>
          </cell>
          <cell r="I4575">
            <v>756928</v>
          </cell>
        </row>
        <row r="4576">
          <cell r="A4576">
            <v>80</v>
          </cell>
          <cell r="D4576">
            <v>1998</v>
          </cell>
          <cell r="G4576">
            <v>97</v>
          </cell>
          <cell r="I4576">
            <v>75882</v>
          </cell>
        </row>
        <row r="4577">
          <cell r="A4577">
            <v>80</v>
          </cell>
          <cell r="D4577">
            <v>1998</v>
          </cell>
          <cell r="G4577">
            <v>98</v>
          </cell>
          <cell r="I4577">
            <v>126</v>
          </cell>
        </row>
        <row r="4578">
          <cell r="A4578">
            <v>80</v>
          </cell>
          <cell r="D4578">
            <v>1998</v>
          </cell>
          <cell r="G4578">
            <v>99</v>
          </cell>
          <cell r="I4578">
            <v>2469451</v>
          </cell>
        </row>
        <row r="4579">
          <cell r="A4579">
            <v>80</v>
          </cell>
          <cell r="D4579">
            <v>1998</v>
          </cell>
          <cell r="G4579">
            <v>100</v>
          </cell>
          <cell r="I4579">
            <v>5317970</v>
          </cell>
        </row>
        <row r="4580">
          <cell r="A4580">
            <v>80</v>
          </cell>
          <cell r="D4580">
            <v>1998</v>
          </cell>
          <cell r="G4580"/>
          <cell r="I4580">
            <v>0</v>
          </cell>
        </row>
        <row r="4581">
          <cell r="A4581">
            <v>80</v>
          </cell>
          <cell r="D4581">
            <v>1998</v>
          </cell>
          <cell r="G4581"/>
          <cell r="I4581">
            <v>0</v>
          </cell>
        </row>
        <row r="4582">
          <cell r="A4582">
            <v>80</v>
          </cell>
          <cell r="D4582">
            <v>1998</v>
          </cell>
          <cell r="G4582">
            <v>103</v>
          </cell>
          <cell r="I4582">
            <v>874294</v>
          </cell>
        </row>
        <row r="4583">
          <cell r="A4583">
            <v>80</v>
          </cell>
          <cell r="D4583">
            <v>1998</v>
          </cell>
          <cell r="G4583"/>
          <cell r="I4583">
            <v>0</v>
          </cell>
        </row>
        <row r="4584">
          <cell r="A4584">
            <v>80</v>
          </cell>
          <cell r="D4584">
            <v>1998</v>
          </cell>
          <cell r="G4584">
            <v>105</v>
          </cell>
          <cell r="I4584">
            <v>708342</v>
          </cell>
        </row>
        <row r="4585">
          <cell r="A4585">
            <v>80</v>
          </cell>
          <cell r="D4585">
            <v>1998</v>
          </cell>
          <cell r="G4585">
            <v>106</v>
          </cell>
          <cell r="I4585">
            <v>144654</v>
          </cell>
        </row>
        <row r="4586">
          <cell r="A4586">
            <v>80</v>
          </cell>
          <cell r="D4586">
            <v>1998</v>
          </cell>
          <cell r="G4586">
            <v>107</v>
          </cell>
          <cell r="I4586">
            <v>880212</v>
          </cell>
        </row>
        <row r="4587">
          <cell r="A4587">
            <v>80</v>
          </cell>
          <cell r="D4587">
            <v>1998</v>
          </cell>
          <cell r="G4587">
            <v>108</v>
          </cell>
          <cell r="I4587">
            <v>2190952</v>
          </cell>
        </row>
        <row r="4588">
          <cell r="A4588">
            <v>80</v>
          </cell>
          <cell r="D4588">
            <v>1998</v>
          </cell>
          <cell r="G4588">
            <v>109</v>
          </cell>
          <cell r="I4588">
            <v>134033</v>
          </cell>
        </row>
        <row r="4589">
          <cell r="A4589">
            <v>80</v>
          </cell>
          <cell r="D4589">
            <v>1998</v>
          </cell>
          <cell r="G4589">
            <v>110</v>
          </cell>
          <cell r="I4589">
            <v>1623133</v>
          </cell>
        </row>
        <row r="4590">
          <cell r="A4590">
            <v>80</v>
          </cell>
          <cell r="D4590">
            <v>1998</v>
          </cell>
          <cell r="G4590">
            <v>111</v>
          </cell>
          <cell r="I4590">
            <v>197878</v>
          </cell>
        </row>
        <row r="4591">
          <cell r="A4591">
            <v>80</v>
          </cell>
          <cell r="D4591">
            <v>1998</v>
          </cell>
          <cell r="G4591">
            <v>112</v>
          </cell>
          <cell r="I4591">
            <v>979246</v>
          </cell>
        </row>
        <row r="4592">
          <cell r="A4592">
            <v>80</v>
          </cell>
          <cell r="D4592">
            <v>1999</v>
          </cell>
          <cell r="G4592">
            <v>83</v>
          </cell>
          <cell r="I4592">
            <v>337726</v>
          </cell>
        </row>
        <row r="4593">
          <cell r="A4593">
            <v>80</v>
          </cell>
          <cell r="D4593">
            <v>1999</v>
          </cell>
          <cell r="G4593">
            <v>84</v>
          </cell>
          <cell r="I4593">
            <v>607068</v>
          </cell>
        </row>
        <row r="4594">
          <cell r="A4594">
            <v>80</v>
          </cell>
          <cell r="D4594">
            <v>1999</v>
          </cell>
          <cell r="G4594">
            <v>85</v>
          </cell>
          <cell r="I4594">
            <v>122281</v>
          </cell>
        </row>
        <row r="4595">
          <cell r="A4595">
            <v>80</v>
          </cell>
          <cell r="D4595">
            <v>1999</v>
          </cell>
          <cell r="G4595">
            <v>86</v>
          </cell>
          <cell r="I4595">
            <v>132350</v>
          </cell>
        </row>
        <row r="4596">
          <cell r="A4596">
            <v>80</v>
          </cell>
          <cell r="D4596">
            <v>1999</v>
          </cell>
          <cell r="G4596">
            <v>87</v>
          </cell>
          <cell r="I4596">
            <v>79605</v>
          </cell>
        </row>
        <row r="4597">
          <cell r="A4597">
            <v>80</v>
          </cell>
          <cell r="D4597">
            <v>1999</v>
          </cell>
          <cell r="G4597">
            <v>88</v>
          </cell>
          <cell r="I4597">
            <v>-303542</v>
          </cell>
        </row>
        <row r="4598">
          <cell r="A4598">
            <v>80</v>
          </cell>
          <cell r="D4598">
            <v>1999</v>
          </cell>
          <cell r="G4598">
            <v>89</v>
          </cell>
          <cell r="I4598">
            <v>1980230</v>
          </cell>
        </row>
        <row r="4599">
          <cell r="A4599">
            <v>80</v>
          </cell>
          <cell r="D4599">
            <v>1999</v>
          </cell>
          <cell r="G4599">
            <v>90</v>
          </cell>
          <cell r="I4599">
            <v>965786</v>
          </cell>
        </row>
        <row r="4600">
          <cell r="A4600">
            <v>80</v>
          </cell>
          <cell r="D4600">
            <v>1999</v>
          </cell>
          <cell r="G4600">
            <v>91</v>
          </cell>
          <cell r="I4600">
            <v>3921504</v>
          </cell>
        </row>
        <row r="4601">
          <cell r="A4601">
            <v>80</v>
          </cell>
          <cell r="D4601">
            <v>1999</v>
          </cell>
          <cell r="G4601"/>
          <cell r="I4601">
            <v>0</v>
          </cell>
        </row>
        <row r="4602">
          <cell r="A4602">
            <v>80</v>
          </cell>
          <cell r="D4602">
            <v>1999</v>
          </cell>
          <cell r="G4602">
            <v>93</v>
          </cell>
          <cell r="I4602">
            <v>329946</v>
          </cell>
        </row>
        <row r="4603">
          <cell r="A4603">
            <v>80</v>
          </cell>
          <cell r="D4603">
            <v>1999</v>
          </cell>
          <cell r="G4603">
            <v>94</v>
          </cell>
          <cell r="I4603">
            <v>33</v>
          </cell>
        </row>
        <row r="4604">
          <cell r="A4604">
            <v>80</v>
          </cell>
          <cell r="D4604">
            <v>1999</v>
          </cell>
          <cell r="G4604">
            <v>95</v>
          </cell>
          <cell r="I4604">
            <v>1260257</v>
          </cell>
        </row>
        <row r="4605">
          <cell r="A4605">
            <v>80</v>
          </cell>
          <cell r="D4605">
            <v>1999</v>
          </cell>
          <cell r="G4605">
            <v>96</v>
          </cell>
          <cell r="I4605">
            <v>1089857</v>
          </cell>
        </row>
        <row r="4606">
          <cell r="A4606">
            <v>80</v>
          </cell>
          <cell r="D4606">
            <v>1999</v>
          </cell>
          <cell r="G4606">
            <v>97</v>
          </cell>
          <cell r="I4606">
            <v>79935</v>
          </cell>
        </row>
        <row r="4607">
          <cell r="A4607">
            <v>80</v>
          </cell>
          <cell r="D4607">
            <v>1999</v>
          </cell>
          <cell r="G4607">
            <v>98</v>
          </cell>
          <cell r="I4607">
            <v>0</v>
          </cell>
        </row>
        <row r="4608">
          <cell r="A4608">
            <v>80</v>
          </cell>
          <cell r="D4608">
            <v>1999</v>
          </cell>
          <cell r="G4608">
            <v>99</v>
          </cell>
          <cell r="I4608">
            <v>2760028</v>
          </cell>
        </row>
        <row r="4609">
          <cell r="A4609">
            <v>80</v>
          </cell>
          <cell r="D4609">
            <v>1999</v>
          </cell>
          <cell r="G4609">
            <v>100</v>
          </cell>
          <cell r="I4609">
            <v>6681532</v>
          </cell>
        </row>
        <row r="4610">
          <cell r="A4610">
            <v>80</v>
          </cell>
          <cell r="D4610">
            <v>1999</v>
          </cell>
          <cell r="G4610"/>
          <cell r="I4610">
            <v>0</v>
          </cell>
        </row>
        <row r="4611">
          <cell r="A4611">
            <v>80</v>
          </cell>
          <cell r="D4611">
            <v>1999</v>
          </cell>
          <cell r="G4611"/>
          <cell r="I4611">
            <v>0</v>
          </cell>
        </row>
        <row r="4612">
          <cell r="A4612">
            <v>80</v>
          </cell>
          <cell r="D4612">
            <v>1999</v>
          </cell>
          <cell r="G4612">
            <v>103</v>
          </cell>
          <cell r="I4612">
            <v>1037449</v>
          </cell>
        </row>
        <row r="4613">
          <cell r="A4613">
            <v>80</v>
          </cell>
          <cell r="D4613">
            <v>1999</v>
          </cell>
          <cell r="G4613"/>
          <cell r="I4613">
            <v>0</v>
          </cell>
        </row>
        <row r="4614">
          <cell r="A4614">
            <v>80</v>
          </cell>
          <cell r="D4614">
            <v>1999</v>
          </cell>
          <cell r="G4614">
            <v>105</v>
          </cell>
          <cell r="I4614">
            <v>486458</v>
          </cell>
        </row>
        <row r="4615">
          <cell r="A4615">
            <v>80</v>
          </cell>
          <cell r="D4615">
            <v>1999</v>
          </cell>
          <cell r="G4615">
            <v>106</v>
          </cell>
          <cell r="I4615">
            <v>327278</v>
          </cell>
        </row>
        <row r="4616">
          <cell r="A4616">
            <v>80</v>
          </cell>
          <cell r="D4616">
            <v>1999</v>
          </cell>
          <cell r="G4616">
            <v>107</v>
          </cell>
          <cell r="I4616">
            <v>374314</v>
          </cell>
        </row>
        <row r="4617">
          <cell r="A4617">
            <v>80</v>
          </cell>
          <cell r="D4617">
            <v>1999</v>
          </cell>
          <cell r="G4617">
            <v>108</v>
          </cell>
          <cell r="I4617">
            <v>2071092</v>
          </cell>
        </row>
        <row r="4618">
          <cell r="A4618">
            <v>80</v>
          </cell>
          <cell r="D4618">
            <v>1999</v>
          </cell>
          <cell r="G4618">
            <v>109</v>
          </cell>
          <cell r="I4618">
            <v>132374</v>
          </cell>
        </row>
        <row r="4619">
          <cell r="A4619">
            <v>80</v>
          </cell>
          <cell r="D4619">
            <v>1999</v>
          </cell>
          <cell r="G4619">
            <v>110</v>
          </cell>
          <cell r="I4619">
            <v>1446555</v>
          </cell>
        </row>
        <row r="4620">
          <cell r="A4620">
            <v>80</v>
          </cell>
          <cell r="D4620">
            <v>1999</v>
          </cell>
          <cell r="G4620">
            <v>111</v>
          </cell>
          <cell r="I4620">
            <v>273680</v>
          </cell>
        </row>
        <row r="4621">
          <cell r="A4621">
            <v>80</v>
          </cell>
          <cell r="D4621">
            <v>1999</v>
          </cell>
          <cell r="G4621">
            <v>112</v>
          </cell>
          <cell r="I4621">
            <v>1232692</v>
          </cell>
        </row>
        <row r="4622">
          <cell r="A4622">
            <v>80</v>
          </cell>
          <cell r="D4622">
            <v>2000</v>
          </cell>
          <cell r="G4622">
            <v>83</v>
          </cell>
          <cell r="I4622">
            <v>343390</v>
          </cell>
        </row>
        <row r="4623">
          <cell r="A4623">
            <v>80</v>
          </cell>
          <cell r="D4623">
            <v>2000</v>
          </cell>
          <cell r="G4623">
            <v>84</v>
          </cell>
          <cell r="I4623">
            <v>668722</v>
          </cell>
        </row>
        <row r="4624">
          <cell r="A4624">
            <v>80</v>
          </cell>
          <cell r="D4624">
            <v>2000</v>
          </cell>
          <cell r="G4624">
            <v>85</v>
          </cell>
          <cell r="I4624">
            <v>119591</v>
          </cell>
        </row>
        <row r="4625">
          <cell r="A4625">
            <v>80</v>
          </cell>
          <cell r="D4625">
            <v>2000</v>
          </cell>
          <cell r="G4625">
            <v>86</v>
          </cell>
          <cell r="I4625">
            <v>154772</v>
          </cell>
        </row>
        <row r="4626">
          <cell r="A4626">
            <v>80</v>
          </cell>
          <cell r="D4626">
            <v>2000</v>
          </cell>
          <cell r="G4626">
            <v>87</v>
          </cell>
          <cell r="I4626">
            <v>103350</v>
          </cell>
        </row>
        <row r="4627">
          <cell r="A4627">
            <v>80</v>
          </cell>
          <cell r="D4627">
            <v>2000</v>
          </cell>
          <cell r="G4627">
            <v>88</v>
          </cell>
          <cell r="I4627">
            <v>2909343</v>
          </cell>
        </row>
        <row r="4628">
          <cell r="A4628">
            <v>80</v>
          </cell>
          <cell r="D4628">
            <v>2000</v>
          </cell>
          <cell r="G4628">
            <v>89</v>
          </cell>
          <cell r="I4628">
            <v>1975695</v>
          </cell>
        </row>
        <row r="4629">
          <cell r="A4629">
            <v>80</v>
          </cell>
          <cell r="D4629">
            <v>2000</v>
          </cell>
          <cell r="G4629">
            <v>90</v>
          </cell>
          <cell r="I4629">
            <v>966142</v>
          </cell>
        </row>
        <row r="4630">
          <cell r="A4630">
            <v>80</v>
          </cell>
          <cell r="D4630">
            <v>2000</v>
          </cell>
          <cell r="G4630">
            <v>91</v>
          </cell>
          <cell r="I4630">
            <v>7241005</v>
          </cell>
        </row>
        <row r="4631">
          <cell r="A4631">
            <v>80</v>
          </cell>
          <cell r="D4631">
            <v>2000</v>
          </cell>
          <cell r="G4631"/>
          <cell r="I4631">
            <v>0</v>
          </cell>
        </row>
        <row r="4632">
          <cell r="A4632">
            <v>80</v>
          </cell>
          <cell r="D4632">
            <v>2000</v>
          </cell>
          <cell r="G4632">
            <v>93</v>
          </cell>
          <cell r="I4632">
            <v>376938</v>
          </cell>
        </row>
        <row r="4633">
          <cell r="A4633">
            <v>80</v>
          </cell>
          <cell r="D4633">
            <v>2000</v>
          </cell>
          <cell r="G4633">
            <v>94</v>
          </cell>
          <cell r="I4633">
            <v>0</v>
          </cell>
        </row>
        <row r="4634">
          <cell r="A4634">
            <v>80</v>
          </cell>
          <cell r="D4634">
            <v>2000</v>
          </cell>
          <cell r="G4634">
            <v>95</v>
          </cell>
          <cell r="I4634">
            <v>1180868</v>
          </cell>
        </row>
        <row r="4635">
          <cell r="A4635">
            <v>80</v>
          </cell>
          <cell r="D4635">
            <v>2000</v>
          </cell>
          <cell r="G4635">
            <v>96</v>
          </cell>
          <cell r="I4635">
            <v>1119382</v>
          </cell>
        </row>
        <row r="4636">
          <cell r="A4636">
            <v>80</v>
          </cell>
          <cell r="D4636">
            <v>2000</v>
          </cell>
          <cell r="G4636">
            <v>97</v>
          </cell>
          <cell r="I4636">
            <v>104983</v>
          </cell>
        </row>
        <row r="4637">
          <cell r="A4637">
            <v>80</v>
          </cell>
          <cell r="D4637">
            <v>2000</v>
          </cell>
          <cell r="G4637">
            <v>98</v>
          </cell>
          <cell r="I4637">
            <v>15693</v>
          </cell>
        </row>
        <row r="4638">
          <cell r="A4638">
            <v>80</v>
          </cell>
          <cell r="D4638">
            <v>2000</v>
          </cell>
          <cell r="G4638">
            <v>99</v>
          </cell>
          <cell r="I4638">
            <v>2797864</v>
          </cell>
        </row>
        <row r="4639">
          <cell r="A4639">
            <v>80</v>
          </cell>
          <cell r="D4639">
            <v>2000</v>
          </cell>
          <cell r="G4639">
            <v>100</v>
          </cell>
          <cell r="I4639">
            <v>10038869</v>
          </cell>
        </row>
        <row r="4640">
          <cell r="A4640">
            <v>80</v>
          </cell>
          <cell r="D4640">
            <v>2000</v>
          </cell>
          <cell r="G4640"/>
          <cell r="I4640">
            <v>0</v>
          </cell>
        </row>
        <row r="4641">
          <cell r="A4641">
            <v>80</v>
          </cell>
          <cell r="D4641">
            <v>2000</v>
          </cell>
          <cell r="G4641"/>
          <cell r="I4641">
            <v>0</v>
          </cell>
        </row>
        <row r="4642">
          <cell r="A4642">
            <v>80</v>
          </cell>
          <cell r="D4642">
            <v>2000</v>
          </cell>
          <cell r="G4642">
            <v>103</v>
          </cell>
          <cell r="I4642">
            <v>1038125</v>
          </cell>
        </row>
        <row r="4643">
          <cell r="A4643">
            <v>80</v>
          </cell>
          <cell r="D4643">
            <v>2000</v>
          </cell>
          <cell r="G4643"/>
          <cell r="I4643">
            <v>0</v>
          </cell>
        </row>
        <row r="4644">
          <cell r="A4644">
            <v>80</v>
          </cell>
          <cell r="D4644">
            <v>2000</v>
          </cell>
          <cell r="G4644">
            <v>105</v>
          </cell>
          <cell r="I4644">
            <v>499831</v>
          </cell>
        </row>
        <row r="4645">
          <cell r="A4645">
            <v>80</v>
          </cell>
          <cell r="D4645">
            <v>2000</v>
          </cell>
          <cell r="G4645">
            <v>106</v>
          </cell>
          <cell r="I4645">
            <v>420326</v>
          </cell>
        </row>
        <row r="4646">
          <cell r="A4646">
            <v>80</v>
          </cell>
          <cell r="D4646">
            <v>2000</v>
          </cell>
          <cell r="G4646">
            <v>107</v>
          </cell>
          <cell r="I4646">
            <v>2539772</v>
          </cell>
        </row>
        <row r="4647">
          <cell r="A4647">
            <v>80</v>
          </cell>
          <cell r="D4647">
            <v>2000</v>
          </cell>
          <cell r="G4647">
            <v>108</v>
          </cell>
          <cell r="I4647">
            <v>2301691</v>
          </cell>
        </row>
        <row r="4648">
          <cell r="A4648">
            <v>80</v>
          </cell>
          <cell r="D4648">
            <v>2000</v>
          </cell>
          <cell r="G4648">
            <v>109</v>
          </cell>
          <cell r="I4648">
            <v>160118</v>
          </cell>
        </row>
        <row r="4649">
          <cell r="A4649">
            <v>80</v>
          </cell>
          <cell r="D4649">
            <v>2000</v>
          </cell>
          <cell r="G4649">
            <v>110</v>
          </cell>
          <cell r="I4649">
            <v>1572472</v>
          </cell>
        </row>
        <row r="4650">
          <cell r="A4650">
            <v>80</v>
          </cell>
          <cell r="D4650">
            <v>2000</v>
          </cell>
          <cell r="G4650">
            <v>111</v>
          </cell>
          <cell r="I4650">
            <v>309349</v>
          </cell>
        </row>
        <row r="4651">
          <cell r="A4651">
            <v>80</v>
          </cell>
          <cell r="D4651">
            <v>2000</v>
          </cell>
          <cell r="G4651">
            <v>112</v>
          </cell>
          <cell r="I4651">
            <v>1394217</v>
          </cell>
        </row>
        <row r="4652">
          <cell r="A4652">
            <v>80</v>
          </cell>
          <cell r="D4652">
            <v>2001</v>
          </cell>
          <cell r="G4652">
            <v>83</v>
          </cell>
          <cell r="I4652">
            <v>346404</v>
          </cell>
        </row>
        <row r="4653">
          <cell r="A4653">
            <v>80</v>
          </cell>
          <cell r="D4653">
            <v>2001</v>
          </cell>
          <cell r="G4653">
            <v>84</v>
          </cell>
          <cell r="I4653">
            <v>763878</v>
          </cell>
        </row>
        <row r="4654">
          <cell r="A4654">
            <v>80</v>
          </cell>
          <cell r="D4654">
            <v>2001</v>
          </cell>
          <cell r="G4654">
            <v>85</v>
          </cell>
          <cell r="I4654">
            <v>132635</v>
          </cell>
        </row>
        <row r="4655">
          <cell r="A4655">
            <v>80</v>
          </cell>
          <cell r="D4655">
            <v>2001</v>
          </cell>
          <cell r="G4655">
            <v>86</v>
          </cell>
          <cell r="I4655">
            <v>166315</v>
          </cell>
        </row>
        <row r="4656">
          <cell r="A4656">
            <v>80</v>
          </cell>
          <cell r="D4656">
            <v>2001</v>
          </cell>
          <cell r="G4656">
            <v>87</v>
          </cell>
          <cell r="I4656">
            <v>117494</v>
          </cell>
        </row>
        <row r="4657">
          <cell r="A4657">
            <v>80</v>
          </cell>
          <cell r="D4657">
            <v>2001</v>
          </cell>
          <cell r="G4657">
            <v>88</v>
          </cell>
          <cell r="I4657">
            <v>7835948</v>
          </cell>
        </row>
        <row r="4658">
          <cell r="A4658">
            <v>80</v>
          </cell>
          <cell r="D4658">
            <v>2001</v>
          </cell>
          <cell r="G4658">
            <v>89</v>
          </cell>
          <cell r="I4658">
            <v>1973222</v>
          </cell>
        </row>
        <row r="4659">
          <cell r="A4659">
            <v>80</v>
          </cell>
          <cell r="D4659">
            <v>2001</v>
          </cell>
          <cell r="G4659">
            <v>90</v>
          </cell>
          <cell r="I4659">
            <v>966530</v>
          </cell>
        </row>
        <row r="4660">
          <cell r="A4660">
            <v>80</v>
          </cell>
          <cell r="D4660">
            <v>2001</v>
          </cell>
          <cell r="G4660">
            <v>91</v>
          </cell>
          <cell r="I4660">
            <v>12302426</v>
          </cell>
        </row>
        <row r="4661">
          <cell r="A4661">
            <v>80</v>
          </cell>
          <cell r="D4661">
            <v>2001</v>
          </cell>
          <cell r="G4661"/>
          <cell r="I4661">
            <v>0</v>
          </cell>
        </row>
        <row r="4662">
          <cell r="A4662">
            <v>80</v>
          </cell>
          <cell r="D4662">
            <v>2001</v>
          </cell>
          <cell r="G4662">
            <v>93</v>
          </cell>
          <cell r="I4662">
            <v>421019</v>
          </cell>
        </row>
        <row r="4663">
          <cell r="A4663">
            <v>80</v>
          </cell>
          <cell r="D4663">
            <v>2001</v>
          </cell>
          <cell r="G4663">
            <v>94</v>
          </cell>
          <cell r="I4663">
            <v>0</v>
          </cell>
        </row>
        <row r="4664">
          <cell r="A4664">
            <v>80</v>
          </cell>
          <cell r="D4664">
            <v>2001</v>
          </cell>
          <cell r="G4664">
            <v>95</v>
          </cell>
          <cell r="I4664">
            <v>1116450</v>
          </cell>
        </row>
        <row r="4665">
          <cell r="A4665">
            <v>80</v>
          </cell>
          <cell r="D4665">
            <v>2001</v>
          </cell>
          <cell r="G4665">
            <v>96</v>
          </cell>
          <cell r="I4665">
            <v>1846350</v>
          </cell>
        </row>
        <row r="4666">
          <cell r="A4666">
            <v>80</v>
          </cell>
          <cell r="D4666">
            <v>2001</v>
          </cell>
          <cell r="G4666">
            <v>97</v>
          </cell>
          <cell r="I4666">
            <v>124658</v>
          </cell>
        </row>
        <row r="4667">
          <cell r="A4667">
            <v>80</v>
          </cell>
          <cell r="D4667">
            <v>2001</v>
          </cell>
          <cell r="G4667">
            <v>98</v>
          </cell>
          <cell r="I4667">
            <v>194</v>
          </cell>
        </row>
        <row r="4668">
          <cell r="A4668">
            <v>80</v>
          </cell>
          <cell r="D4668">
            <v>2001</v>
          </cell>
          <cell r="G4668">
            <v>99</v>
          </cell>
          <cell r="I4668">
            <v>3508671</v>
          </cell>
        </row>
        <row r="4669">
          <cell r="A4669">
            <v>80</v>
          </cell>
          <cell r="D4669">
            <v>2001</v>
          </cell>
          <cell r="G4669">
            <v>100</v>
          </cell>
          <cell r="I4669">
            <v>15811097</v>
          </cell>
        </row>
        <row r="4670">
          <cell r="A4670">
            <v>80</v>
          </cell>
          <cell r="D4670">
            <v>2001</v>
          </cell>
          <cell r="G4670"/>
          <cell r="I4670">
            <v>0</v>
          </cell>
        </row>
        <row r="4671">
          <cell r="A4671">
            <v>80</v>
          </cell>
          <cell r="D4671">
            <v>2001</v>
          </cell>
          <cell r="G4671"/>
          <cell r="I4671">
            <v>0</v>
          </cell>
        </row>
        <row r="4672">
          <cell r="A4672">
            <v>80</v>
          </cell>
          <cell r="D4672">
            <v>2001</v>
          </cell>
          <cell r="G4672">
            <v>103</v>
          </cell>
          <cell r="I4672">
            <v>1165363</v>
          </cell>
        </row>
        <row r="4673">
          <cell r="A4673">
            <v>80</v>
          </cell>
          <cell r="D4673">
            <v>2001</v>
          </cell>
          <cell r="G4673"/>
          <cell r="I4673">
            <v>0</v>
          </cell>
        </row>
        <row r="4674">
          <cell r="A4674">
            <v>80</v>
          </cell>
          <cell r="D4674">
            <v>2001</v>
          </cell>
          <cell r="G4674">
            <v>105</v>
          </cell>
          <cell r="I4674">
            <v>610611</v>
          </cell>
        </row>
        <row r="4675">
          <cell r="A4675">
            <v>80</v>
          </cell>
          <cell r="D4675">
            <v>2001</v>
          </cell>
          <cell r="G4675">
            <v>106</v>
          </cell>
          <cell r="I4675">
            <v>467056</v>
          </cell>
        </row>
        <row r="4676">
          <cell r="A4676">
            <v>80</v>
          </cell>
          <cell r="D4676">
            <v>2001</v>
          </cell>
          <cell r="G4676">
            <v>107</v>
          </cell>
          <cell r="I4676">
            <v>837410</v>
          </cell>
        </row>
        <row r="4677">
          <cell r="A4677">
            <v>80</v>
          </cell>
          <cell r="D4677">
            <v>2001</v>
          </cell>
          <cell r="G4677">
            <v>108</v>
          </cell>
          <cell r="I4677">
            <v>2465956</v>
          </cell>
        </row>
        <row r="4678">
          <cell r="A4678">
            <v>80</v>
          </cell>
          <cell r="D4678">
            <v>2001</v>
          </cell>
          <cell r="G4678">
            <v>109</v>
          </cell>
          <cell r="I4678">
            <v>202479</v>
          </cell>
        </row>
        <row r="4679">
          <cell r="A4679">
            <v>80</v>
          </cell>
          <cell r="D4679">
            <v>2001</v>
          </cell>
          <cell r="G4679">
            <v>110</v>
          </cell>
          <cell r="I4679">
            <v>2087075</v>
          </cell>
        </row>
        <row r="4680">
          <cell r="A4680">
            <v>80</v>
          </cell>
          <cell r="D4680">
            <v>2001</v>
          </cell>
          <cell r="G4680">
            <v>111</v>
          </cell>
          <cell r="I4680">
            <v>360338</v>
          </cell>
        </row>
        <row r="4681">
          <cell r="A4681">
            <v>80</v>
          </cell>
          <cell r="D4681">
            <v>2001</v>
          </cell>
          <cell r="G4681">
            <v>112</v>
          </cell>
          <cell r="I4681">
            <v>1782862</v>
          </cell>
        </row>
        <row r="4682">
          <cell r="A4682">
            <v>80</v>
          </cell>
          <cell r="D4682">
            <v>2002</v>
          </cell>
          <cell r="G4682">
            <v>83</v>
          </cell>
          <cell r="I4682">
            <v>200715</v>
          </cell>
        </row>
        <row r="4683">
          <cell r="A4683">
            <v>80</v>
          </cell>
          <cell r="D4683">
            <v>2002</v>
          </cell>
          <cell r="G4683">
            <v>84</v>
          </cell>
          <cell r="I4683">
            <v>628447</v>
          </cell>
        </row>
        <row r="4684">
          <cell r="A4684">
            <v>80</v>
          </cell>
          <cell r="D4684">
            <v>2002</v>
          </cell>
          <cell r="G4684">
            <v>85</v>
          </cell>
          <cell r="I4684">
            <v>85303</v>
          </cell>
        </row>
        <row r="4685">
          <cell r="A4685">
            <v>80</v>
          </cell>
          <cell r="D4685">
            <v>2002</v>
          </cell>
          <cell r="G4685">
            <v>86</v>
          </cell>
          <cell r="I4685">
            <v>173050</v>
          </cell>
        </row>
        <row r="4686">
          <cell r="A4686">
            <v>80</v>
          </cell>
          <cell r="D4686">
            <v>2002</v>
          </cell>
          <cell r="G4686">
            <v>87</v>
          </cell>
          <cell r="I4686">
            <v>122739</v>
          </cell>
        </row>
        <row r="4687">
          <cell r="A4687">
            <v>80</v>
          </cell>
          <cell r="D4687">
            <v>2002</v>
          </cell>
          <cell r="G4687">
            <v>88</v>
          </cell>
          <cell r="I4687">
            <v>5918955</v>
          </cell>
        </row>
        <row r="4688">
          <cell r="A4688">
            <v>80</v>
          </cell>
          <cell r="D4688">
            <v>2002</v>
          </cell>
          <cell r="G4688">
            <v>89</v>
          </cell>
          <cell r="I4688">
            <v>34810993</v>
          </cell>
        </row>
        <row r="4689">
          <cell r="A4689">
            <v>80</v>
          </cell>
          <cell r="D4689">
            <v>2002</v>
          </cell>
          <cell r="G4689">
            <v>90</v>
          </cell>
          <cell r="I4689">
            <v>965707</v>
          </cell>
        </row>
        <row r="4690">
          <cell r="A4690">
            <v>80</v>
          </cell>
          <cell r="D4690">
            <v>2002</v>
          </cell>
          <cell r="G4690">
            <v>91</v>
          </cell>
          <cell r="I4690">
            <v>42905909</v>
          </cell>
        </row>
        <row r="4691">
          <cell r="A4691">
            <v>80</v>
          </cell>
          <cell r="D4691">
            <v>2002</v>
          </cell>
          <cell r="G4691"/>
          <cell r="I4691">
            <v>0</v>
          </cell>
        </row>
        <row r="4692">
          <cell r="A4692">
            <v>80</v>
          </cell>
          <cell r="D4692">
            <v>2002</v>
          </cell>
          <cell r="G4692">
            <v>93</v>
          </cell>
          <cell r="I4692">
            <v>246553</v>
          </cell>
        </row>
        <row r="4693">
          <cell r="A4693">
            <v>80</v>
          </cell>
          <cell r="D4693">
            <v>2002</v>
          </cell>
          <cell r="G4693">
            <v>94</v>
          </cell>
          <cell r="I4693">
            <v>0</v>
          </cell>
        </row>
        <row r="4694">
          <cell r="A4694">
            <v>80</v>
          </cell>
          <cell r="D4694">
            <v>2002</v>
          </cell>
          <cell r="G4694">
            <v>95</v>
          </cell>
          <cell r="I4694">
            <v>691186</v>
          </cell>
        </row>
        <row r="4695">
          <cell r="A4695">
            <v>80</v>
          </cell>
          <cell r="D4695">
            <v>2002</v>
          </cell>
          <cell r="G4695">
            <v>96</v>
          </cell>
          <cell r="I4695">
            <v>1389421</v>
          </cell>
        </row>
        <row r="4696">
          <cell r="A4696">
            <v>80</v>
          </cell>
          <cell r="D4696">
            <v>2002</v>
          </cell>
          <cell r="G4696">
            <v>97</v>
          </cell>
          <cell r="I4696">
            <v>122781</v>
          </cell>
        </row>
        <row r="4697">
          <cell r="A4697">
            <v>80</v>
          </cell>
          <cell r="D4697">
            <v>2002</v>
          </cell>
          <cell r="G4697">
            <v>98</v>
          </cell>
          <cell r="I4697">
            <v>3408</v>
          </cell>
        </row>
        <row r="4698">
          <cell r="A4698">
            <v>80</v>
          </cell>
          <cell r="D4698">
            <v>2002</v>
          </cell>
          <cell r="G4698">
            <v>99</v>
          </cell>
          <cell r="I4698">
            <v>2453349</v>
          </cell>
        </row>
        <row r="4699">
          <cell r="A4699">
            <v>80</v>
          </cell>
          <cell r="D4699">
            <v>2002</v>
          </cell>
          <cell r="G4699">
            <v>100</v>
          </cell>
          <cell r="I4699">
            <v>45359258</v>
          </cell>
        </row>
        <row r="4700">
          <cell r="A4700">
            <v>80</v>
          </cell>
          <cell r="D4700">
            <v>2002</v>
          </cell>
          <cell r="G4700"/>
          <cell r="I4700">
            <v>0</v>
          </cell>
        </row>
        <row r="4701">
          <cell r="A4701">
            <v>80</v>
          </cell>
          <cell r="D4701">
            <v>2002</v>
          </cell>
          <cell r="G4701"/>
          <cell r="I4701">
            <v>0</v>
          </cell>
        </row>
        <row r="4702">
          <cell r="A4702">
            <v>80</v>
          </cell>
          <cell r="D4702">
            <v>2002</v>
          </cell>
          <cell r="G4702">
            <v>103</v>
          </cell>
          <cell r="I4702">
            <v>918684</v>
          </cell>
        </row>
        <row r="4703">
          <cell r="A4703">
            <v>80</v>
          </cell>
          <cell r="D4703">
            <v>2002</v>
          </cell>
          <cell r="G4703"/>
          <cell r="I4703">
            <v>0</v>
          </cell>
        </row>
        <row r="4704">
          <cell r="A4704">
            <v>80</v>
          </cell>
          <cell r="D4704">
            <v>2002</v>
          </cell>
          <cell r="G4704">
            <v>105</v>
          </cell>
          <cell r="I4704">
            <v>764801</v>
          </cell>
        </row>
        <row r="4705">
          <cell r="A4705">
            <v>80</v>
          </cell>
          <cell r="D4705">
            <v>2002</v>
          </cell>
          <cell r="G4705">
            <v>106</v>
          </cell>
          <cell r="I4705">
            <v>334283</v>
          </cell>
        </row>
        <row r="4706">
          <cell r="A4706">
            <v>80</v>
          </cell>
          <cell r="D4706">
            <v>2002</v>
          </cell>
          <cell r="G4706">
            <v>107</v>
          </cell>
          <cell r="I4706">
            <v>934585</v>
          </cell>
        </row>
        <row r="4707">
          <cell r="A4707">
            <v>80</v>
          </cell>
          <cell r="D4707">
            <v>2002</v>
          </cell>
          <cell r="G4707">
            <v>108</v>
          </cell>
          <cell r="I4707">
            <v>2288867</v>
          </cell>
        </row>
        <row r="4708">
          <cell r="A4708">
            <v>80</v>
          </cell>
          <cell r="D4708">
            <v>2002</v>
          </cell>
          <cell r="G4708">
            <v>109</v>
          </cell>
          <cell r="I4708">
            <v>695823</v>
          </cell>
        </row>
        <row r="4709">
          <cell r="A4709">
            <v>80</v>
          </cell>
          <cell r="D4709">
            <v>2002</v>
          </cell>
          <cell r="G4709">
            <v>110</v>
          </cell>
          <cell r="I4709">
            <v>1819332</v>
          </cell>
        </row>
        <row r="4710">
          <cell r="A4710">
            <v>80</v>
          </cell>
          <cell r="D4710">
            <v>2002</v>
          </cell>
          <cell r="G4710">
            <v>111</v>
          </cell>
          <cell r="I4710">
            <v>232282</v>
          </cell>
        </row>
        <row r="4711">
          <cell r="A4711">
            <v>80</v>
          </cell>
          <cell r="D4711">
            <v>2002</v>
          </cell>
          <cell r="G4711">
            <v>112</v>
          </cell>
          <cell r="I4711">
            <v>1154673</v>
          </cell>
        </row>
        <row r="4712">
          <cell r="A4712">
            <v>80</v>
          </cell>
          <cell r="D4712">
            <v>2003</v>
          </cell>
          <cell r="G4712">
            <v>83</v>
          </cell>
          <cell r="I4712">
            <v>212825</v>
          </cell>
        </row>
        <row r="4713">
          <cell r="A4713">
            <v>80</v>
          </cell>
          <cell r="D4713">
            <v>2003</v>
          </cell>
          <cell r="G4713">
            <v>84</v>
          </cell>
          <cell r="I4713">
            <v>451319</v>
          </cell>
        </row>
        <row r="4714">
          <cell r="A4714">
            <v>80</v>
          </cell>
          <cell r="D4714">
            <v>2003</v>
          </cell>
          <cell r="G4714">
            <v>85</v>
          </cell>
          <cell r="I4714">
            <v>72803</v>
          </cell>
        </row>
        <row r="4715">
          <cell r="A4715">
            <v>80</v>
          </cell>
          <cell r="D4715">
            <v>2003</v>
          </cell>
          <cell r="G4715">
            <v>86</v>
          </cell>
          <cell r="I4715">
            <v>187057</v>
          </cell>
        </row>
        <row r="4716">
          <cell r="A4716">
            <v>80</v>
          </cell>
          <cell r="D4716">
            <v>2003</v>
          </cell>
          <cell r="G4716">
            <v>87</v>
          </cell>
          <cell r="I4716">
            <v>130641</v>
          </cell>
        </row>
        <row r="4717">
          <cell r="A4717">
            <v>80</v>
          </cell>
          <cell r="D4717">
            <v>2003</v>
          </cell>
          <cell r="G4717">
            <v>88</v>
          </cell>
          <cell r="I4717">
            <v>7320675</v>
          </cell>
        </row>
        <row r="4718">
          <cell r="A4718">
            <v>80</v>
          </cell>
          <cell r="D4718">
            <v>2003</v>
          </cell>
          <cell r="G4718">
            <v>89</v>
          </cell>
          <cell r="I4718">
            <v>34593624</v>
          </cell>
        </row>
        <row r="4719">
          <cell r="A4719">
            <v>80</v>
          </cell>
          <cell r="D4719">
            <v>2003</v>
          </cell>
          <cell r="G4719">
            <v>90</v>
          </cell>
          <cell r="I4719">
            <v>965467</v>
          </cell>
        </row>
        <row r="4720">
          <cell r="A4720">
            <v>80</v>
          </cell>
          <cell r="D4720">
            <v>2003</v>
          </cell>
          <cell r="G4720">
            <v>91</v>
          </cell>
          <cell r="I4720">
            <v>43934411</v>
          </cell>
        </row>
        <row r="4721">
          <cell r="A4721">
            <v>80</v>
          </cell>
          <cell r="D4721">
            <v>2003</v>
          </cell>
          <cell r="G4721"/>
          <cell r="I4721">
            <v>0</v>
          </cell>
        </row>
        <row r="4722">
          <cell r="A4722">
            <v>80</v>
          </cell>
          <cell r="D4722">
            <v>2003</v>
          </cell>
          <cell r="G4722">
            <v>93</v>
          </cell>
          <cell r="I4722">
            <v>253876</v>
          </cell>
        </row>
        <row r="4723">
          <cell r="A4723">
            <v>80</v>
          </cell>
          <cell r="D4723">
            <v>2003</v>
          </cell>
          <cell r="G4723">
            <v>94</v>
          </cell>
          <cell r="I4723">
            <v>935</v>
          </cell>
        </row>
        <row r="4724">
          <cell r="A4724">
            <v>80</v>
          </cell>
          <cell r="D4724">
            <v>2003</v>
          </cell>
          <cell r="G4724">
            <v>95</v>
          </cell>
          <cell r="I4724">
            <v>870618</v>
          </cell>
        </row>
        <row r="4725">
          <cell r="A4725">
            <v>80</v>
          </cell>
          <cell r="D4725">
            <v>2003</v>
          </cell>
          <cell r="G4725">
            <v>96</v>
          </cell>
          <cell r="I4725">
            <v>1371731</v>
          </cell>
        </row>
        <row r="4726">
          <cell r="A4726">
            <v>80</v>
          </cell>
          <cell r="D4726">
            <v>2003</v>
          </cell>
          <cell r="G4726">
            <v>97</v>
          </cell>
          <cell r="I4726">
            <v>130352</v>
          </cell>
        </row>
        <row r="4727">
          <cell r="A4727">
            <v>80</v>
          </cell>
          <cell r="D4727">
            <v>2003</v>
          </cell>
          <cell r="G4727">
            <v>98</v>
          </cell>
          <cell r="I4727">
            <v>5894</v>
          </cell>
        </row>
        <row r="4728">
          <cell r="A4728">
            <v>80</v>
          </cell>
          <cell r="D4728">
            <v>2003</v>
          </cell>
          <cell r="G4728">
            <v>99</v>
          </cell>
          <cell r="I4728">
            <v>2633406</v>
          </cell>
        </row>
        <row r="4729">
          <cell r="A4729">
            <v>80</v>
          </cell>
          <cell r="D4729">
            <v>2003</v>
          </cell>
          <cell r="G4729">
            <v>100</v>
          </cell>
          <cell r="I4729">
            <v>46567817</v>
          </cell>
        </row>
        <row r="4730">
          <cell r="A4730">
            <v>80</v>
          </cell>
          <cell r="D4730">
            <v>2003</v>
          </cell>
          <cell r="G4730"/>
          <cell r="I4730">
            <v>0</v>
          </cell>
        </row>
        <row r="4731">
          <cell r="A4731">
            <v>80</v>
          </cell>
          <cell r="D4731">
            <v>2003</v>
          </cell>
          <cell r="G4731"/>
          <cell r="I4731">
            <v>0</v>
          </cell>
        </row>
        <row r="4732">
          <cell r="A4732">
            <v>80</v>
          </cell>
          <cell r="D4732">
            <v>2003</v>
          </cell>
          <cell r="G4732">
            <v>103</v>
          </cell>
          <cell r="I4732">
            <v>1066806</v>
          </cell>
        </row>
        <row r="4733">
          <cell r="A4733">
            <v>80</v>
          </cell>
          <cell r="D4733">
            <v>2003</v>
          </cell>
          <cell r="G4733"/>
          <cell r="I4733">
            <v>0</v>
          </cell>
        </row>
        <row r="4734">
          <cell r="A4734">
            <v>80</v>
          </cell>
          <cell r="D4734">
            <v>2003</v>
          </cell>
          <cell r="G4734">
            <v>105</v>
          </cell>
          <cell r="I4734">
            <v>876105</v>
          </cell>
        </row>
        <row r="4735">
          <cell r="A4735">
            <v>80</v>
          </cell>
          <cell r="D4735">
            <v>2003</v>
          </cell>
          <cell r="G4735">
            <v>106</v>
          </cell>
          <cell r="I4735">
            <v>336955</v>
          </cell>
        </row>
        <row r="4736">
          <cell r="A4736">
            <v>80</v>
          </cell>
          <cell r="D4736">
            <v>2003</v>
          </cell>
          <cell r="G4736">
            <v>107</v>
          </cell>
          <cell r="I4736">
            <v>1218656</v>
          </cell>
        </row>
        <row r="4737">
          <cell r="A4737">
            <v>80</v>
          </cell>
          <cell r="D4737">
            <v>2003</v>
          </cell>
          <cell r="G4737">
            <v>108</v>
          </cell>
          <cell r="I4737">
            <v>2592004</v>
          </cell>
        </row>
        <row r="4738">
          <cell r="A4738">
            <v>80</v>
          </cell>
          <cell r="D4738">
            <v>2003</v>
          </cell>
          <cell r="G4738">
            <v>109</v>
          </cell>
          <cell r="I4738">
            <v>94829</v>
          </cell>
        </row>
        <row r="4739">
          <cell r="A4739">
            <v>80</v>
          </cell>
          <cell r="D4739">
            <v>2003</v>
          </cell>
          <cell r="G4739">
            <v>110</v>
          </cell>
          <cell r="I4739">
            <v>1884455</v>
          </cell>
        </row>
        <row r="4740">
          <cell r="A4740">
            <v>80</v>
          </cell>
          <cell r="D4740">
            <v>2003</v>
          </cell>
          <cell r="G4740">
            <v>111</v>
          </cell>
          <cell r="I4740">
            <v>163042</v>
          </cell>
        </row>
        <row r="4741">
          <cell r="A4741">
            <v>80</v>
          </cell>
          <cell r="D4741">
            <v>2003</v>
          </cell>
          <cell r="G4741">
            <v>112</v>
          </cell>
          <cell r="I4741">
            <v>1424622</v>
          </cell>
        </row>
        <row r="4742">
          <cell r="A4742">
            <v>80</v>
          </cell>
          <cell r="D4742">
            <v>2004</v>
          </cell>
          <cell r="G4742">
            <v>83</v>
          </cell>
          <cell r="I4742">
            <v>279934</v>
          </cell>
        </row>
        <row r="4743">
          <cell r="A4743">
            <v>80</v>
          </cell>
          <cell r="D4743">
            <v>2004</v>
          </cell>
          <cell r="G4743">
            <v>84</v>
          </cell>
          <cell r="I4743">
            <v>335313</v>
          </cell>
        </row>
        <row r="4744">
          <cell r="A4744">
            <v>80</v>
          </cell>
          <cell r="D4744">
            <v>2004</v>
          </cell>
          <cell r="G4744">
            <v>85</v>
          </cell>
          <cell r="I4744">
            <v>81937</v>
          </cell>
        </row>
        <row r="4745">
          <cell r="A4745">
            <v>80</v>
          </cell>
          <cell r="D4745">
            <v>2004</v>
          </cell>
          <cell r="G4745">
            <v>86</v>
          </cell>
          <cell r="I4745">
            <v>177835</v>
          </cell>
        </row>
        <row r="4746">
          <cell r="A4746">
            <v>80</v>
          </cell>
          <cell r="D4746">
            <v>2004</v>
          </cell>
          <cell r="G4746">
            <v>87</v>
          </cell>
          <cell r="I4746">
            <v>129475</v>
          </cell>
        </row>
        <row r="4747">
          <cell r="A4747">
            <v>80</v>
          </cell>
          <cell r="D4747">
            <v>2004</v>
          </cell>
          <cell r="G4747">
            <v>88</v>
          </cell>
          <cell r="I4747">
            <v>9411523</v>
          </cell>
        </row>
        <row r="4748">
          <cell r="A4748">
            <v>80</v>
          </cell>
          <cell r="D4748">
            <v>2004</v>
          </cell>
          <cell r="G4748">
            <v>89</v>
          </cell>
          <cell r="I4748">
            <v>35320753</v>
          </cell>
        </row>
        <row r="4749">
          <cell r="A4749">
            <v>80</v>
          </cell>
          <cell r="D4749">
            <v>2004</v>
          </cell>
          <cell r="G4749">
            <v>90</v>
          </cell>
          <cell r="I4749">
            <v>965467</v>
          </cell>
        </row>
        <row r="4750">
          <cell r="A4750">
            <v>80</v>
          </cell>
          <cell r="D4750">
            <v>2004</v>
          </cell>
          <cell r="G4750">
            <v>91</v>
          </cell>
          <cell r="I4750">
            <v>46702237</v>
          </cell>
        </row>
        <row r="4751">
          <cell r="A4751">
            <v>80</v>
          </cell>
          <cell r="D4751">
            <v>2004</v>
          </cell>
          <cell r="G4751"/>
          <cell r="I4751">
            <v>0</v>
          </cell>
        </row>
        <row r="4752">
          <cell r="A4752">
            <v>80</v>
          </cell>
          <cell r="D4752">
            <v>2004</v>
          </cell>
          <cell r="G4752">
            <v>93</v>
          </cell>
          <cell r="I4752">
            <v>294966</v>
          </cell>
        </row>
        <row r="4753">
          <cell r="A4753">
            <v>80</v>
          </cell>
          <cell r="D4753">
            <v>2004</v>
          </cell>
          <cell r="G4753">
            <v>94</v>
          </cell>
          <cell r="I4753">
            <v>1273</v>
          </cell>
        </row>
        <row r="4754">
          <cell r="A4754">
            <v>80</v>
          </cell>
          <cell r="D4754">
            <v>2004</v>
          </cell>
          <cell r="G4754">
            <v>95</v>
          </cell>
          <cell r="I4754">
            <v>1103859</v>
          </cell>
        </row>
        <row r="4755">
          <cell r="A4755">
            <v>80</v>
          </cell>
          <cell r="D4755">
            <v>2004</v>
          </cell>
          <cell r="G4755">
            <v>96</v>
          </cell>
          <cell r="I4755">
            <v>1781589</v>
          </cell>
        </row>
        <row r="4756">
          <cell r="A4756">
            <v>80</v>
          </cell>
          <cell r="D4756">
            <v>2004</v>
          </cell>
          <cell r="G4756">
            <v>97</v>
          </cell>
          <cell r="I4756">
            <v>138991</v>
          </cell>
        </row>
        <row r="4757">
          <cell r="A4757">
            <v>80</v>
          </cell>
          <cell r="D4757">
            <v>2004</v>
          </cell>
          <cell r="G4757">
            <v>98</v>
          </cell>
          <cell r="I4757">
            <v>6756</v>
          </cell>
        </row>
        <row r="4758">
          <cell r="A4758">
            <v>80</v>
          </cell>
          <cell r="D4758">
            <v>2004</v>
          </cell>
          <cell r="G4758">
            <v>99</v>
          </cell>
          <cell r="I4758">
            <v>3327434</v>
          </cell>
        </row>
        <row r="4759">
          <cell r="A4759">
            <v>80</v>
          </cell>
          <cell r="D4759">
            <v>2004</v>
          </cell>
          <cell r="G4759">
            <v>100</v>
          </cell>
          <cell r="I4759">
            <v>50029671</v>
          </cell>
        </row>
        <row r="4760">
          <cell r="A4760">
            <v>80</v>
          </cell>
          <cell r="D4760">
            <v>2004</v>
          </cell>
          <cell r="G4760"/>
          <cell r="I4760">
            <v>0</v>
          </cell>
        </row>
        <row r="4761">
          <cell r="A4761">
            <v>80</v>
          </cell>
          <cell r="D4761">
            <v>2004</v>
          </cell>
          <cell r="G4761"/>
          <cell r="I4761">
            <v>0</v>
          </cell>
        </row>
        <row r="4762">
          <cell r="A4762">
            <v>80</v>
          </cell>
          <cell r="D4762">
            <v>2004</v>
          </cell>
          <cell r="G4762">
            <v>103</v>
          </cell>
          <cell r="I4762">
            <v>1153358</v>
          </cell>
        </row>
        <row r="4763">
          <cell r="A4763">
            <v>80</v>
          </cell>
          <cell r="D4763">
            <v>2004</v>
          </cell>
          <cell r="G4763"/>
          <cell r="I4763">
            <v>0</v>
          </cell>
        </row>
        <row r="4764">
          <cell r="A4764">
            <v>80</v>
          </cell>
          <cell r="D4764">
            <v>2004</v>
          </cell>
          <cell r="G4764">
            <v>105</v>
          </cell>
          <cell r="I4764">
            <v>972314</v>
          </cell>
        </row>
        <row r="4765">
          <cell r="A4765">
            <v>80</v>
          </cell>
          <cell r="D4765">
            <v>2004</v>
          </cell>
          <cell r="G4765">
            <v>106</v>
          </cell>
          <cell r="I4765">
            <v>376304</v>
          </cell>
        </row>
        <row r="4766">
          <cell r="A4766">
            <v>80</v>
          </cell>
          <cell r="D4766">
            <v>2004</v>
          </cell>
          <cell r="G4766">
            <v>107</v>
          </cell>
          <cell r="I4766">
            <v>1617528</v>
          </cell>
        </row>
        <row r="4767">
          <cell r="A4767">
            <v>80</v>
          </cell>
          <cell r="D4767">
            <v>2004</v>
          </cell>
          <cell r="G4767">
            <v>108</v>
          </cell>
          <cell r="I4767">
            <v>3116400</v>
          </cell>
        </row>
        <row r="4768">
          <cell r="A4768">
            <v>80</v>
          </cell>
          <cell r="D4768">
            <v>2004</v>
          </cell>
          <cell r="G4768">
            <v>109</v>
          </cell>
          <cell r="I4768">
            <v>262575</v>
          </cell>
        </row>
        <row r="4769">
          <cell r="A4769">
            <v>80</v>
          </cell>
          <cell r="D4769">
            <v>2004</v>
          </cell>
          <cell r="G4769">
            <v>110</v>
          </cell>
          <cell r="I4769">
            <v>2616872</v>
          </cell>
        </row>
        <row r="4770">
          <cell r="A4770">
            <v>80</v>
          </cell>
          <cell r="D4770">
            <v>2004</v>
          </cell>
          <cell r="G4770">
            <v>111</v>
          </cell>
          <cell r="I4770">
            <v>184464</v>
          </cell>
        </row>
        <row r="4771">
          <cell r="A4771">
            <v>80</v>
          </cell>
          <cell r="D4771">
            <v>2004</v>
          </cell>
          <cell r="G4771">
            <v>112</v>
          </cell>
          <cell r="I4771">
            <v>966646</v>
          </cell>
        </row>
        <row r="4772">
          <cell r="A4772">
            <v>80</v>
          </cell>
          <cell r="D4772">
            <v>2005</v>
          </cell>
          <cell r="G4772">
            <v>83</v>
          </cell>
          <cell r="I4772">
            <v>240426</v>
          </cell>
        </row>
        <row r="4773">
          <cell r="A4773">
            <v>80</v>
          </cell>
          <cell r="D4773">
            <v>2005</v>
          </cell>
          <cell r="G4773">
            <v>84</v>
          </cell>
          <cell r="I4773">
            <v>379233</v>
          </cell>
        </row>
        <row r="4774">
          <cell r="A4774">
            <v>80</v>
          </cell>
          <cell r="D4774">
            <v>2005</v>
          </cell>
          <cell r="G4774">
            <v>85</v>
          </cell>
          <cell r="I4774">
            <v>121674</v>
          </cell>
        </row>
        <row r="4775">
          <cell r="A4775">
            <v>80</v>
          </cell>
          <cell r="D4775">
            <v>2005</v>
          </cell>
          <cell r="G4775">
            <v>86</v>
          </cell>
          <cell r="I4775">
            <v>194232</v>
          </cell>
        </row>
        <row r="4776">
          <cell r="A4776">
            <v>80</v>
          </cell>
          <cell r="D4776">
            <v>2005</v>
          </cell>
          <cell r="G4776">
            <v>87</v>
          </cell>
          <cell r="I4776">
            <v>144426</v>
          </cell>
        </row>
        <row r="4777">
          <cell r="A4777">
            <v>80</v>
          </cell>
          <cell r="D4777">
            <v>2005</v>
          </cell>
          <cell r="G4777">
            <v>88</v>
          </cell>
          <cell r="I4777">
            <v>5851503</v>
          </cell>
        </row>
        <row r="4778">
          <cell r="A4778">
            <v>80</v>
          </cell>
          <cell r="D4778">
            <v>2005</v>
          </cell>
          <cell r="G4778">
            <v>89</v>
          </cell>
          <cell r="I4778">
            <v>35187432</v>
          </cell>
        </row>
        <row r="4779">
          <cell r="A4779">
            <v>80</v>
          </cell>
          <cell r="D4779">
            <v>2005</v>
          </cell>
          <cell r="G4779">
            <v>90</v>
          </cell>
          <cell r="I4779">
            <v>965467</v>
          </cell>
        </row>
        <row r="4780">
          <cell r="A4780">
            <v>80</v>
          </cell>
          <cell r="D4780">
            <v>2005</v>
          </cell>
          <cell r="G4780">
            <v>91</v>
          </cell>
          <cell r="I4780">
            <v>43084393</v>
          </cell>
        </row>
        <row r="4781">
          <cell r="A4781">
            <v>80</v>
          </cell>
          <cell r="D4781">
            <v>2005</v>
          </cell>
          <cell r="G4781"/>
          <cell r="I4781">
            <v>0</v>
          </cell>
        </row>
        <row r="4782">
          <cell r="A4782">
            <v>80</v>
          </cell>
          <cell r="D4782">
            <v>2005</v>
          </cell>
          <cell r="G4782">
            <v>93</v>
          </cell>
          <cell r="I4782">
            <v>340089</v>
          </cell>
        </row>
        <row r="4783">
          <cell r="A4783">
            <v>80</v>
          </cell>
          <cell r="D4783">
            <v>2005</v>
          </cell>
          <cell r="G4783">
            <v>94</v>
          </cell>
          <cell r="I4783">
            <v>26</v>
          </cell>
        </row>
        <row r="4784">
          <cell r="A4784">
            <v>80</v>
          </cell>
          <cell r="D4784">
            <v>2005</v>
          </cell>
          <cell r="G4784">
            <v>95</v>
          </cell>
          <cell r="I4784">
            <v>1513433</v>
          </cell>
        </row>
        <row r="4785">
          <cell r="A4785">
            <v>80</v>
          </cell>
          <cell r="D4785">
            <v>2005</v>
          </cell>
          <cell r="G4785">
            <v>96</v>
          </cell>
          <cell r="I4785">
            <v>1961838</v>
          </cell>
        </row>
        <row r="4786">
          <cell r="A4786">
            <v>80</v>
          </cell>
          <cell r="D4786">
            <v>2005</v>
          </cell>
          <cell r="G4786">
            <v>97</v>
          </cell>
          <cell r="I4786">
            <v>149083</v>
          </cell>
        </row>
        <row r="4787">
          <cell r="A4787">
            <v>80</v>
          </cell>
          <cell r="D4787">
            <v>2005</v>
          </cell>
          <cell r="G4787">
            <v>98</v>
          </cell>
          <cell r="I4787">
            <v>9105</v>
          </cell>
        </row>
        <row r="4788">
          <cell r="A4788">
            <v>80</v>
          </cell>
          <cell r="D4788">
            <v>2005</v>
          </cell>
          <cell r="G4788">
            <v>99</v>
          </cell>
          <cell r="I4788">
            <v>3973574</v>
          </cell>
        </row>
        <row r="4789">
          <cell r="A4789">
            <v>80</v>
          </cell>
          <cell r="D4789">
            <v>2005</v>
          </cell>
          <cell r="G4789">
            <v>100</v>
          </cell>
          <cell r="I4789">
            <v>47057967</v>
          </cell>
        </row>
        <row r="4790">
          <cell r="A4790">
            <v>80</v>
          </cell>
          <cell r="D4790">
            <v>2005</v>
          </cell>
          <cell r="G4790"/>
          <cell r="I4790">
            <v>0</v>
          </cell>
        </row>
        <row r="4791">
          <cell r="A4791">
            <v>80</v>
          </cell>
          <cell r="D4791">
            <v>2005</v>
          </cell>
          <cell r="G4791"/>
          <cell r="I4791">
            <v>0</v>
          </cell>
        </row>
        <row r="4792">
          <cell r="A4792">
            <v>80</v>
          </cell>
          <cell r="D4792">
            <v>2005</v>
          </cell>
          <cell r="G4792">
            <v>103</v>
          </cell>
          <cell r="I4792">
            <v>1351664</v>
          </cell>
        </row>
        <row r="4793">
          <cell r="A4793">
            <v>80</v>
          </cell>
          <cell r="D4793">
            <v>2005</v>
          </cell>
          <cell r="G4793"/>
          <cell r="I4793">
            <v>0</v>
          </cell>
        </row>
        <row r="4794">
          <cell r="A4794">
            <v>80</v>
          </cell>
          <cell r="D4794">
            <v>2005</v>
          </cell>
          <cell r="G4794">
            <v>105</v>
          </cell>
          <cell r="I4794">
            <v>1187412</v>
          </cell>
        </row>
        <row r="4795">
          <cell r="A4795">
            <v>80</v>
          </cell>
          <cell r="D4795">
            <v>2005</v>
          </cell>
          <cell r="G4795">
            <v>106</v>
          </cell>
          <cell r="I4795">
            <v>404389</v>
          </cell>
        </row>
        <row r="4796">
          <cell r="A4796">
            <v>80</v>
          </cell>
          <cell r="D4796">
            <v>2005</v>
          </cell>
          <cell r="G4796">
            <v>107</v>
          </cell>
          <cell r="I4796">
            <v>2125323</v>
          </cell>
        </row>
        <row r="4797">
          <cell r="A4797">
            <v>80</v>
          </cell>
          <cell r="D4797">
            <v>2005</v>
          </cell>
          <cell r="G4797">
            <v>108</v>
          </cell>
          <cell r="I4797">
            <v>3098400</v>
          </cell>
        </row>
        <row r="4798">
          <cell r="A4798">
            <v>80</v>
          </cell>
          <cell r="D4798">
            <v>2005</v>
          </cell>
          <cell r="G4798">
            <v>109</v>
          </cell>
          <cell r="I4798">
            <v>274146</v>
          </cell>
        </row>
        <row r="4799">
          <cell r="A4799">
            <v>80</v>
          </cell>
          <cell r="D4799">
            <v>2005</v>
          </cell>
          <cell r="G4799">
            <v>110</v>
          </cell>
          <cell r="I4799">
            <v>2975200</v>
          </cell>
        </row>
        <row r="4800">
          <cell r="A4800">
            <v>80</v>
          </cell>
          <cell r="D4800">
            <v>2005</v>
          </cell>
          <cell r="G4800">
            <v>111</v>
          </cell>
          <cell r="I4800">
            <v>186608</v>
          </cell>
        </row>
        <row r="4801">
          <cell r="A4801">
            <v>80</v>
          </cell>
          <cell r="D4801">
            <v>2005</v>
          </cell>
          <cell r="G4801">
            <v>112</v>
          </cell>
          <cell r="I4801">
            <v>1181508</v>
          </cell>
        </row>
        <row r="4802">
          <cell r="A4802">
            <v>80</v>
          </cell>
          <cell r="D4802">
            <v>2006</v>
          </cell>
          <cell r="G4802">
            <v>83</v>
          </cell>
          <cell r="I4802">
            <v>274784</v>
          </cell>
        </row>
        <row r="4803">
          <cell r="A4803">
            <v>80</v>
          </cell>
          <cell r="D4803">
            <v>2006</v>
          </cell>
          <cell r="G4803">
            <v>84</v>
          </cell>
          <cell r="I4803">
            <v>120683</v>
          </cell>
        </row>
        <row r="4804">
          <cell r="A4804">
            <v>80</v>
          </cell>
          <cell r="D4804">
            <v>2006</v>
          </cell>
          <cell r="G4804">
            <v>85</v>
          </cell>
          <cell r="I4804">
            <v>58898</v>
          </cell>
        </row>
        <row r="4805">
          <cell r="A4805">
            <v>80</v>
          </cell>
          <cell r="D4805">
            <v>2006</v>
          </cell>
          <cell r="G4805">
            <v>86</v>
          </cell>
          <cell r="I4805">
            <v>217327</v>
          </cell>
        </row>
        <row r="4806">
          <cell r="A4806">
            <v>80</v>
          </cell>
          <cell r="D4806">
            <v>2006</v>
          </cell>
          <cell r="G4806">
            <v>87</v>
          </cell>
          <cell r="I4806">
            <v>100</v>
          </cell>
        </row>
        <row r="4807">
          <cell r="A4807">
            <v>80</v>
          </cell>
          <cell r="D4807">
            <v>2006</v>
          </cell>
          <cell r="G4807">
            <v>88</v>
          </cell>
          <cell r="I4807">
            <v>29738</v>
          </cell>
        </row>
        <row r="4808">
          <cell r="A4808">
            <v>80</v>
          </cell>
          <cell r="D4808">
            <v>2006</v>
          </cell>
          <cell r="G4808">
            <v>89</v>
          </cell>
          <cell r="I4808">
            <v>4414</v>
          </cell>
        </row>
        <row r="4809">
          <cell r="A4809">
            <v>80</v>
          </cell>
          <cell r="D4809">
            <v>2006</v>
          </cell>
          <cell r="G4809"/>
          <cell r="I4809">
            <v>0</v>
          </cell>
        </row>
        <row r="4810">
          <cell r="A4810">
            <v>80</v>
          </cell>
          <cell r="D4810">
            <v>2006</v>
          </cell>
          <cell r="G4810"/>
          <cell r="I4810">
            <v>0</v>
          </cell>
        </row>
        <row r="4811">
          <cell r="A4811">
            <v>80</v>
          </cell>
          <cell r="D4811">
            <v>2006</v>
          </cell>
          <cell r="G4811"/>
          <cell r="I4811">
            <v>0</v>
          </cell>
        </row>
        <row r="4812">
          <cell r="A4812">
            <v>80</v>
          </cell>
          <cell r="D4812">
            <v>2006</v>
          </cell>
          <cell r="G4812">
            <v>93</v>
          </cell>
          <cell r="I4812">
            <v>149552</v>
          </cell>
        </row>
        <row r="4813">
          <cell r="A4813">
            <v>80</v>
          </cell>
          <cell r="D4813">
            <v>2006</v>
          </cell>
          <cell r="G4813">
            <v>94</v>
          </cell>
          <cell r="I4813">
            <v>201333</v>
          </cell>
        </row>
        <row r="4814">
          <cell r="A4814">
            <v>80</v>
          </cell>
          <cell r="D4814">
            <v>2006</v>
          </cell>
          <cell r="G4814">
            <v>95</v>
          </cell>
          <cell r="I4814">
            <v>148775</v>
          </cell>
        </row>
        <row r="4815">
          <cell r="A4815">
            <v>80</v>
          </cell>
          <cell r="D4815">
            <v>2006</v>
          </cell>
          <cell r="G4815">
            <v>96</v>
          </cell>
          <cell r="I4815">
            <v>6030877</v>
          </cell>
        </row>
        <row r="4816">
          <cell r="A4816">
            <v>80</v>
          </cell>
          <cell r="D4816">
            <v>2006</v>
          </cell>
          <cell r="G4816">
            <v>97</v>
          </cell>
          <cell r="I4816">
            <v>40255515</v>
          </cell>
        </row>
        <row r="4817">
          <cell r="A4817">
            <v>80</v>
          </cell>
          <cell r="D4817">
            <v>2006</v>
          </cell>
          <cell r="G4817">
            <v>98</v>
          </cell>
          <cell r="I4817">
            <v>663645</v>
          </cell>
        </row>
        <row r="4818">
          <cell r="A4818">
            <v>80</v>
          </cell>
          <cell r="D4818">
            <v>2006</v>
          </cell>
          <cell r="G4818">
            <v>99</v>
          </cell>
          <cell r="I4818">
            <v>48155641</v>
          </cell>
        </row>
        <row r="4819">
          <cell r="A4819">
            <v>80</v>
          </cell>
          <cell r="D4819">
            <v>2006</v>
          </cell>
          <cell r="G4819"/>
          <cell r="I4819">
            <v>0</v>
          </cell>
        </row>
        <row r="4820">
          <cell r="A4820">
            <v>80</v>
          </cell>
          <cell r="D4820">
            <v>2006</v>
          </cell>
          <cell r="G4820">
            <v>101</v>
          </cell>
          <cell r="I4820">
            <v>330929</v>
          </cell>
        </row>
        <row r="4821">
          <cell r="A4821">
            <v>80</v>
          </cell>
          <cell r="D4821">
            <v>2006</v>
          </cell>
          <cell r="G4821">
            <v>102</v>
          </cell>
          <cell r="I4821">
            <v>561</v>
          </cell>
        </row>
        <row r="4822">
          <cell r="A4822">
            <v>80</v>
          </cell>
          <cell r="D4822">
            <v>2006</v>
          </cell>
          <cell r="G4822"/>
          <cell r="I4822">
            <v>0</v>
          </cell>
        </row>
        <row r="4823">
          <cell r="A4823">
            <v>80</v>
          </cell>
          <cell r="D4823">
            <v>2006</v>
          </cell>
          <cell r="G4823">
            <v>104</v>
          </cell>
          <cell r="I4823">
            <v>2903</v>
          </cell>
        </row>
        <row r="4824">
          <cell r="A4824">
            <v>80</v>
          </cell>
          <cell r="D4824">
            <v>2006</v>
          </cell>
          <cell r="G4824"/>
          <cell r="I4824">
            <v>0</v>
          </cell>
        </row>
        <row r="4825">
          <cell r="A4825">
            <v>80</v>
          </cell>
          <cell r="D4825">
            <v>2006</v>
          </cell>
          <cell r="G4825"/>
          <cell r="I4825">
            <v>0</v>
          </cell>
        </row>
        <row r="4826">
          <cell r="A4826">
            <v>80</v>
          </cell>
          <cell r="D4826">
            <v>2006</v>
          </cell>
          <cell r="G4826">
            <v>107</v>
          </cell>
          <cell r="I4826">
            <v>1427554</v>
          </cell>
        </row>
        <row r="4827">
          <cell r="A4827">
            <v>80</v>
          </cell>
          <cell r="D4827">
            <v>2006</v>
          </cell>
          <cell r="G4827">
            <v>108</v>
          </cell>
          <cell r="I4827">
            <v>3094222</v>
          </cell>
        </row>
        <row r="4828">
          <cell r="A4828">
            <v>80</v>
          </cell>
          <cell r="D4828">
            <v>2006</v>
          </cell>
          <cell r="G4828">
            <v>109</v>
          </cell>
          <cell r="I4828">
            <v>147034</v>
          </cell>
        </row>
        <row r="4829">
          <cell r="A4829">
            <v>80</v>
          </cell>
          <cell r="D4829">
            <v>2006</v>
          </cell>
          <cell r="G4829">
            <v>110</v>
          </cell>
          <cell r="I4829">
            <v>19600</v>
          </cell>
        </row>
        <row r="4830">
          <cell r="A4830">
            <v>80</v>
          </cell>
          <cell r="D4830">
            <v>2006</v>
          </cell>
          <cell r="G4830">
            <v>111</v>
          </cell>
          <cell r="I4830">
            <v>5022803</v>
          </cell>
        </row>
        <row r="4831">
          <cell r="A4831">
            <v>80</v>
          </cell>
          <cell r="D4831">
            <v>2006</v>
          </cell>
          <cell r="G4831">
            <v>112</v>
          </cell>
          <cell r="I4831">
            <v>53178444</v>
          </cell>
        </row>
        <row r="4832">
          <cell r="A4832">
            <v>80</v>
          </cell>
          <cell r="D4832">
            <v>2007</v>
          </cell>
          <cell r="G4832">
            <v>83</v>
          </cell>
          <cell r="I4832">
            <v>368540</v>
          </cell>
        </row>
        <row r="4833">
          <cell r="A4833">
            <v>80</v>
          </cell>
          <cell r="D4833">
            <v>2007</v>
          </cell>
          <cell r="G4833">
            <v>84</v>
          </cell>
          <cell r="I4833">
            <v>0</v>
          </cell>
        </row>
        <row r="4834">
          <cell r="A4834">
            <v>80</v>
          </cell>
          <cell r="D4834">
            <v>2007</v>
          </cell>
          <cell r="G4834">
            <v>85</v>
          </cell>
          <cell r="I4834">
            <v>81199</v>
          </cell>
        </row>
        <row r="4835">
          <cell r="A4835">
            <v>80</v>
          </cell>
          <cell r="D4835">
            <v>2007</v>
          </cell>
          <cell r="G4835">
            <v>86</v>
          </cell>
          <cell r="I4835">
            <v>298890</v>
          </cell>
        </row>
        <row r="4836">
          <cell r="A4836">
            <v>80</v>
          </cell>
          <cell r="D4836">
            <v>2007</v>
          </cell>
          <cell r="G4836">
            <v>87</v>
          </cell>
          <cell r="I4836">
            <v>0</v>
          </cell>
        </row>
        <row r="4837">
          <cell r="A4837">
            <v>80</v>
          </cell>
          <cell r="D4837">
            <v>2007</v>
          </cell>
          <cell r="G4837">
            <v>88</v>
          </cell>
          <cell r="I4837">
            <v>90242</v>
          </cell>
        </row>
        <row r="4838">
          <cell r="A4838">
            <v>80</v>
          </cell>
          <cell r="D4838">
            <v>2007</v>
          </cell>
          <cell r="G4838">
            <v>89</v>
          </cell>
          <cell r="I4838">
            <v>94205</v>
          </cell>
        </row>
        <row r="4839">
          <cell r="A4839">
            <v>80</v>
          </cell>
          <cell r="D4839">
            <v>2007</v>
          </cell>
          <cell r="G4839">
            <v>90</v>
          </cell>
          <cell r="I4839">
            <v>2645</v>
          </cell>
        </row>
        <row r="4840">
          <cell r="A4840">
            <v>80</v>
          </cell>
          <cell r="D4840">
            <v>2007</v>
          </cell>
          <cell r="G4840">
            <v>91</v>
          </cell>
          <cell r="I4840">
            <v>1760</v>
          </cell>
        </row>
        <row r="4841">
          <cell r="A4841">
            <v>80</v>
          </cell>
          <cell r="D4841">
            <v>2007</v>
          </cell>
          <cell r="G4841"/>
          <cell r="I4841">
            <v>0</v>
          </cell>
        </row>
        <row r="4842">
          <cell r="A4842">
            <v>80</v>
          </cell>
          <cell r="D4842">
            <v>2007</v>
          </cell>
          <cell r="G4842">
            <v>93</v>
          </cell>
          <cell r="I4842">
            <v>121689</v>
          </cell>
        </row>
        <row r="4843">
          <cell r="A4843">
            <v>80</v>
          </cell>
          <cell r="D4843">
            <v>2007</v>
          </cell>
          <cell r="G4843">
            <v>94</v>
          </cell>
          <cell r="I4843">
            <v>178523</v>
          </cell>
        </row>
        <row r="4844">
          <cell r="A4844">
            <v>80</v>
          </cell>
          <cell r="D4844">
            <v>2007</v>
          </cell>
          <cell r="G4844">
            <v>95</v>
          </cell>
          <cell r="I4844">
            <v>145212</v>
          </cell>
        </row>
        <row r="4845">
          <cell r="A4845">
            <v>80</v>
          </cell>
          <cell r="D4845">
            <v>2007</v>
          </cell>
          <cell r="G4845">
            <v>96</v>
          </cell>
          <cell r="I4845">
            <v>9451859</v>
          </cell>
        </row>
        <row r="4846">
          <cell r="A4846">
            <v>80</v>
          </cell>
          <cell r="D4846">
            <v>2007</v>
          </cell>
          <cell r="G4846">
            <v>97</v>
          </cell>
          <cell r="I4846">
            <v>43081542</v>
          </cell>
        </row>
        <row r="4847">
          <cell r="A4847">
            <v>80</v>
          </cell>
          <cell r="D4847">
            <v>2007</v>
          </cell>
          <cell r="G4847">
            <v>98</v>
          </cell>
          <cell r="I4847">
            <v>10000</v>
          </cell>
        </row>
        <row r="4848">
          <cell r="A4848">
            <v>80</v>
          </cell>
          <cell r="D4848">
            <v>2007</v>
          </cell>
          <cell r="G4848">
            <v>99</v>
          </cell>
          <cell r="I4848">
            <v>53926306</v>
          </cell>
        </row>
        <row r="4849">
          <cell r="A4849">
            <v>80</v>
          </cell>
          <cell r="D4849">
            <v>2007</v>
          </cell>
          <cell r="G4849"/>
          <cell r="I4849">
            <v>0</v>
          </cell>
        </row>
        <row r="4850">
          <cell r="A4850">
            <v>80</v>
          </cell>
          <cell r="D4850">
            <v>2007</v>
          </cell>
          <cell r="G4850">
            <v>101</v>
          </cell>
          <cell r="I4850">
            <v>402451</v>
          </cell>
        </row>
        <row r="4851">
          <cell r="A4851">
            <v>80</v>
          </cell>
          <cell r="D4851">
            <v>2007</v>
          </cell>
          <cell r="G4851">
            <v>102</v>
          </cell>
          <cell r="I4851">
            <v>91</v>
          </cell>
        </row>
        <row r="4852">
          <cell r="A4852">
            <v>80</v>
          </cell>
          <cell r="D4852">
            <v>2007</v>
          </cell>
          <cell r="G4852">
            <v>103</v>
          </cell>
          <cell r="I4852">
            <v>22989</v>
          </cell>
        </row>
        <row r="4853">
          <cell r="A4853">
            <v>80</v>
          </cell>
          <cell r="D4853">
            <v>2007</v>
          </cell>
          <cell r="G4853">
            <v>104</v>
          </cell>
          <cell r="I4853">
            <v>189247</v>
          </cell>
        </row>
        <row r="4854">
          <cell r="A4854">
            <v>80</v>
          </cell>
          <cell r="D4854">
            <v>2007</v>
          </cell>
          <cell r="G4854"/>
          <cell r="I4854">
            <v>0</v>
          </cell>
        </row>
        <row r="4855">
          <cell r="A4855">
            <v>80</v>
          </cell>
          <cell r="D4855">
            <v>2007</v>
          </cell>
          <cell r="G4855"/>
          <cell r="I4855">
            <v>0</v>
          </cell>
        </row>
        <row r="4856">
          <cell r="A4856">
            <v>80</v>
          </cell>
          <cell r="D4856">
            <v>2007</v>
          </cell>
          <cell r="G4856">
            <v>107</v>
          </cell>
          <cell r="I4856">
            <v>1734265</v>
          </cell>
        </row>
        <row r="4857">
          <cell r="A4857">
            <v>80</v>
          </cell>
          <cell r="D4857">
            <v>2007</v>
          </cell>
          <cell r="G4857">
            <v>108</v>
          </cell>
          <cell r="I4857">
            <v>3250312</v>
          </cell>
        </row>
        <row r="4858">
          <cell r="A4858">
            <v>80</v>
          </cell>
          <cell r="D4858">
            <v>2007</v>
          </cell>
          <cell r="G4858">
            <v>109</v>
          </cell>
          <cell r="I4858">
            <v>160648</v>
          </cell>
        </row>
        <row r="4859">
          <cell r="A4859">
            <v>80</v>
          </cell>
          <cell r="D4859">
            <v>2007</v>
          </cell>
          <cell r="G4859">
            <v>110</v>
          </cell>
          <cell r="I4859">
            <v>2039</v>
          </cell>
        </row>
        <row r="4860">
          <cell r="A4860">
            <v>80</v>
          </cell>
          <cell r="D4860">
            <v>2007</v>
          </cell>
          <cell r="G4860">
            <v>111</v>
          </cell>
          <cell r="I4860">
            <v>5762042</v>
          </cell>
        </row>
        <row r="4861">
          <cell r="A4861">
            <v>80</v>
          </cell>
          <cell r="D4861">
            <v>2007</v>
          </cell>
          <cell r="G4861">
            <v>112</v>
          </cell>
          <cell r="I4861">
            <v>59688348</v>
          </cell>
        </row>
        <row r="4862">
          <cell r="A4862">
            <v>80</v>
          </cell>
          <cell r="D4862">
            <v>2008</v>
          </cell>
          <cell r="G4862">
            <v>83</v>
          </cell>
          <cell r="I4862">
            <v>376930</v>
          </cell>
        </row>
        <row r="4863">
          <cell r="A4863">
            <v>80</v>
          </cell>
          <cell r="D4863">
            <v>2008</v>
          </cell>
          <cell r="G4863"/>
          <cell r="I4863">
            <v>0</v>
          </cell>
        </row>
        <row r="4864">
          <cell r="A4864">
            <v>80</v>
          </cell>
          <cell r="D4864">
            <v>2008</v>
          </cell>
          <cell r="G4864">
            <v>85</v>
          </cell>
          <cell r="I4864">
            <v>478087</v>
          </cell>
        </row>
        <row r="4865">
          <cell r="A4865">
            <v>80</v>
          </cell>
          <cell r="D4865">
            <v>2008</v>
          </cell>
          <cell r="G4865">
            <v>86</v>
          </cell>
          <cell r="I4865">
            <v>302836</v>
          </cell>
        </row>
        <row r="4866">
          <cell r="A4866">
            <v>80</v>
          </cell>
          <cell r="D4866">
            <v>2008</v>
          </cell>
          <cell r="G4866"/>
          <cell r="I4866">
            <v>0</v>
          </cell>
        </row>
        <row r="4867">
          <cell r="A4867">
            <v>80</v>
          </cell>
          <cell r="D4867">
            <v>2008</v>
          </cell>
          <cell r="G4867">
            <v>88</v>
          </cell>
          <cell r="I4867">
            <v>-16885</v>
          </cell>
        </row>
        <row r="4868">
          <cell r="A4868">
            <v>80</v>
          </cell>
          <cell r="D4868">
            <v>2008</v>
          </cell>
          <cell r="G4868">
            <v>89</v>
          </cell>
          <cell r="I4868">
            <v>109330</v>
          </cell>
        </row>
        <row r="4869">
          <cell r="A4869">
            <v>80</v>
          </cell>
          <cell r="D4869">
            <v>2008</v>
          </cell>
          <cell r="G4869">
            <v>90</v>
          </cell>
          <cell r="I4869">
            <v>3141</v>
          </cell>
        </row>
        <row r="4870">
          <cell r="A4870">
            <v>80</v>
          </cell>
          <cell r="D4870">
            <v>2008</v>
          </cell>
          <cell r="G4870">
            <v>91</v>
          </cell>
          <cell r="I4870">
            <v>2325</v>
          </cell>
        </row>
        <row r="4871">
          <cell r="A4871">
            <v>80</v>
          </cell>
          <cell r="D4871">
            <v>2008</v>
          </cell>
          <cell r="G4871"/>
          <cell r="I4871">
            <v>0</v>
          </cell>
        </row>
        <row r="4872">
          <cell r="A4872">
            <v>80</v>
          </cell>
          <cell r="D4872">
            <v>2008</v>
          </cell>
          <cell r="G4872">
            <v>93</v>
          </cell>
          <cell r="I4872">
            <v>162621</v>
          </cell>
        </row>
        <row r="4873">
          <cell r="A4873">
            <v>80</v>
          </cell>
          <cell r="D4873">
            <v>2008</v>
          </cell>
          <cell r="G4873">
            <v>94</v>
          </cell>
          <cell r="I4873">
            <v>233672</v>
          </cell>
        </row>
        <row r="4874">
          <cell r="A4874">
            <v>80</v>
          </cell>
          <cell r="D4874">
            <v>2008</v>
          </cell>
          <cell r="G4874">
            <v>95</v>
          </cell>
          <cell r="I4874">
            <v>179445</v>
          </cell>
        </row>
        <row r="4875">
          <cell r="A4875">
            <v>80</v>
          </cell>
          <cell r="D4875">
            <v>2008</v>
          </cell>
          <cell r="G4875">
            <v>96</v>
          </cell>
          <cell r="I4875">
            <v>3100171</v>
          </cell>
        </row>
        <row r="4876">
          <cell r="A4876">
            <v>80</v>
          </cell>
          <cell r="D4876">
            <v>2008</v>
          </cell>
          <cell r="G4876">
            <v>97</v>
          </cell>
          <cell r="I4876">
            <v>41354166</v>
          </cell>
        </row>
        <row r="4877">
          <cell r="A4877">
            <v>80</v>
          </cell>
          <cell r="D4877">
            <v>2008</v>
          </cell>
          <cell r="G4877">
            <v>98</v>
          </cell>
          <cell r="I4877">
            <v>10000</v>
          </cell>
        </row>
        <row r="4878">
          <cell r="A4878">
            <v>80</v>
          </cell>
          <cell r="D4878">
            <v>2008</v>
          </cell>
          <cell r="G4878">
            <v>99</v>
          </cell>
          <cell r="I4878">
            <v>46295839</v>
          </cell>
        </row>
        <row r="4879">
          <cell r="A4879">
            <v>80</v>
          </cell>
          <cell r="D4879">
            <v>2008</v>
          </cell>
          <cell r="G4879"/>
          <cell r="I4879">
            <v>0</v>
          </cell>
        </row>
        <row r="4880">
          <cell r="A4880">
            <v>80</v>
          </cell>
          <cell r="D4880">
            <v>2008</v>
          </cell>
          <cell r="G4880">
            <v>101</v>
          </cell>
          <cell r="I4880">
            <v>418114</v>
          </cell>
        </row>
        <row r="4881">
          <cell r="A4881">
            <v>80</v>
          </cell>
          <cell r="D4881">
            <v>2008</v>
          </cell>
          <cell r="G4881">
            <v>102</v>
          </cell>
          <cell r="I4881">
            <v>2723</v>
          </cell>
        </row>
        <row r="4882">
          <cell r="A4882">
            <v>80</v>
          </cell>
          <cell r="D4882">
            <v>2008</v>
          </cell>
          <cell r="G4882">
            <v>103</v>
          </cell>
          <cell r="I4882">
            <v>24036</v>
          </cell>
        </row>
        <row r="4883">
          <cell r="A4883">
            <v>80</v>
          </cell>
          <cell r="D4883">
            <v>2008</v>
          </cell>
          <cell r="G4883">
            <v>104</v>
          </cell>
          <cell r="I4883">
            <v>28779</v>
          </cell>
        </row>
        <row r="4884">
          <cell r="A4884">
            <v>80</v>
          </cell>
          <cell r="D4884">
            <v>2008</v>
          </cell>
          <cell r="G4884"/>
          <cell r="I4884">
            <v>0</v>
          </cell>
        </row>
        <row r="4885">
          <cell r="A4885">
            <v>80</v>
          </cell>
          <cell r="D4885">
            <v>2008</v>
          </cell>
          <cell r="G4885"/>
          <cell r="I4885">
            <v>0</v>
          </cell>
        </row>
        <row r="4886">
          <cell r="A4886">
            <v>80</v>
          </cell>
          <cell r="D4886">
            <v>2008</v>
          </cell>
          <cell r="G4886">
            <v>107</v>
          </cell>
          <cell r="I4886">
            <v>1900984</v>
          </cell>
        </row>
        <row r="4887">
          <cell r="A4887">
            <v>80</v>
          </cell>
          <cell r="D4887">
            <v>2008</v>
          </cell>
          <cell r="G4887">
            <v>108</v>
          </cell>
          <cell r="I4887">
            <v>2922880</v>
          </cell>
        </row>
        <row r="4888">
          <cell r="A4888">
            <v>80</v>
          </cell>
          <cell r="D4888">
            <v>2008</v>
          </cell>
          <cell r="G4888">
            <v>109</v>
          </cell>
          <cell r="I4888">
            <v>179489</v>
          </cell>
        </row>
        <row r="4889">
          <cell r="A4889">
            <v>80</v>
          </cell>
          <cell r="D4889">
            <v>2008</v>
          </cell>
          <cell r="G4889">
            <v>110</v>
          </cell>
          <cell r="I4889">
            <v>0</v>
          </cell>
        </row>
        <row r="4890">
          <cell r="A4890">
            <v>80</v>
          </cell>
          <cell r="D4890">
            <v>2008</v>
          </cell>
          <cell r="G4890">
            <v>111</v>
          </cell>
          <cell r="I4890">
            <v>5477005</v>
          </cell>
        </row>
        <row r="4891">
          <cell r="A4891">
            <v>80</v>
          </cell>
          <cell r="D4891">
            <v>2008</v>
          </cell>
          <cell r="G4891">
            <v>112</v>
          </cell>
          <cell r="I4891">
            <v>51772844</v>
          </cell>
        </row>
        <row r="4892">
          <cell r="A4892">
            <v>80</v>
          </cell>
          <cell r="D4892">
            <v>2009</v>
          </cell>
          <cell r="G4892">
            <v>83</v>
          </cell>
          <cell r="I4892">
            <v>381727</v>
          </cell>
        </row>
        <row r="4893">
          <cell r="A4893">
            <v>80</v>
          </cell>
          <cell r="D4893">
            <v>2009</v>
          </cell>
          <cell r="G4893"/>
          <cell r="I4893">
            <v>0</v>
          </cell>
        </row>
        <row r="4894">
          <cell r="A4894">
            <v>80</v>
          </cell>
          <cell r="D4894">
            <v>2009</v>
          </cell>
          <cell r="G4894">
            <v>85</v>
          </cell>
          <cell r="I4894">
            <v>343886</v>
          </cell>
        </row>
        <row r="4895">
          <cell r="A4895">
            <v>80</v>
          </cell>
          <cell r="D4895">
            <v>2009</v>
          </cell>
          <cell r="G4895">
            <v>86</v>
          </cell>
          <cell r="I4895">
            <v>270143</v>
          </cell>
        </row>
        <row r="4896">
          <cell r="A4896">
            <v>80</v>
          </cell>
          <cell r="D4896">
            <v>2009</v>
          </cell>
          <cell r="G4896"/>
          <cell r="I4896">
            <v>0</v>
          </cell>
        </row>
        <row r="4897">
          <cell r="A4897">
            <v>80</v>
          </cell>
          <cell r="D4897">
            <v>2009</v>
          </cell>
          <cell r="G4897">
            <v>88</v>
          </cell>
          <cell r="I4897">
            <v>46692</v>
          </cell>
        </row>
        <row r="4898">
          <cell r="A4898">
            <v>80</v>
          </cell>
          <cell r="D4898">
            <v>2009</v>
          </cell>
          <cell r="G4898">
            <v>89</v>
          </cell>
          <cell r="I4898">
            <v>111374</v>
          </cell>
        </row>
        <row r="4899">
          <cell r="A4899">
            <v>80</v>
          </cell>
          <cell r="D4899">
            <v>2009</v>
          </cell>
          <cell r="G4899">
            <v>90</v>
          </cell>
          <cell r="I4899">
            <v>3240</v>
          </cell>
        </row>
        <row r="4900">
          <cell r="A4900">
            <v>80</v>
          </cell>
          <cell r="D4900">
            <v>2009</v>
          </cell>
          <cell r="G4900">
            <v>91</v>
          </cell>
          <cell r="I4900">
            <v>2101</v>
          </cell>
        </row>
        <row r="4901">
          <cell r="A4901">
            <v>80</v>
          </cell>
          <cell r="D4901">
            <v>2009</v>
          </cell>
          <cell r="G4901"/>
          <cell r="I4901">
            <v>0</v>
          </cell>
        </row>
        <row r="4902">
          <cell r="A4902">
            <v>80</v>
          </cell>
          <cell r="D4902">
            <v>2009</v>
          </cell>
          <cell r="G4902">
            <v>93</v>
          </cell>
          <cell r="I4902">
            <v>167501</v>
          </cell>
        </row>
        <row r="4903">
          <cell r="A4903">
            <v>80</v>
          </cell>
          <cell r="D4903">
            <v>2009</v>
          </cell>
          <cell r="G4903">
            <v>94</v>
          </cell>
          <cell r="I4903">
            <v>240217</v>
          </cell>
        </row>
        <row r="4904">
          <cell r="A4904">
            <v>80</v>
          </cell>
          <cell r="D4904">
            <v>2009</v>
          </cell>
          <cell r="G4904">
            <v>95</v>
          </cell>
          <cell r="I4904">
            <v>196085</v>
          </cell>
        </row>
        <row r="4905">
          <cell r="A4905">
            <v>80</v>
          </cell>
          <cell r="D4905">
            <v>2009</v>
          </cell>
          <cell r="G4905">
            <v>96</v>
          </cell>
          <cell r="I4905">
            <v>2716322</v>
          </cell>
        </row>
        <row r="4906">
          <cell r="A4906">
            <v>80</v>
          </cell>
          <cell r="D4906">
            <v>2009</v>
          </cell>
          <cell r="G4906">
            <v>97</v>
          </cell>
          <cell r="I4906">
            <v>54641008</v>
          </cell>
        </row>
        <row r="4907">
          <cell r="A4907">
            <v>80</v>
          </cell>
          <cell r="D4907">
            <v>2009</v>
          </cell>
          <cell r="G4907">
            <v>98</v>
          </cell>
          <cell r="I4907">
            <v>10000</v>
          </cell>
        </row>
        <row r="4908">
          <cell r="A4908">
            <v>80</v>
          </cell>
          <cell r="D4908">
            <v>2009</v>
          </cell>
          <cell r="G4908">
            <v>99</v>
          </cell>
          <cell r="I4908">
            <v>59130296</v>
          </cell>
        </row>
        <row r="4909">
          <cell r="A4909">
            <v>80</v>
          </cell>
          <cell r="D4909">
            <v>2009</v>
          </cell>
          <cell r="G4909"/>
          <cell r="I4909">
            <v>0</v>
          </cell>
        </row>
        <row r="4910">
          <cell r="A4910">
            <v>80</v>
          </cell>
          <cell r="D4910">
            <v>2009</v>
          </cell>
          <cell r="G4910">
            <v>101</v>
          </cell>
          <cell r="I4910">
            <v>486610</v>
          </cell>
        </row>
        <row r="4911">
          <cell r="A4911">
            <v>80</v>
          </cell>
          <cell r="D4911">
            <v>2009</v>
          </cell>
          <cell r="G4911">
            <v>102</v>
          </cell>
          <cell r="I4911">
            <v>697</v>
          </cell>
        </row>
        <row r="4912">
          <cell r="A4912">
            <v>80</v>
          </cell>
          <cell r="D4912">
            <v>2009</v>
          </cell>
          <cell r="G4912">
            <v>103</v>
          </cell>
          <cell r="I4912">
            <v>25782</v>
          </cell>
        </row>
        <row r="4913">
          <cell r="A4913">
            <v>80</v>
          </cell>
          <cell r="D4913">
            <v>2009</v>
          </cell>
          <cell r="G4913">
            <v>104</v>
          </cell>
          <cell r="I4913">
            <v>39999</v>
          </cell>
        </row>
        <row r="4914">
          <cell r="A4914">
            <v>80</v>
          </cell>
          <cell r="D4914">
            <v>2009</v>
          </cell>
          <cell r="G4914"/>
          <cell r="I4914">
            <v>0</v>
          </cell>
        </row>
        <row r="4915">
          <cell r="A4915">
            <v>80</v>
          </cell>
          <cell r="D4915">
            <v>2009</v>
          </cell>
          <cell r="G4915"/>
          <cell r="I4915">
            <v>0</v>
          </cell>
        </row>
        <row r="4916">
          <cell r="A4916">
            <v>80</v>
          </cell>
          <cell r="D4916">
            <v>2009</v>
          </cell>
          <cell r="G4916">
            <v>107</v>
          </cell>
          <cell r="I4916">
            <v>1594146</v>
          </cell>
        </row>
        <row r="4917">
          <cell r="A4917">
            <v>80</v>
          </cell>
          <cell r="D4917">
            <v>2009</v>
          </cell>
          <cell r="G4917">
            <v>108</v>
          </cell>
          <cell r="I4917">
            <v>3609491</v>
          </cell>
        </row>
        <row r="4918">
          <cell r="A4918">
            <v>80</v>
          </cell>
          <cell r="D4918">
            <v>2009</v>
          </cell>
          <cell r="G4918">
            <v>109</v>
          </cell>
          <cell r="I4918">
            <v>196098</v>
          </cell>
        </row>
        <row r="4919">
          <cell r="A4919">
            <v>80</v>
          </cell>
          <cell r="D4919">
            <v>2009</v>
          </cell>
          <cell r="G4919">
            <v>110</v>
          </cell>
          <cell r="I4919">
            <v>703</v>
          </cell>
        </row>
        <row r="4920">
          <cell r="A4920">
            <v>80</v>
          </cell>
          <cell r="D4920">
            <v>2009</v>
          </cell>
          <cell r="G4920">
            <v>111</v>
          </cell>
          <cell r="I4920">
            <v>5953526</v>
          </cell>
        </row>
        <row r="4921">
          <cell r="A4921">
            <v>80</v>
          </cell>
          <cell r="D4921">
            <v>2009</v>
          </cell>
          <cell r="G4921">
            <v>112</v>
          </cell>
          <cell r="I4921">
            <v>65083822</v>
          </cell>
        </row>
        <row r="4922">
          <cell r="A4922">
            <v>80</v>
          </cell>
          <cell r="D4922">
            <v>2010</v>
          </cell>
          <cell r="G4922">
            <v>83</v>
          </cell>
          <cell r="I4922">
            <v>256618</v>
          </cell>
        </row>
        <row r="4923">
          <cell r="A4923">
            <v>80</v>
          </cell>
          <cell r="D4923">
            <v>2010</v>
          </cell>
          <cell r="G4923"/>
          <cell r="I4923">
            <v>0</v>
          </cell>
        </row>
        <row r="4924">
          <cell r="A4924">
            <v>80</v>
          </cell>
          <cell r="D4924">
            <v>2010</v>
          </cell>
          <cell r="G4924">
            <v>85</v>
          </cell>
          <cell r="I4924">
            <v>484688</v>
          </cell>
        </row>
        <row r="4925">
          <cell r="A4925">
            <v>80</v>
          </cell>
          <cell r="D4925">
            <v>2010</v>
          </cell>
          <cell r="G4925">
            <v>86</v>
          </cell>
          <cell r="I4925">
            <v>363371</v>
          </cell>
        </row>
        <row r="4926">
          <cell r="A4926">
            <v>80</v>
          </cell>
          <cell r="D4926">
            <v>2010</v>
          </cell>
          <cell r="G4926"/>
          <cell r="I4926">
            <v>0</v>
          </cell>
        </row>
        <row r="4927">
          <cell r="A4927">
            <v>80</v>
          </cell>
          <cell r="D4927">
            <v>2010</v>
          </cell>
          <cell r="G4927">
            <v>88</v>
          </cell>
          <cell r="I4927">
            <v>109947</v>
          </cell>
        </row>
        <row r="4928">
          <cell r="A4928">
            <v>80</v>
          </cell>
          <cell r="D4928">
            <v>2010</v>
          </cell>
          <cell r="G4928">
            <v>89</v>
          </cell>
          <cell r="I4928">
            <v>420205</v>
          </cell>
        </row>
        <row r="4929">
          <cell r="A4929">
            <v>80</v>
          </cell>
          <cell r="D4929">
            <v>2010</v>
          </cell>
          <cell r="G4929">
            <v>90</v>
          </cell>
          <cell r="I4929">
            <v>3416</v>
          </cell>
        </row>
        <row r="4930">
          <cell r="A4930">
            <v>80</v>
          </cell>
          <cell r="D4930">
            <v>2010</v>
          </cell>
          <cell r="G4930">
            <v>91</v>
          </cell>
          <cell r="I4930">
            <v>2212</v>
          </cell>
        </row>
        <row r="4931">
          <cell r="A4931">
            <v>80</v>
          </cell>
          <cell r="D4931">
            <v>2010</v>
          </cell>
          <cell r="G4931"/>
          <cell r="I4931">
            <v>0</v>
          </cell>
        </row>
        <row r="4932">
          <cell r="A4932">
            <v>80</v>
          </cell>
          <cell r="D4932">
            <v>2010</v>
          </cell>
          <cell r="G4932">
            <v>93</v>
          </cell>
          <cell r="I4932">
            <v>271810</v>
          </cell>
        </row>
        <row r="4933">
          <cell r="A4933">
            <v>80</v>
          </cell>
          <cell r="D4933">
            <v>2010</v>
          </cell>
          <cell r="G4933">
            <v>94</v>
          </cell>
          <cell r="I4933">
            <v>255445</v>
          </cell>
        </row>
        <row r="4934">
          <cell r="A4934">
            <v>80</v>
          </cell>
          <cell r="D4934">
            <v>2010</v>
          </cell>
          <cell r="G4934">
            <v>95</v>
          </cell>
          <cell r="I4934">
            <v>197414</v>
          </cell>
        </row>
        <row r="4935">
          <cell r="A4935">
            <v>80</v>
          </cell>
          <cell r="D4935">
            <v>2010</v>
          </cell>
          <cell r="G4935">
            <v>96</v>
          </cell>
          <cell r="I4935">
            <v>2735413</v>
          </cell>
        </row>
        <row r="4936">
          <cell r="A4936">
            <v>80</v>
          </cell>
          <cell r="D4936">
            <v>2010</v>
          </cell>
          <cell r="G4936">
            <v>97</v>
          </cell>
          <cell r="I4936">
            <v>60662420</v>
          </cell>
        </row>
        <row r="4937">
          <cell r="A4937">
            <v>80</v>
          </cell>
          <cell r="D4937">
            <v>2010</v>
          </cell>
          <cell r="G4937">
            <v>98</v>
          </cell>
          <cell r="I4937">
            <v>10000</v>
          </cell>
        </row>
        <row r="4938">
          <cell r="A4938">
            <v>80</v>
          </cell>
          <cell r="D4938">
            <v>2010</v>
          </cell>
          <cell r="G4938">
            <v>99</v>
          </cell>
          <cell r="I4938">
            <v>65772959</v>
          </cell>
        </row>
        <row r="4939">
          <cell r="A4939">
            <v>80</v>
          </cell>
          <cell r="D4939">
            <v>2010</v>
          </cell>
          <cell r="G4939"/>
          <cell r="I4939">
            <v>0</v>
          </cell>
        </row>
        <row r="4940">
          <cell r="A4940">
            <v>80</v>
          </cell>
          <cell r="D4940">
            <v>2010</v>
          </cell>
          <cell r="G4940">
            <v>101</v>
          </cell>
          <cell r="I4940">
            <v>558668</v>
          </cell>
        </row>
        <row r="4941">
          <cell r="A4941">
            <v>80</v>
          </cell>
          <cell r="D4941">
            <v>2010</v>
          </cell>
          <cell r="G4941">
            <v>102</v>
          </cell>
          <cell r="I4941">
            <v>0</v>
          </cell>
        </row>
        <row r="4942">
          <cell r="A4942">
            <v>80</v>
          </cell>
          <cell r="D4942">
            <v>2010</v>
          </cell>
          <cell r="G4942">
            <v>103</v>
          </cell>
          <cell r="I4942">
            <v>26169</v>
          </cell>
        </row>
        <row r="4943">
          <cell r="A4943">
            <v>80</v>
          </cell>
          <cell r="D4943">
            <v>2010</v>
          </cell>
          <cell r="G4943">
            <v>104</v>
          </cell>
          <cell r="I4943">
            <v>54894</v>
          </cell>
        </row>
        <row r="4944">
          <cell r="A4944">
            <v>80</v>
          </cell>
          <cell r="D4944">
            <v>2010</v>
          </cell>
          <cell r="G4944"/>
          <cell r="I4944">
            <v>0</v>
          </cell>
        </row>
        <row r="4945">
          <cell r="A4945">
            <v>80</v>
          </cell>
          <cell r="D4945">
            <v>2010</v>
          </cell>
          <cell r="G4945"/>
          <cell r="I4945">
            <v>0</v>
          </cell>
        </row>
        <row r="4946">
          <cell r="A4946">
            <v>80</v>
          </cell>
          <cell r="D4946">
            <v>2010</v>
          </cell>
          <cell r="G4946">
            <v>107</v>
          </cell>
          <cell r="I4946">
            <v>1701096</v>
          </cell>
        </row>
        <row r="4947">
          <cell r="A4947">
            <v>80</v>
          </cell>
          <cell r="D4947">
            <v>2010</v>
          </cell>
          <cell r="G4947">
            <v>108</v>
          </cell>
          <cell r="I4947">
            <v>2035262</v>
          </cell>
        </row>
        <row r="4948">
          <cell r="A4948">
            <v>80</v>
          </cell>
          <cell r="D4948">
            <v>2010</v>
          </cell>
          <cell r="G4948">
            <v>109</v>
          </cell>
          <cell r="I4948">
            <v>199661</v>
          </cell>
        </row>
        <row r="4949">
          <cell r="A4949">
            <v>80</v>
          </cell>
          <cell r="D4949">
            <v>2010</v>
          </cell>
          <cell r="G4949">
            <v>110</v>
          </cell>
          <cell r="I4949">
            <v>208</v>
          </cell>
        </row>
        <row r="4950">
          <cell r="A4950">
            <v>80</v>
          </cell>
          <cell r="D4950">
            <v>2010</v>
          </cell>
          <cell r="G4950">
            <v>111</v>
          </cell>
          <cell r="I4950">
            <v>4575958</v>
          </cell>
        </row>
        <row r="4951">
          <cell r="A4951">
            <v>80</v>
          </cell>
          <cell r="D4951">
            <v>2010</v>
          </cell>
          <cell r="G4951">
            <v>112</v>
          </cell>
          <cell r="I4951">
            <v>70348917</v>
          </cell>
        </row>
        <row r="4952">
          <cell r="A4952">
            <v>80</v>
          </cell>
          <cell r="D4952">
            <v>2011</v>
          </cell>
          <cell r="G4952">
            <v>83</v>
          </cell>
          <cell r="I4952">
            <v>370051</v>
          </cell>
        </row>
        <row r="4953">
          <cell r="A4953">
            <v>80</v>
          </cell>
          <cell r="D4953">
            <v>2011</v>
          </cell>
          <cell r="G4953"/>
          <cell r="I4953">
            <v>0</v>
          </cell>
        </row>
        <row r="4954">
          <cell r="A4954">
            <v>80</v>
          </cell>
          <cell r="D4954">
            <v>2011</v>
          </cell>
          <cell r="G4954">
            <v>85</v>
          </cell>
          <cell r="I4954">
            <v>604742</v>
          </cell>
        </row>
        <row r="4955">
          <cell r="A4955">
            <v>80</v>
          </cell>
          <cell r="D4955">
            <v>2011</v>
          </cell>
          <cell r="G4955">
            <v>86</v>
          </cell>
          <cell r="I4955">
            <v>360075</v>
          </cell>
        </row>
        <row r="4956">
          <cell r="A4956">
            <v>80</v>
          </cell>
          <cell r="D4956">
            <v>2011</v>
          </cell>
          <cell r="G4956"/>
          <cell r="I4956">
            <v>0</v>
          </cell>
        </row>
        <row r="4957">
          <cell r="A4957">
            <v>80</v>
          </cell>
          <cell r="D4957">
            <v>2011</v>
          </cell>
          <cell r="G4957">
            <v>88</v>
          </cell>
          <cell r="I4957">
            <v>16645</v>
          </cell>
        </row>
        <row r="4958">
          <cell r="A4958">
            <v>80</v>
          </cell>
          <cell r="D4958">
            <v>2011</v>
          </cell>
          <cell r="G4958">
            <v>89</v>
          </cell>
          <cell r="I4958">
            <v>5111</v>
          </cell>
        </row>
        <row r="4959">
          <cell r="A4959">
            <v>80</v>
          </cell>
          <cell r="D4959">
            <v>2011</v>
          </cell>
          <cell r="G4959">
            <v>90</v>
          </cell>
          <cell r="I4959">
            <v>2356</v>
          </cell>
        </row>
        <row r="4960">
          <cell r="A4960">
            <v>80</v>
          </cell>
          <cell r="D4960">
            <v>2011</v>
          </cell>
          <cell r="G4960">
            <v>91</v>
          </cell>
          <cell r="I4960">
            <v>7967</v>
          </cell>
        </row>
        <row r="4961">
          <cell r="A4961">
            <v>80</v>
          </cell>
          <cell r="D4961">
            <v>2011</v>
          </cell>
          <cell r="G4961"/>
          <cell r="I4961">
            <v>0</v>
          </cell>
        </row>
        <row r="4962">
          <cell r="A4962">
            <v>80</v>
          </cell>
          <cell r="D4962">
            <v>2011</v>
          </cell>
          <cell r="G4962">
            <v>93</v>
          </cell>
          <cell r="I4962">
            <v>350873</v>
          </cell>
        </row>
        <row r="4963">
          <cell r="A4963">
            <v>80</v>
          </cell>
          <cell r="D4963">
            <v>2011</v>
          </cell>
          <cell r="G4963">
            <v>94</v>
          </cell>
          <cell r="I4963">
            <v>384661</v>
          </cell>
        </row>
        <row r="4964">
          <cell r="A4964">
            <v>80</v>
          </cell>
          <cell r="D4964">
            <v>2011</v>
          </cell>
          <cell r="G4964">
            <v>95</v>
          </cell>
          <cell r="I4964">
            <v>223419</v>
          </cell>
        </row>
        <row r="4965">
          <cell r="A4965">
            <v>80</v>
          </cell>
          <cell r="D4965">
            <v>2011</v>
          </cell>
          <cell r="G4965">
            <v>96</v>
          </cell>
          <cell r="I4965">
            <v>3285394</v>
          </cell>
        </row>
        <row r="4966">
          <cell r="A4966">
            <v>80</v>
          </cell>
          <cell r="D4966">
            <v>2011</v>
          </cell>
          <cell r="G4966">
            <v>97</v>
          </cell>
          <cell r="I4966">
            <v>69497555</v>
          </cell>
        </row>
        <row r="4967">
          <cell r="A4967">
            <v>80</v>
          </cell>
          <cell r="D4967">
            <v>2011</v>
          </cell>
          <cell r="G4967">
            <v>98</v>
          </cell>
          <cell r="I4967">
            <v>14014</v>
          </cell>
        </row>
        <row r="4968">
          <cell r="A4968">
            <v>80</v>
          </cell>
          <cell r="D4968">
            <v>2011</v>
          </cell>
          <cell r="G4968">
            <v>99</v>
          </cell>
          <cell r="I4968">
            <v>75122863</v>
          </cell>
        </row>
        <row r="4969">
          <cell r="A4969">
            <v>80</v>
          </cell>
          <cell r="D4969">
            <v>2011</v>
          </cell>
          <cell r="G4969"/>
          <cell r="I4969">
            <v>0</v>
          </cell>
        </row>
        <row r="4970">
          <cell r="A4970">
            <v>80</v>
          </cell>
          <cell r="D4970">
            <v>2011</v>
          </cell>
          <cell r="G4970">
            <v>101</v>
          </cell>
          <cell r="I4970">
            <v>611968</v>
          </cell>
        </row>
        <row r="4971">
          <cell r="A4971">
            <v>80</v>
          </cell>
          <cell r="D4971">
            <v>2011</v>
          </cell>
          <cell r="G4971">
            <v>102</v>
          </cell>
          <cell r="I4971">
            <v>-665</v>
          </cell>
        </row>
        <row r="4972">
          <cell r="A4972">
            <v>80</v>
          </cell>
          <cell r="D4972">
            <v>2011</v>
          </cell>
          <cell r="G4972">
            <v>103</v>
          </cell>
          <cell r="I4972">
            <v>27663</v>
          </cell>
        </row>
        <row r="4973">
          <cell r="A4973">
            <v>80</v>
          </cell>
          <cell r="D4973">
            <v>2011</v>
          </cell>
          <cell r="G4973">
            <v>104</v>
          </cell>
          <cell r="I4973">
            <v>48693</v>
          </cell>
        </row>
        <row r="4974">
          <cell r="A4974">
            <v>80</v>
          </cell>
          <cell r="D4974">
            <v>2011</v>
          </cell>
          <cell r="G4974"/>
          <cell r="I4974">
            <v>0</v>
          </cell>
        </row>
        <row r="4975">
          <cell r="A4975">
            <v>80</v>
          </cell>
          <cell r="D4975">
            <v>2011</v>
          </cell>
          <cell r="G4975"/>
          <cell r="I4975">
            <v>0</v>
          </cell>
        </row>
        <row r="4976">
          <cell r="A4976">
            <v>80</v>
          </cell>
          <cell r="D4976">
            <v>2011</v>
          </cell>
          <cell r="G4976">
            <v>107</v>
          </cell>
          <cell r="I4976">
            <v>2309394</v>
          </cell>
        </row>
        <row r="4977">
          <cell r="A4977">
            <v>80</v>
          </cell>
          <cell r="D4977">
            <v>2011</v>
          </cell>
          <cell r="G4977">
            <v>108</v>
          </cell>
          <cell r="I4977">
            <v>2222652</v>
          </cell>
        </row>
        <row r="4978">
          <cell r="A4978">
            <v>80</v>
          </cell>
          <cell r="D4978">
            <v>2011</v>
          </cell>
          <cell r="G4978">
            <v>109</v>
          </cell>
          <cell r="I4978">
            <v>223419</v>
          </cell>
        </row>
        <row r="4979">
          <cell r="A4979">
            <v>80</v>
          </cell>
          <cell r="D4979">
            <v>2011</v>
          </cell>
          <cell r="G4979">
            <v>110</v>
          </cell>
          <cell r="I4979">
            <v>502</v>
          </cell>
        </row>
        <row r="4980">
          <cell r="A4980">
            <v>80</v>
          </cell>
          <cell r="D4980">
            <v>2011</v>
          </cell>
          <cell r="G4980">
            <v>111</v>
          </cell>
          <cell r="I4980">
            <v>5443626</v>
          </cell>
        </row>
        <row r="4981">
          <cell r="A4981">
            <v>80</v>
          </cell>
          <cell r="D4981">
            <v>2011</v>
          </cell>
          <cell r="G4981">
            <v>112</v>
          </cell>
          <cell r="I4981">
            <v>80566489</v>
          </cell>
        </row>
        <row r="4982">
          <cell r="A4982">
            <v>80</v>
          </cell>
          <cell r="D4982">
            <v>2012</v>
          </cell>
          <cell r="G4982">
            <v>83</v>
          </cell>
          <cell r="I4982">
            <v>376879</v>
          </cell>
        </row>
        <row r="4983">
          <cell r="A4983">
            <v>80</v>
          </cell>
          <cell r="D4983">
            <v>2012</v>
          </cell>
          <cell r="G4983"/>
          <cell r="I4983">
            <v>0</v>
          </cell>
        </row>
        <row r="4984">
          <cell r="A4984">
            <v>80</v>
          </cell>
          <cell r="D4984">
            <v>2012</v>
          </cell>
          <cell r="G4984">
            <v>85</v>
          </cell>
          <cell r="I4984">
            <v>631872</v>
          </cell>
        </row>
        <row r="4985">
          <cell r="A4985">
            <v>80</v>
          </cell>
          <cell r="D4985">
            <v>2012</v>
          </cell>
          <cell r="G4985">
            <v>86</v>
          </cell>
          <cell r="I4985">
            <v>284804</v>
          </cell>
        </row>
        <row r="4986">
          <cell r="A4986">
            <v>80</v>
          </cell>
          <cell r="D4986">
            <v>2012</v>
          </cell>
          <cell r="G4986"/>
          <cell r="I4986">
            <v>0</v>
          </cell>
        </row>
        <row r="4987">
          <cell r="A4987">
            <v>80</v>
          </cell>
          <cell r="D4987">
            <v>2012</v>
          </cell>
          <cell r="G4987">
            <v>88</v>
          </cell>
          <cell r="I4987">
            <v>-15530</v>
          </cell>
        </row>
        <row r="4988">
          <cell r="A4988">
            <v>80</v>
          </cell>
          <cell r="D4988">
            <v>2012</v>
          </cell>
          <cell r="G4988">
            <v>89</v>
          </cell>
          <cell r="I4988">
            <v>67863</v>
          </cell>
        </row>
        <row r="4989">
          <cell r="A4989">
            <v>80</v>
          </cell>
          <cell r="D4989">
            <v>2012</v>
          </cell>
          <cell r="G4989">
            <v>90</v>
          </cell>
          <cell r="I4989">
            <v>1913</v>
          </cell>
        </row>
        <row r="4990">
          <cell r="A4990">
            <v>80</v>
          </cell>
          <cell r="D4990">
            <v>2012</v>
          </cell>
          <cell r="G4990">
            <v>91</v>
          </cell>
          <cell r="I4990">
            <v>1206</v>
          </cell>
        </row>
        <row r="4991">
          <cell r="A4991">
            <v>80</v>
          </cell>
          <cell r="D4991">
            <v>2012</v>
          </cell>
          <cell r="G4991"/>
          <cell r="I4991">
            <v>0</v>
          </cell>
        </row>
        <row r="4992">
          <cell r="A4992">
            <v>80</v>
          </cell>
          <cell r="D4992">
            <v>2012</v>
          </cell>
          <cell r="G4992">
            <v>93</v>
          </cell>
          <cell r="I4992">
            <v>327288</v>
          </cell>
        </row>
        <row r="4993">
          <cell r="A4993">
            <v>80</v>
          </cell>
          <cell r="D4993">
            <v>2012</v>
          </cell>
          <cell r="G4993">
            <v>94</v>
          </cell>
          <cell r="I4993">
            <v>267910</v>
          </cell>
        </row>
        <row r="4994">
          <cell r="A4994">
            <v>80</v>
          </cell>
          <cell r="D4994">
            <v>2012</v>
          </cell>
          <cell r="G4994">
            <v>95</v>
          </cell>
          <cell r="I4994">
            <v>186008</v>
          </cell>
        </row>
        <row r="4995">
          <cell r="A4995">
            <v>80</v>
          </cell>
          <cell r="D4995">
            <v>2012</v>
          </cell>
          <cell r="G4995">
            <v>96</v>
          </cell>
          <cell r="I4995">
            <v>2691908</v>
          </cell>
        </row>
        <row r="4996">
          <cell r="A4996">
            <v>80</v>
          </cell>
          <cell r="D4996">
            <v>2012</v>
          </cell>
          <cell r="G4996">
            <v>97</v>
          </cell>
          <cell r="I4996">
            <v>86687638</v>
          </cell>
        </row>
        <row r="4997">
          <cell r="A4997">
            <v>80</v>
          </cell>
          <cell r="D4997">
            <v>2012</v>
          </cell>
          <cell r="G4997">
            <v>98</v>
          </cell>
          <cell r="I4997">
            <v>18333</v>
          </cell>
        </row>
        <row r="4998">
          <cell r="A4998">
            <v>80</v>
          </cell>
          <cell r="D4998">
            <v>2012</v>
          </cell>
          <cell r="G4998">
            <v>99</v>
          </cell>
          <cell r="I4998">
            <v>91528092</v>
          </cell>
        </row>
        <row r="4999">
          <cell r="A4999">
            <v>80</v>
          </cell>
          <cell r="D4999">
            <v>2012</v>
          </cell>
          <cell r="G4999"/>
          <cell r="I4999">
            <v>0</v>
          </cell>
        </row>
        <row r="5000">
          <cell r="A5000">
            <v>80</v>
          </cell>
          <cell r="D5000">
            <v>2012</v>
          </cell>
          <cell r="G5000">
            <v>101</v>
          </cell>
          <cell r="I5000">
            <v>535737</v>
          </cell>
        </row>
        <row r="5001">
          <cell r="A5001">
            <v>80</v>
          </cell>
          <cell r="D5001">
            <v>2012</v>
          </cell>
          <cell r="G5001">
            <v>102</v>
          </cell>
          <cell r="I5001">
            <v>0</v>
          </cell>
        </row>
        <row r="5002">
          <cell r="A5002">
            <v>80</v>
          </cell>
          <cell r="D5002">
            <v>2012</v>
          </cell>
          <cell r="G5002">
            <v>103</v>
          </cell>
          <cell r="I5002">
            <v>32646</v>
          </cell>
        </row>
        <row r="5003">
          <cell r="A5003">
            <v>80</v>
          </cell>
          <cell r="D5003">
            <v>2012</v>
          </cell>
          <cell r="G5003">
            <v>104</v>
          </cell>
          <cell r="I5003">
            <v>50377</v>
          </cell>
        </row>
        <row r="5004">
          <cell r="A5004">
            <v>80</v>
          </cell>
          <cell r="D5004">
            <v>2012</v>
          </cell>
          <cell r="G5004"/>
          <cell r="I5004">
            <v>0</v>
          </cell>
        </row>
        <row r="5005">
          <cell r="A5005">
            <v>80</v>
          </cell>
          <cell r="D5005">
            <v>2012</v>
          </cell>
          <cell r="G5005"/>
          <cell r="I5005">
            <v>0</v>
          </cell>
        </row>
        <row r="5006">
          <cell r="A5006">
            <v>80</v>
          </cell>
          <cell r="D5006">
            <v>2012</v>
          </cell>
          <cell r="G5006">
            <v>107</v>
          </cell>
          <cell r="I5006">
            <v>2040302</v>
          </cell>
        </row>
        <row r="5007">
          <cell r="A5007">
            <v>80</v>
          </cell>
          <cell r="D5007">
            <v>2012</v>
          </cell>
          <cell r="G5007">
            <v>108</v>
          </cell>
          <cell r="I5007">
            <v>2093071</v>
          </cell>
        </row>
        <row r="5008">
          <cell r="A5008">
            <v>80</v>
          </cell>
          <cell r="D5008">
            <v>2012</v>
          </cell>
          <cell r="G5008">
            <v>109</v>
          </cell>
          <cell r="I5008">
            <v>186008</v>
          </cell>
        </row>
        <row r="5009">
          <cell r="A5009">
            <v>80</v>
          </cell>
          <cell r="D5009">
            <v>2012</v>
          </cell>
          <cell r="G5009">
            <v>110</v>
          </cell>
          <cell r="I5009">
            <v>266</v>
          </cell>
        </row>
        <row r="5010">
          <cell r="A5010">
            <v>80</v>
          </cell>
          <cell r="D5010">
            <v>2012</v>
          </cell>
          <cell r="G5010">
            <v>111</v>
          </cell>
          <cell r="I5010">
            <v>4938407</v>
          </cell>
        </row>
        <row r="5011">
          <cell r="A5011">
            <v>80</v>
          </cell>
          <cell r="D5011">
            <v>2012</v>
          </cell>
          <cell r="G5011">
            <v>112</v>
          </cell>
          <cell r="I5011">
            <v>96466499</v>
          </cell>
        </row>
        <row r="5012">
          <cell r="A5012">
            <v>80</v>
          </cell>
          <cell r="D5012">
            <v>2013</v>
          </cell>
          <cell r="G5012">
            <v>83</v>
          </cell>
          <cell r="I5012">
            <v>410521</v>
          </cell>
        </row>
        <row r="5013">
          <cell r="A5013">
            <v>80</v>
          </cell>
          <cell r="D5013">
            <v>2013</v>
          </cell>
          <cell r="G5013"/>
          <cell r="I5013">
            <v>0</v>
          </cell>
        </row>
        <row r="5014">
          <cell r="A5014">
            <v>80</v>
          </cell>
          <cell r="D5014">
            <v>2013</v>
          </cell>
          <cell r="G5014">
            <v>85</v>
          </cell>
          <cell r="I5014">
            <v>413384</v>
          </cell>
        </row>
        <row r="5015">
          <cell r="A5015">
            <v>80</v>
          </cell>
          <cell r="D5015">
            <v>2013</v>
          </cell>
          <cell r="G5015">
            <v>86</v>
          </cell>
          <cell r="I5015">
            <v>328667</v>
          </cell>
        </row>
        <row r="5016">
          <cell r="A5016">
            <v>80</v>
          </cell>
          <cell r="D5016">
            <v>2013</v>
          </cell>
          <cell r="G5016"/>
          <cell r="I5016">
            <v>0</v>
          </cell>
        </row>
        <row r="5017">
          <cell r="A5017">
            <v>80</v>
          </cell>
          <cell r="D5017">
            <v>2013</v>
          </cell>
          <cell r="G5017">
            <v>88</v>
          </cell>
          <cell r="I5017">
            <v>-37165</v>
          </cell>
        </row>
        <row r="5018">
          <cell r="A5018">
            <v>80</v>
          </cell>
          <cell r="D5018">
            <v>2013</v>
          </cell>
          <cell r="G5018">
            <v>89</v>
          </cell>
          <cell r="I5018">
            <v>29828</v>
          </cell>
        </row>
        <row r="5019">
          <cell r="A5019">
            <v>80</v>
          </cell>
          <cell r="D5019">
            <v>2013</v>
          </cell>
          <cell r="G5019">
            <v>90</v>
          </cell>
          <cell r="I5019">
            <v>679</v>
          </cell>
        </row>
        <row r="5020">
          <cell r="A5020">
            <v>80</v>
          </cell>
          <cell r="D5020">
            <v>2013</v>
          </cell>
          <cell r="G5020">
            <v>91</v>
          </cell>
          <cell r="I5020">
            <v>323</v>
          </cell>
        </row>
        <row r="5021">
          <cell r="A5021">
            <v>80</v>
          </cell>
          <cell r="D5021">
            <v>2013</v>
          </cell>
          <cell r="G5021"/>
          <cell r="I5021">
            <v>0</v>
          </cell>
        </row>
        <row r="5022">
          <cell r="A5022">
            <v>80</v>
          </cell>
          <cell r="D5022">
            <v>2013</v>
          </cell>
          <cell r="G5022">
            <v>93</v>
          </cell>
          <cell r="I5022">
            <v>200071</v>
          </cell>
        </row>
        <row r="5023">
          <cell r="A5023">
            <v>80</v>
          </cell>
          <cell r="D5023">
            <v>2013</v>
          </cell>
          <cell r="G5023">
            <v>94</v>
          </cell>
          <cell r="I5023">
            <v>250155</v>
          </cell>
        </row>
        <row r="5024">
          <cell r="A5024">
            <v>80</v>
          </cell>
          <cell r="D5024">
            <v>2013</v>
          </cell>
          <cell r="G5024">
            <v>95</v>
          </cell>
          <cell r="I5024">
            <v>201846</v>
          </cell>
        </row>
        <row r="5025">
          <cell r="A5025">
            <v>80</v>
          </cell>
          <cell r="D5025">
            <v>2013</v>
          </cell>
          <cell r="G5025">
            <v>96</v>
          </cell>
          <cell r="I5025">
            <v>2635985</v>
          </cell>
        </row>
        <row r="5026">
          <cell r="A5026">
            <v>80</v>
          </cell>
          <cell r="D5026">
            <v>2013</v>
          </cell>
          <cell r="G5026">
            <v>97</v>
          </cell>
          <cell r="I5026">
            <v>91371958</v>
          </cell>
        </row>
        <row r="5027">
          <cell r="A5027">
            <v>80</v>
          </cell>
          <cell r="D5027">
            <v>2013</v>
          </cell>
          <cell r="G5027">
            <v>98</v>
          </cell>
          <cell r="I5027">
            <v>20000</v>
          </cell>
        </row>
        <row r="5028">
          <cell r="A5028">
            <v>80</v>
          </cell>
          <cell r="D5028">
            <v>2013</v>
          </cell>
          <cell r="G5028">
            <v>99</v>
          </cell>
          <cell r="I5028">
            <v>95826252</v>
          </cell>
        </row>
        <row r="5029">
          <cell r="A5029">
            <v>80</v>
          </cell>
          <cell r="D5029">
            <v>2013</v>
          </cell>
          <cell r="G5029"/>
          <cell r="I5029">
            <v>0</v>
          </cell>
        </row>
        <row r="5030">
          <cell r="A5030">
            <v>80</v>
          </cell>
          <cell r="D5030">
            <v>2013</v>
          </cell>
          <cell r="G5030">
            <v>101</v>
          </cell>
          <cell r="I5030">
            <v>602737</v>
          </cell>
        </row>
        <row r="5031">
          <cell r="A5031">
            <v>80</v>
          </cell>
          <cell r="D5031">
            <v>2013</v>
          </cell>
          <cell r="G5031"/>
          <cell r="I5031">
            <v>0</v>
          </cell>
        </row>
        <row r="5032">
          <cell r="A5032">
            <v>80</v>
          </cell>
          <cell r="D5032">
            <v>2013</v>
          </cell>
          <cell r="G5032">
            <v>103</v>
          </cell>
          <cell r="I5032">
            <v>90025</v>
          </cell>
        </row>
        <row r="5033">
          <cell r="A5033">
            <v>80</v>
          </cell>
          <cell r="D5033">
            <v>2013</v>
          </cell>
          <cell r="G5033">
            <v>104</v>
          </cell>
          <cell r="I5033">
            <v>106823</v>
          </cell>
        </row>
        <row r="5034">
          <cell r="A5034">
            <v>80</v>
          </cell>
          <cell r="D5034">
            <v>2013</v>
          </cell>
          <cell r="G5034"/>
          <cell r="I5034">
            <v>0</v>
          </cell>
        </row>
        <row r="5035">
          <cell r="A5035">
            <v>80</v>
          </cell>
          <cell r="D5035">
            <v>2013</v>
          </cell>
          <cell r="G5035"/>
          <cell r="I5035">
            <v>0</v>
          </cell>
        </row>
        <row r="5036">
          <cell r="A5036">
            <v>80</v>
          </cell>
          <cell r="D5036">
            <v>2013</v>
          </cell>
          <cell r="G5036">
            <v>107</v>
          </cell>
          <cell r="I5036">
            <v>2163763</v>
          </cell>
        </row>
        <row r="5037">
          <cell r="A5037">
            <v>80</v>
          </cell>
          <cell r="D5037">
            <v>2013</v>
          </cell>
          <cell r="G5037">
            <v>108</v>
          </cell>
          <cell r="I5037">
            <v>1518222</v>
          </cell>
        </row>
        <row r="5038">
          <cell r="A5038">
            <v>80</v>
          </cell>
          <cell r="D5038">
            <v>2013</v>
          </cell>
          <cell r="G5038">
            <v>109</v>
          </cell>
          <cell r="I5038">
            <v>206640</v>
          </cell>
        </row>
        <row r="5039">
          <cell r="A5039">
            <v>80</v>
          </cell>
          <cell r="D5039">
            <v>2013</v>
          </cell>
          <cell r="G5039">
            <v>110</v>
          </cell>
          <cell r="I5039">
            <v>885</v>
          </cell>
        </row>
        <row r="5040">
          <cell r="A5040">
            <v>80</v>
          </cell>
          <cell r="D5040">
            <v>2013</v>
          </cell>
          <cell r="G5040">
            <v>111</v>
          </cell>
          <cell r="I5040">
            <v>4689095</v>
          </cell>
        </row>
        <row r="5041">
          <cell r="A5041">
            <v>80</v>
          </cell>
          <cell r="D5041">
            <v>2013</v>
          </cell>
          <cell r="G5041">
            <v>112</v>
          </cell>
          <cell r="I5041">
            <v>100515347</v>
          </cell>
        </row>
        <row r="5042">
          <cell r="A5042">
            <v>80</v>
          </cell>
          <cell r="D5042">
            <v>2014</v>
          </cell>
          <cell r="G5042">
            <v>83</v>
          </cell>
          <cell r="I5042">
            <v>474507</v>
          </cell>
        </row>
        <row r="5043">
          <cell r="A5043">
            <v>80</v>
          </cell>
          <cell r="D5043">
            <v>2014</v>
          </cell>
          <cell r="G5043"/>
          <cell r="I5043">
            <v>0</v>
          </cell>
        </row>
        <row r="5044">
          <cell r="A5044">
            <v>80</v>
          </cell>
          <cell r="D5044">
            <v>2014</v>
          </cell>
          <cell r="G5044">
            <v>85</v>
          </cell>
          <cell r="I5044">
            <v>0</v>
          </cell>
        </row>
        <row r="5045">
          <cell r="A5045">
            <v>80</v>
          </cell>
          <cell r="D5045">
            <v>2014</v>
          </cell>
          <cell r="G5045">
            <v>86</v>
          </cell>
          <cell r="I5045">
            <v>508177</v>
          </cell>
        </row>
        <row r="5046">
          <cell r="A5046">
            <v>80</v>
          </cell>
          <cell r="D5046">
            <v>2014</v>
          </cell>
          <cell r="G5046"/>
          <cell r="I5046">
            <v>0</v>
          </cell>
        </row>
        <row r="5047">
          <cell r="A5047">
            <v>80</v>
          </cell>
          <cell r="D5047">
            <v>2014</v>
          </cell>
          <cell r="G5047">
            <v>88</v>
          </cell>
          <cell r="I5047">
            <v>-6273</v>
          </cell>
        </row>
        <row r="5048">
          <cell r="A5048">
            <v>80</v>
          </cell>
          <cell r="D5048">
            <v>2014</v>
          </cell>
          <cell r="G5048">
            <v>89</v>
          </cell>
          <cell r="I5048">
            <v>29879</v>
          </cell>
        </row>
        <row r="5049">
          <cell r="A5049">
            <v>80</v>
          </cell>
          <cell r="D5049">
            <v>2014</v>
          </cell>
          <cell r="G5049">
            <v>90</v>
          </cell>
          <cell r="I5049">
            <v>724</v>
          </cell>
        </row>
        <row r="5050">
          <cell r="A5050">
            <v>80</v>
          </cell>
          <cell r="D5050">
            <v>2014</v>
          </cell>
          <cell r="G5050">
            <v>91</v>
          </cell>
          <cell r="I5050">
            <v>339</v>
          </cell>
        </row>
        <row r="5051">
          <cell r="A5051">
            <v>80</v>
          </cell>
          <cell r="D5051">
            <v>2014</v>
          </cell>
          <cell r="G5051"/>
          <cell r="I5051">
            <v>0</v>
          </cell>
        </row>
        <row r="5052">
          <cell r="A5052">
            <v>80</v>
          </cell>
          <cell r="D5052">
            <v>2014</v>
          </cell>
          <cell r="G5052">
            <v>93</v>
          </cell>
          <cell r="I5052">
            <v>268025</v>
          </cell>
        </row>
        <row r="5053">
          <cell r="A5053">
            <v>80</v>
          </cell>
          <cell r="D5053">
            <v>2014</v>
          </cell>
          <cell r="G5053">
            <v>94</v>
          </cell>
          <cell r="I5053">
            <v>259174</v>
          </cell>
        </row>
        <row r="5054">
          <cell r="A5054">
            <v>80</v>
          </cell>
          <cell r="D5054">
            <v>2014</v>
          </cell>
          <cell r="G5054">
            <v>95</v>
          </cell>
          <cell r="I5054">
            <v>216568</v>
          </cell>
        </row>
        <row r="5055">
          <cell r="A5055">
            <v>80</v>
          </cell>
          <cell r="D5055">
            <v>2014</v>
          </cell>
          <cell r="G5055">
            <v>96</v>
          </cell>
          <cell r="I5055">
            <v>3426020</v>
          </cell>
        </row>
        <row r="5056">
          <cell r="A5056">
            <v>80</v>
          </cell>
          <cell r="D5056">
            <v>2014</v>
          </cell>
          <cell r="G5056">
            <v>97</v>
          </cell>
          <cell r="I5056">
            <v>111271767</v>
          </cell>
        </row>
        <row r="5057">
          <cell r="A5057">
            <v>80</v>
          </cell>
          <cell r="D5057">
            <v>2014</v>
          </cell>
          <cell r="G5057">
            <v>98</v>
          </cell>
          <cell r="I5057">
            <v>20000</v>
          </cell>
        </row>
        <row r="5058">
          <cell r="A5058">
            <v>80</v>
          </cell>
          <cell r="D5058">
            <v>2014</v>
          </cell>
          <cell r="G5058">
            <v>99</v>
          </cell>
          <cell r="I5058">
            <v>116468907</v>
          </cell>
        </row>
        <row r="5059">
          <cell r="A5059">
            <v>80</v>
          </cell>
          <cell r="D5059">
            <v>2014</v>
          </cell>
          <cell r="G5059"/>
          <cell r="I5059">
            <v>0</v>
          </cell>
        </row>
        <row r="5060">
          <cell r="A5060">
            <v>80</v>
          </cell>
          <cell r="D5060">
            <v>2014</v>
          </cell>
          <cell r="G5060">
            <v>101</v>
          </cell>
          <cell r="I5060">
            <v>719163</v>
          </cell>
        </row>
        <row r="5061">
          <cell r="A5061">
            <v>80</v>
          </cell>
          <cell r="D5061">
            <v>2014</v>
          </cell>
          <cell r="G5061">
            <v>102</v>
          </cell>
          <cell r="I5061">
            <v>1159</v>
          </cell>
        </row>
        <row r="5062">
          <cell r="A5062">
            <v>80</v>
          </cell>
          <cell r="D5062">
            <v>2014</v>
          </cell>
          <cell r="G5062">
            <v>103</v>
          </cell>
          <cell r="I5062">
            <v>109599</v>
          </cell>
        </row>
        <row r="5063">
          <cell r="A5063">
            <v>80</v>
          </cell>
          <cell r="D5063">
            <v>2014</v>
          </cell>
          <cell r="G5063">
            <v>104</v>
          </cell>
          <cell r="I5063">
            <v>111115</v>
          </cell>
        </row>
        <row r="5064">
          <cell r="A5064">
            <v>80</v>
          </cell>
          <cell r="D5064">
            <v>2014</v>
          </cell>
          <cell r="G5064"/>
          <cell r="I5064">
            <v>0</v>
          </cell>
        </row>
        <row r="5065">
          <cell r="A5065">
            <v>80</v>
          </cell>
          <cell r="D5065">
            <v>2014</v>
          </cell>
          <cell r="G5065"/>
          <cell r="I5065">
            <v>0</v>
          </cell>
        </row>
        <row r="5066">
          <cell r="A5066">
            <v>80</v>
          </cell>
          <cell r="D5066">
            <v>2014</v>
          </cell>
          <cell r="G5066">
            <v>107</v>
          </cell>
          <cell r="I5066">
            <v>2150567</v>
          </cell>
        </row>
        <row r="5067">
          <cell r="A5067">
            <v>80</v>
          </cell>
          <cell r="D5067">
            <v>2014</v>
          </cell>
          <cell r="G5067">
            <v>108</v>
          </cell>
          <cell r="I5067">
            <v>4829136</v>
          </cell>
        </row>
        <row r="5068">
          <cell r="A5068">
            <v>80</v>
          </cell>
          <cell r="D5068">
            <v>2014</v>
          </cell>
          <cell r="G5068">
            <v>109</v>
          </cell>
          <cell r="I5068">
            <v>216489</v>
          </cell>
        </row>
        <row r="5069">
          <cell r="A5069">
            <v>80</v>
          </cell>
          <cell r="D5069">
            <v>2014</v>
          </cell>
          <cell r="G5069">
            <v>110</v>
          </cell>
          <cell r="I5069">
            <v>0</v>
          </cell>
        </row>
        <row r="5070">
          <cell r="A5070">
            <v>80</v>
          </cell>
          <cell r="D5070">
            <v>2014</v>
          </cell>
          <cell r="G5070">
            <v>111</v>
          </cell>
          <cell r="I5070">
            <v>8137228</v>
          </cell>
        </row>
        <row r="5071">
          <cell r="A5071">
            <v>80</v>
          </cell>
          <cell r="D5071">
            <v>2014</v>
          </cell>
          <cell r="G5071">
            <v>112</v>
          </cell>
          <cell r="I5071">
            <v>124606135</v>
          </cell>
        </row>
        <row r="5072">
          <cell r="A5072">
            <v>80</v>
          </cell>
          <cell r="D5072">
            <v>2015</v>
          </cell>
          <cell r="G5072">
            <v>83</v>
          </cell>
          <cell r="I5072">
            <v>543529</v>
          </cell>
        </row>
        <row r="5073">
          <cell r="A5073">
            <v>80</v>
          </cell>
          <cell r="D5073">
            <v>2015</v>
          </cell>
          <cell r="G5073"/>
          <cell r="I5073">
            <v>0</v>
          </cell>
        </row>
        <row r="5074">
          <cell r="A5074">
            <v>80</v>
          </cell>
          <cell r="D5074">
            <v>2015</v>
          </cell>
          <cell r="G5074">
            <v>85</v>
          </cell>
          <cell r="I5074">
            <v>23632</v>
          </cell>
        </row>
        <row r="5075">
          <cell r="A5075">
            <v>80</v>
          </cell>
          <cell r="D5075">
            <v>2015</v>
          </cell>
          <cell r="G5075">
            <v>86</v>
          </cell>
          <cell r="I5075">
            <v>408914</v>
          </cell>
        </row>
        <row r="5076">
          <cell r="A5076">
            <v>80</v>
          </cell>
          <cell r="D5076">
            <v>2015</v>
          </cell>
          <cell r="G5076"/>
          <cell r="I5076">
            <v>0</v>
          </cell>
        </row>
        <row r="5077">
          <cell r="A5077">
            <v>80</v>
          </cell>
          <cell r="D5077">
            <v>2015</v>
          </cell>
          <cell r="G5077">
            <v>88</v>
          </cell>
          <cell r="I5077">
            <v>98564</v>
          </cell>
        </row>
        <row r="5078">
          <cell r="A5078">
            <v>80</v>
          </cell>
          <cell r="D5078">
            <v>2015</v>
          </cell>
          <cell r="G5078">
            <v>89</v>
          </cell>
          <cell r="I5078">
            <v>32707</v>
          </cell>
        </row>
        <row r="5079">
          <cell r="A5079">
            <v>80</v>
          </cell>
          <cell r="D5079">
            <v>2015</v>
          </cell>
          <cell r="G5079">
            <v>90</v>
          </cell>
          <cell r="I5079">
            <v>799</v>
          </cell>
        </row>
        <row r="5080">
          <cell r="A5080">
            <v>80</v>
          </cell>
          <cell r="D5080">
            <v>2015</v>
          </cell>
          <cell r="G5080">
            <v>91</v>
          </cell>
          <cell r="I5080">
            <v>266</v>
          </cell>
        </row>
        <row r="5081">
          <cell r="A5081">
            <v>80</v>
          </cell>
          <cell r="D5081">
            <v>2015</v>
          </cell>
          <cell r="G5081"/>
          <cell r="I5081">
            <v>0</v>
          </cell>
        </row>
        <row r="5082">
          <cell r="A5082">
            <v>80</v>
          </cell>
          <cell r="D5082">
            <v>2015</v>
          </cell>
          <cell r="G5082">
            <v>93</v>
          </cell>
          <cell r="I5082">
            <v>284212</v>
          </cell>
        </row>
        <row r="5083">
          <cell r="A5083">
            <v>80</v>
          </cell>
          <cell r="D5083">
            <v>2015</v>
          </cell>
          <cell r="G5083">
            <v>94</v>
          </cell>
          <cell r="I5083">
            <v>277736</v>
          </cell>
        </row>
        <row r="5084">
          <cell r="A5084">
            <v>80</v>
          </cell>
          <cell r="D5084">
            <v>2015</v>
          </cell>
          <cell r="G5084">
            <v>95</v>
          </cell>
          <cell r="I5084">
            <v>222786</v>
          </cell>
        </row>
        <row r="5085">
          <cell r="A5085">
            <v>80</v>
          </cell>
          <cell r="D5085">
            <v>2015</v>
          </cell>
          <cell r="G5085">
            <v>96</v>
          </cell>
          <cell r="I5085">
            <v>3531068</v>
          </cell>
        </row>
        <row r="5086">
          <cell r="A5086">
            <v>80</v>
          </cell>
          <cell r="D5086">
            <v>2015</v>
          </cell>
          <cell r="G5086">
            <v>97</v>
          </cell>
          <cell r="I5086">
            <v>116338293</v>
          </cell>
        </row>
        <row r="5087">
          <cell r="A5087">
            <v>80</v>
          </cell>
          <cell r="D5087">
            <v>2015</v>
          </cell>
          <cell r="G5087">
            <v>98</v>
          </cell>
          <cell r="I5087">
            <v>5000</v>
          </cell>
        </row>
        <row r="5088">
          <cell r="A5088">
            <v>80</v>
          </cell>
          <cell r="D5088">
            <v>2015</v>
          </cell>
          <cell r="G5088">
            <v>99</v>
          </cell>
          <cell r="I5088">
            <v>121767506</v>
          </cell>
        </row>
        <row r="5089">
          <cell r="A5089">
            <v>80</v>
          </cell>
          <cell r="D5089">
            <v>2015</v>
          </cell>
          <cell r="G5089"/>
          <cell r="I5089">
            <v>0</v>
          </cell>
        </row>
        <row r="5090">
          <cell r="A5090">
            <v>80</v>
          </cell>
          <cell r="D5090">
            <v>2015</v>
          </cell>
          <cell r="G5090">
            <v>101</v>
          </cell>
          <cell r="I5090">
            <v>625327</v>
          </cell>
        </row>
        <row r="5091">
          <cell r="A5091">
            <v>80</v>
          </cell>
          <cell r="D5091">
            <v>2015</v>
          </cell>
          <cell r="G5091">
            <v>102</v>
          </cell>
          <cell r="I5091">
            <v>0</v>
          </cell>
        </row>
        <row r="5092">
          <cell r="A5092">
            <v>80</v>
          </cell>
          <cell r="D5092">
            <v>2015</v>
          </cell>
          <cell r="G5092">
            <v>103</v>
          </cell>
          <cell r="I5092">
            <v>117344</v>
          </cell>
        </row>
        <row r="5093">
          <cell r="A5093">
            <v>80</v>
          </cell>
          <cell r="D5093">
            <v>2015</v>
          </cell>
          <cell r="G5093">
            <v>104</v>
          </cell>
          <cell r="I5093">
            <v>75843</v>
          </cell>
        </row>
        <row r="5094">
          <cell r="A5094">
            <v>80</v>
          </cell>
          <cell r="D5094">
            <v>2015</v>
          </cell>
          <cell r="G5094"/>
          <cell r="I5094">
            <v>0</v>
          </cell>
        </row>
        <row r="5095">
          <cell r="A5095">
            <v>80</v>
          </cell>
          <cell r="D5095">
            <v>2015</v>
          </cell>
          <cell r="G5095"/>
          <cell r="I5095">
            <v>0</v>
          </cell>
        </row>
        <row r="5096">
          <cell r="A5096">
            <v>80</v>
          </cell>
          <cell r="D5096">
            <v>2015</v>
          </cell>
          <cell r="G5096">
            <v>107</v>
          </cell>
          <cell r="I5096">
            <v>1291756</v>
          </cell>
        </row>
        <row r="5097">
          <cell r="A5097">
            <v>80</v>
          </cell>
          <cell r="D5097">
            <v>2015</v>
          </cell>
          <cell r="G5097">
            <v>108</v>
          </cell>
          <cell r="I5097">
            <v>1240551</v>
          </cell>
        </row>
        <row r="5098">
          <cell r="A5098">
            <v>80</v>
          </cell>
          <cell r="D5098">
            <v>2015</v>
          </cell>
          <cell r="G5098">
            <v>109</v>
          </cell>
          <cell r="I5098">
            <v>222948</v>
          </cell>
        </row>
        <row r="5099">
          <cell r="A5099">
            <v>80</v>
          </cell>
          <cell r="D5099">
            <v>2015</v>
          </cell>
          <cell r="G5099">
            <v>110</v>
          </cell>
          <cell r="I5099">
            <v>210</v>
          </cell>
        </row>
        <row r="5100">
          <cell r="A5100">
            <v>80</v>
          </cell>
          <cell r="D5100">
            <v>2015</v>
          </cell>
          <cell r="G5100">
            <v>111</v>
          </cell>
          <cell r="I5100">
            <v>3573979</v>
          </cell>
        </row>
        <row r="5101">
          <cell r="A5101">
            <v>80</v>
          </cell>
          <cell r="D5101">
            <v>2015</v>
          </cell>
          <cell r="G5101">
            <v>112</v>
          </cell>
          <cell r="I5101">
            <v>125341485</v>
          </cell>
        </row>
        <row r="5102">
          <cell r="A5102">
            <v>80</v>
          </cell>
          <cell r="D5102">
            <v>2016</v>
          </cell>
          <cell r="G5102">
            <v>83</v>
          </cell>
          <cell r="I5102">
            <v>452645</v>
          </cell>
        </row>
        <row r="5103">
          <cell r="A5103">
            <v>80</v>
          </cell>
          <cell r="D5103">
            <v>2016</v>
          </cell>
          <cell r="G5103"/>
          <cell r="I5103">
            <v>0</v>
          </cell>
        </row>
        <row r="5104">
          <cell r="A5104">
            <v>80</v>
          </cell>
          <cell r="D5104">
            <v>2016</v>
          </cell>
          <cell r="G5104">
            <v>85</v>
          </cell>
          <cell r="I5104">
            <v>50816</v>
          </cell>
        </row>
        <row r="5105">
          <cell r="A5105">
            <v>80</v>
          </cell>
          <cell r="D5105">
            <v>2016</v>
          </cell>
          <cell r="G5105">
            <v>86</v>
          </cell>
          <cell r="I5105">
            <v>320992</v>
          </cell>
        </row>
        <row r="5106">
          <cell r="A5106">
            <v>80</v>
          </cell>
          <cell r="D5106">
            <v>2016</v>
          </cell>
          <cell r="G5106"/>
          <cell r="I5106">
            <v>0</v>
          </cell>
        </row>
        <row r="5107">
          <cell r="A5107">
            <v>80</v>
          </cell>
          <cell r="D5107">
            <v>2016</v>
          </cell>
          <cell r="G5107">
            <v>88</v>
          </cell>
          <cell r="I5107">
            <v>-133302</v>
          </cell>
        </row>
        <row r="5108">
          <cell r="A5108">
            <v>80</v>
          </cell>
          <cell r="D5108">
            <v>2016</v>
          </cell>
          <cell r="G5108">
            <v>89</v>
          </cell>
          <cell r="I5108">
            <v>133765</v>
          </cell>
        </row>
        <row r="5109">
          <cell r="A5109">
            <v>80</v>
          </cell>
          <cell r="D5109">
            <v>2016</v>
          </cell>
          <cell r="G5109">
            <v>90</v>
          </cell>
          <cell r="I5109">
            <v>0</v>
          </cell>
        </row>
        <row r="5110">
          <cell r="A5110">
            <v>80</v>
          </cell>
          <cell r="D5110">
            <v>2016</v>
          </cell>
          <cell r="G5110">
            <v>91</v>
          </cell>
          <cell r="I5110">
            <v>3844</v>
          </cell>
        </row>
        <row r="5111">
          <cell r="A5111">
            <v>80</v>
          </cell>
          <cell r="D5111">
            <v>2016</v>
          </cell>
          <cell r="G5111"/>
          <cell r="I5111">
            <v>0</v>
          </cell>
        </row>
        <row r="5112">
          <cell r="A5112">
            <v>80</v>
          </cell>
          <cell r="D5112">
            <v>2016</v>
          </cell>
          <cell r="G5112">
            <v>93</v>
          </cell>
          <cell r="I5112">
            <v>126419</v>
          </cell>
        </row>
        <row r="5113">
          <cell r="A5113">
            <v>80</v>
          </cell>
          <cell r="D5113">
            <v>2016</v>
          </cell>
          <cell r="G5113">
            <v>94</v>
          </cell>
          <cell r="I5113">
            <v>288636</v>
          </cell>
        </row>
        <row r="5114">
          <cell r="A5114">
            <v>80</v>
          </cell>
          <cell r="D5114">
            <v>2016</v>
          </cell>
          <cell r="G5114">
            <v>95</v>
          </cell>
          <cell r="I5114">
            <v>236271</v>
          </cell>
        </row>
        <row r="5115">
          <cell r="A5115">
            <v>80</v>
          </cell>
          <cell r="D5115">
            <v>2016</v>
          </cell>
          <cell r="G5115">
            <v>96</v>
          </cell>
          <cell r="I5115">
            <v>2080441</v>
          </cell>
        </row>
        <row r="5116">
          <cell r="A5116">
            <v>80</v>
          </cell>
          <cell r="D5116">
            <v>2016</v>
          </cell>
          <cell r="G5116">
            <v>97</v>
          </cell>
          <cell r="I5116">
            <v>118206747</v>
          </cell>
        </row>
        <row r="5117">
          <cell r="A5117">
            <v>80</v>
          </cell>
          <cell r="D5117">
            <v>2016</v>
          </cell>
          <cell r="G5117">
            <v>98</v>
          </cell>
          <cell r="I5117">
            <v>0</v>
          </cell>
        </row>
        <row r="5118">
          <cell r="A5118">
            <v>80</v>
          </cell>
          <cell r="D5118">
            <v>2016</v>
          </cell>
          <cell r="G5118">
            <v>99</v>
          </cell>
          <cell r="I5118">
            <v>121767274</v>
          </cell>
        </row>
        <row r="5119">
          <cell r="A5119">
            <v>80</v>
          </cell>
          <cell r="D5119">
            <v>2016</v>
          </cell>
          <cell r="G5119"/>
          <cell r="I5119">
            <v>0</v>
          </cell>
        </row>
        <row r="5120">
          <cell r="A5120">
            <v>80</v>
          </cell>
          <cell r="D5120">
            <v>2016</v>
          </cell>
          <cell r="G5120">
            <v>101</v>
          </cell>
          <cell r="I5120">
            <v>540836</v>
          </cell>
        </row>
        <row r="5121">
          <cell r="A5121">
            <v>80</v>
          </cell>
          <cell r="D5121">
            <v>2016</v>
          </cell>
          <cell r="G5121">
            <v>102</v>
          </cell>
          <cell r="I5121">
            <v>21211</v>
          </cell>
        </row>
        <row r="5122">
          <cell r="A5122">
            <v>80</v>
          </cell>
          <cell r="D5122">
            <v>2016</v>
          </cell>
          <cell r="G5122">
            <v>103</v>
          </cell>
          <cell r="I5122">
            <v>152924</v>
          </cell>
        </row>
        <row r="5123">
          <cell r="A5123">
            <v>80</v>
          </cell>
          <cell r="D5123">
            <v>2016</v>
          </cell>
          <cell r="G5123">
            <v>104</v>
          </cell>
          <cell r="I5123">
            <v>73766</v>
          </cell>
        </row>
        <row r="5124">
          <cell r="A5124">
            <v>80</v>
          </cell>
          <cell r="D5124">
            <v>2016</v>
          </cell>
          <cell r="G5124"/>
          <cell r="I5124">
            <v>0</v>
          </cell>
        </row>
        <row r="5125">
          <cell r="A5125">
            <v>80</v>
          </cell>
          <cell r="D5125">
            <v>2016</v>
          </cell>
          <cell r="G5125"/>
          <cell r="I5125">
            <v>0</v>
          </cell>
        </row>
        <row r="5126">
          <cell r="A5126">
            <v>80</v>
          </cell>
          <cell r="D5126">
            <v>2016</v>
          </cell>
          <cell r="G5126">
            <v>107</v>
          </cell>
          <cell r="I5126">
            <v>1907755</v>
          </cell>
        </row>
        <row r="5127">
          <cell r="A5127">
            <v>80</v>
          </cell>
          <cell r="D5127">
            <v>2016</v>
          </cell>
          <cell r="G5127">
            <v>108</v>
          </cell>
          <cell r="I5127">
            <v>2627185</v>
          </cell>
        </row>
        <row r="5128">
          <cell r="A5128">
            <v>80</v>
          </cell>
          <cell r="D5128">
            <v>2016</v>
          </cell>
          <cell r="G5128">
            <v>109</v>
          </cell>
          <cell r="I5128">
            <v>236230</v>
          </cell>
        </row>
        <row r="5129">
          <cell r="A5129">
            <v>80</v>
          </cell>
          <cell r="D5129">
            <v>2016</v>
          </cell>
          <cell r="G5129">
            <v>110</v>
          </cell>
          <cell r="I5129">
            <v>991</v>
          </cell>
        </row>
        <row r="5130">
          <cell r="A5130">
            <v>80</v>
          </cell>
          <cell r="D5130">
            <v>2016</v>
          </cell>
          <cell r="G5130">
            <v>111</v>
          </cell>
          <cell r="I5130">
            <v>5560898</v>
          </cell>
        </row>
        <row r="5131">
          <cell r="A5131">
            <v>80</v>
          </cell>
          <cell r="D5131">
            <v>2016</v>
          </cell>
          <cell r="G5131">
            <v>112</v>
          </cell>
          <cell r="I5131">
            <v>127328172</v>
          </cell>
        </row>
        <row r="5132">
          <cell r="A5132">
            <v>84</v>
          </cell>
          <cell r="D5132">
            <v>1998</v>
          </cell>
          <cell r="G5132">
            <v>83</v>
          </cell>
          <cell r="I5132">
            <v>14552</v>
          </cell>
        </row>
        <row r="5133">
          <cell r="A5133">
            <v>84</v>
          </cell>
          <cell r="D5133">
            <v>1998</v>
          </cell>
          <cell r="G5133"/>
          <cell r="I5133">
            <v>0</v>
          </cell>
        </row>
        <row r="5134">
          <cell r="A5134">
            <v>84</v>
          </cell>
          <cell r="D5134">
            <v>1998</v>
          </cell>
          <cell r="G5134">
            <v>85</v>
          </cell>
          <cell r="I5134">
            <v>6977</v>
          </cell>
        </row>
        <row r="5135">
          <cell r="A5135">
            <v>84</v>
          </cell>
          <cell r="D5135">
            <v>1998</v>
          </cell>
          <cell r="G5135">
            <v>86</v>
          </cell>
          <cell r="I5135">
            <v>668</v>
          </cell>
        </row>
        <row r="5136">
          <cell r="A5136">
            <v>84</v>
          </cell>
          <cell r="D5136">
            <v>1998</v>
          </cell>
          <cell r="G5136"/>
          <cell r="I5136">
            <v>0</v>
          </cell>
        </row>
        <row r="5137">
          <cell r="A5137">
            <v>84</v>
          </cell>
          <cell r="D5137">
            <v>1998</v>
          </cell>
          <cell r="G5137"/>
          <cell r="I5137">
            <v>0</v>
          </cell>
        </row>
        <row r="5138">
          <cell r="A5138">
            <v>84</v>
          </cell>
          <cell r="D5138">
            <v>1998</v>
          </cell>
          <cell r="G5138">
            <v>89</v>
          </cell>
          <cell r="I5138">
            <v>0</v>
          </cell>
        </row>
        <row r="5139">
          <cell r="A5139">
            <v>84</v>
          </cell>
          <cell r="D5139">
            <v>1998</v>
          </cell>
          <cell r="G5139"/>
          <cell r="I5139">
            <v>0</v>
          </cell>
        </row>
        <row r="5140">
          <cell r="A5140">
            <v>84</v>
          </cell>
          <cell r="D5140">
            <v>1998</v>
          </cell>
          <cell r="G5140">
            <v>91</v>
          </cell>
          <cell r="I5140">
            <v>22197</v>
          </cell>
        </row>
        <row r="5141">
          <cell r="A5141">
            <v>84</v>
          </cell>
          <cell r="D5141">
            <v>1998</v>
          </cell>
          <cell r="G5141"/>
          <cell r="I5141">
            <v>0</v>
          </cell>
        </row>
        <row r="5142">
          <cell r="A5142">
            <v>84</v>
          </cell>
          <cell r="D5142">
            <v>1998</v>
          </cell>
          <cell r="G5142">
            <v>93</v>
          </cell>
          <cell r="I5142">
            <v>18879</v>
          </cell>
        </row>
        <row r="5143">
          <cell r="A5143">
            <v>84</v>
          </cell>
          <cell r="D5143">
            <v>1998</v>
          </cell>
          <cell r="G5143">
            <v>94</v>
          </cell>
          <cell r="I5143">
            <v>1044</v>
          </cell>
        </row>
        <row r="5144">
          <cell r="A5144">
            <v>84</v>
          </cell>
          <cell r="D5144">
            <v>1998</v>
          </cell>
          <cell r="G5144">
            <v>95</v>
          </cell>
          <cell r="I5144">
            <v>29328</v>
          </cell>
        </row>
        <row r="5145">
          <cell r="A5145">
            <v>84</v>
          </cell>
          <cell r="D5145">
            <v>1998</v>
          </cell>
          <cell r="G5145">
            <v>96</v>
          </cell>
          <cell r="I5145">
            <v>36630</v>
          </cell>
        </row>
        <row r="5146">
          <cell r="A5146">
            <v>84</v>
          </cell>
          <cell r="D5146">
            <v>1998</v>
          </cell>
          <cell r="G5146"/>
          <cell r="I5146">
            <v>0</v>
          </cell>
        </row>
        <row r="5147">
          <cell r="A5147">
            <v>84</v>
          </cell>
          <cell r="D5147">
            <v>1998</v>
          </cell>
          <cell r="G5147"/>
          <cell r="I5147">
            <v>0</v>
          </cell>
        </row>
        <row r="5148">
          <cell r="A5148">
            <v>84</v>
          </cell>
          <cell r="D5148">
            <v>1998</v>
          </cell>
          <cell r="G5148">
            <v>99</v>
          </cell>
          <cell r="I5148">
            <v>85881</v>
          </cell>
        </row>
        <row r="5149">
          <cell r="A5149">
            <v>84</v>
          </cell>
          <cell r="D5149">
            <v>1998</v>
          </cell>
          <cell r="G5149">
            <v>100</v>
          </cell>
          <cell r="I5149">
            <v>108078</v>
          </cell>
        </row>
        <row r="5150">
          <cell r="A5150">
            <v>84</v>
          </cell>
          <cell r="D5150">
            <v>1998</v>
          </cell>
          <cell r="G5150"/>
          <cell r="I5150">
            <v>0</v>
          </cell>
        </row>
        <row r="5151">
          <cell r="A5151">
            <v>84</v>
          </cell>
          <cell r="D5151">
            <v>1998</v>
          </cell>
          <cell r="G5151"/>
          <cell r="I5151">
            <v>0</v>
          </cell>
        </row>
        <row r="5152">
          <cell r="A5152">
            <v>84</v>
          </cell>
          <cell r="D5152">
            <v>1998</v>
          </cell>
          <cell r="G5152">
            <v>103</v>
          </cell>
          <cell r="I5152">
            <v>4698</v>
          </cell>
        </row>
        <row r="5153">
          <cell r="A5153">
            <v>84</v>
          </cell>
          <cell r="D5153">
            <v>1998</v>
          </cell>
          <cell r="G5153"/>
          <cell r="I5153">
            <v>0</v>
          </cell>
        </row>
        <row r="5154">
          <cell r="A5154">
            <v>84</v>
          </cell>
          <cell r="D5154">
            <v>1998</v>
          </cell>
          <cell r="G5154"/>
          <cell r="I5154">
            <v>0</v>
          </cell>
        </row>
        <row r="5155">
          <cell r="A5155">
            <v>84</v>
          </cell>
          <cell r="D5155">
            <v>1998</v>
          </cell>
          <cell r="G5155">
            <v>106</v>
          </cell>
          <cell r="I5155">
            <v>3336</v>
          </cell>
        </row>
        <row r="5156">
          <cell r="A5156">
            <v>84</v>
          </cell>
          <cell r="D5156">
            <v>1998</v>
          </cell>
          <cell r="G5156">
            <v>107</v>
          </cell>
          <cell r="I5156">
            <v>-3763</v>
          </cell>
        </row>
        <row r="5157">
          <cell r="A5157">
            <v>84</v>
          </cell>
          <cell r="D5157">
            <v>1998</v>
          </cell>
          <cell r="G5157"/>
          <cell r="I5157">
            <v>0</v>
          </cell>
        </row>
        <row r="5158">
          <cell r="A5158">
            <v>84</v>
          </cell>
          <cell r="D5158">
            <v>1998</v>
          </cell>
          <cell r="G5158"/>
          <cell r="I5158">
            <v>0</v>
          </cell>
        </row>
        <row r="5159">
          <cell r="A5159">
            <v>84</v>
          </cell>
          <cell r="D5159">
            <v>1998</v>
          </cell>
          <cell r="G5159">
            <v>110</v>
          </cell>
          <cell r="I5159">
            <v>12365</v>
          </cell>
        </row>
        <row r="5160">
          <cell r="A5160">
            <v>84</v>
          </cell>
          <cell r="D5160">
            <v>1998</v>
          </cell>
          <cell r="G5160">
            <v>111</v>
          </cell>
          <cell r="I5160">
            <v>11086</v>
          </cell>
        </row>
        <row r="5161">
          <cell r="A5161">
            <v>84</v>
          </cell>
          <cell r="D5161">
            <v>1998</v>
          </cell>
          <cell r="G5161">
            <v>112</v>
          </cell>
          <cell r="I5161">
            <v>7123</v>
          </cell>
        </row>
        <row r="5162">
          <cell r="A5162">
            <v>84</v>
          </cell>
          <cell r="D5162">
            <v>1999</v>
          </cell>
          <cell r="G5162">
            <v>83</v>
          </cell>
          <cell r="I5162">
            <v>14065</v>
          </cell>
        </row>
        <row r="5163">
          <cell r="A5163">
            <v>84</v>
          </cell>
          <cell r="D5163">
            <v>1999</v>
          </cell>
          <cell r="G5163">
            <v>84</v>
          </cell>
          <cell r="I5163">
            <v>0</v>
          </cell>
        </row>
        <row r="5164">
          <cell r="A5164">
            <v>84</v>
          </cell>
          <cell r="D5164">
            <v>1999</v>
          </cell>
          <cell r="G5164">
            <v>85</v>
          </cell>
          <cell r="I5164">
            <v>9042</v>
          </cell>
        </row>
        <row r="5165">
          <cell r="A5165">
            <v>84</v>
          </cell>
          <cell r="D5165">
            <v>1999</v>
          </cell>
          <cell r="G5165">
            <v>86</v>
          </cell>
          <cell r="I5165">
            <v>24</v>
          </cell>
        </row>
        <row r="5166">
          <cell r="A5166">
            <v>84</v>
          </cell>
          <cell r="D5166">
            <v>1999</v>
          </cell>
          <cell r="G5166">
            <v>87</v>
          </cell>
          <cell r="I5166">
            <v>0</v>
          </cell>
        </row>
        <row r="5167">
          <cell r="A5167">
            <v>84</v>
          </cell>
          <cell r="D5167">
            <v>1999</v>
          </cell>
          <cell r="G5167">
            <v>88</v>
          </cell>
          <cell r="I5167">
            <v>0</v>
          </cell>
        </row>
        <row r="5168">
          <cell r="A5168">
            <v>84</v>
          </cell>
          <cell r="D5168">
            <v>1999</v>
          </cell>
          <cell r="G5168">
            <v>89</v>
          </cell>
          <cell r="I5168">
            <v>210</v>
          </cell>
        </row>
        <row r="5169">
          <cell r="A5169">
            <v>84</v>
          </cell>
          <cell r="D5169">
            <v>1999</v>
          </cell>
          <cell r="G5169">
            <v>90</v>
          </cell>
          <cell r="I5169">
            <v>0</v>
          </cell>
        </row>
        <row r="5170">
          <cell r="A5170">
            <v>84</v>
          </cell>
          <cell r="D5170">
            <v>1999</v>
          </cell>
          <cell r="G5170">
            <v>91</v>
          </cell>
          <cell r="I5170">
            <v>23341</v>
          </cell>
        </row>
        <row r="5171">
          <cell r="A5171">
            <v>84</v>
          </cell>
          <cell r="D5171">
            <v>1999</v>
          </cell>
          <cell r="G5171"/>
          <cell r="I5171">
            <v>0</v>
          </cell>
        </row>
        <row r="5172">
          <cell r="A5172">
            <v>84</v>
          </cell>
          <cell r="D5172">
            <v>1999</v>
          </cell>
          <cell r="G5172">
            <v>93</v>
          </cell>
          <cell r="I5172">
            <v>20842</v>
          </cell>
        </row>
        <row r="5173">
          <cell r="A5173">
            <v>84</v>
          </cell>
          <cell r="D5173">
            <v>1999</v>
          </cell>
          <cell r="G5173">
            <v>94</v>
          </cell>
          <cell r="I5173">
            <v>5173</v>
          </cell>
        </row>
        <row r="5174">
          <cell r="A5174">
            <v>84</v>
          </cell>
          <cell r="D5174">
            <v>1999</v>
          </cell>
          <cell r="G5174">
            <v>95</v>
          </cell>
          <cell r="I5174">
            <v>26360</v>
          </cell>
        </row>
        <row r="5175">
          <cell r="A5175">
            <v>84</v>
          </cell>
          <cell r="D5175">
            <v>1999</v>
          </cell>
          <cell r="G5175">
            <v>96</v>
          </cell>
          <cell r="I5175">
            <v>63114</v>
          </cell>
        </row>
        <row r="5176">
          <cell r="A5176">
            <v>84</v>
          </cell>
          <cell r="D5176">
            <v>1999</v>
          </cell>
          <cell r="G5176">
            <v>97</v>
          </cell>
          <cell r="I5176">
            <v>0</v>
          </cell>
        </row>
        <row r="5177">
          <cell r="A5177">
            <v>84</v>
          </cell>
          <cell r="D5177">
            <v>1999</v>
          </cell>
          <cell r="G5177">
            <v>98</v>
          </cell>
          <cell r="I5177">
            <v>0</v>
          </cell>
        </row>
        <row r="5178">
          <cell r="A5178">
            <v>84</v>
          </cell>
          <cell r="D5178">
            <v>1999</v>
          </cell>
          <cell r="G5178">
            <v>99</v>
          </cell>
          <cell r="I5178">
            <v>115489</v>
          </cell>
        </row>
        <row r="5179">
          <cell r="A5179">
            <v>84</v>
          </cell>
          <cell r="D5179">
            <v>1999</v>
          </cell>
          <cell r="G5179">
            <v>100</v>
          </cell>
          <cell r="I5179">
            <v>138830</v>
          </cell>
        </row>
        <row r="5180">
          <cell r="A5180">
            <v>84</v>
          </cell>
          <cell r="D5180">
            <v>1999</v>
          </cell>
          <cell r="G5180"/>
          <cell r="I5180">
            <v>0</v>
          </cell>
        </row>
        <row r="5181">
          <cell r="A5181">
            <v>84</v>
          </cell>
          <cell r="D5181">
            <v>1999</v>
          </cell>
          <cell r="G5181"/>
          <cell r="I5181">
            <v>0</v>
          </cell>
        </row>
        <row r="5182">
          <cell r="A5182">
            <v>84</v>
          </cell>
          <cell r="D5182">
            <v>1999</v>
          </cell>
          <cell r="G5182">
            <v>103</v>
          </cell>
          <cell r="I5182">
            <v>4624</v>
          </cell>
        </row>
        <row r="5183">
          <cell r="A5183">
            <v>84</v>
          </cell>
          <cell r="D5183">
            <v>1999</v>
          </cell>
          <cell r="G5183"/>
          <cell r="I5183">
            <v>0</v>
          </cell>
        </row>
        <row r="5184">
          <cell r="A5184">
            <v>84</v>
          </cell>
          <cell r="D5184">
            <v>1999</v>
          </cell>
          <cell r="G5184">
            <v>105</v>
          </cell>
          <cell r="I5184">
            <v>0</v>
          </cell>
        </row>
        <row r="5185">
          <cell r="A5185">
            <v>84</v>
          </cell>
          <cell r="D5185">
            <v>1999</v>
          </cell>
          <cell r="G5185">
            <v>106</v>
          </cell>
          <cell r="I5185">
            <v>6690</v>
          </cell>
        </row>
        <row r="5186">
          <cell r="A5186">
            <v>84</v>
          </cell>
          <cell r="D5186">
            <v>1999</v>
          </cell>
          <cell r="G5186">
            <v>107</v>
          </cell>
          <cell r="I5186">
            <v>-6819</v>
          </cell>
        </row>
        <row r="5187">
          <cell r="A5187">
            <v>84</v>
          </cell>
          <cell r="D5187">
            <v>1999</v>
          </cell>
          <cell r="G5187">
            <v>108</v>
          </cell>
          <cell r="I5187">
            <v>93</v>
          </cell>
        </row>
        <row r="5188">
          <cell r="A5188">
            <v>84</v>
          </cell>
          <cell r="D5188">
            <v>1999</v>
          </cell>
          <cell r="G5188">
            <v>109</v>
          </cell>
          <cell r="I5188">
            <v>0</v>
          </cell>
        </row>
        <row r="5189">
          <cell r="A5189">
            <v>84</v>
          </cell>
          <cell r="D5189">
            <v>1999</v>
          </cell>
          <cell r="G5189">
            <v>110</v>
          </cell>
          <cell r="I5189">
            <v>22698</v>
          </cell>
        </row>
        <row r="5190">
          <cell r="A5190">
            <v>84</v>
          </cell>
          <cell r="D5190">
            <v>1999</v>
          </cell>
          <cell r="G5190">
            <v>111</v>
          </cell>
          <cell r="I5190">
            <v>8495</v>
          </cell>
        </row>
        <row r="5191">
          <cell r="A5191">
            <v>84</v>
          </cell>
          <cell r="D5191">
            <v>1999</v>
          </cell>
          <cell r="G5191">
            <v>112</v>
          </cell>
          <cell r="I5191">
            <v>6344</v>
          </cell>
        </row>
        <row r="5192">
          <cell r="A5192">
            <v>84</v>
          </cell>
          <cell r="D5192">
            <v>2000</v>
          </cell>
          <cell r="G5192">
            <v>83</v>
          </cell>
          <cell r="I5192">
            <v>16041</v>
          </cell>
        </row>
        <row r="5193">
          <cell r="A5193">
            <v>84</v>
          </cell>
          <cell r="D5193">
            <v>2000</v>
          </cell>
          <cell r="G5193">
            <v>84</v>
          </cell>
          <cell r="I5193">
            <v>0</v>
          </cell>
        </row>
        <row r="5194">
          <cell r="A5194">
            <v>84</v>
          </cell>
          <cell r="D5194">
            <v>2000</v>
          </cell>
          <cell r="G5194">
            <v>85</v>
          </cell>
          <cell r="I5194">
            <v>8505</v>
          </cell>
        </row>
        <row r="5195">
          <cell r="A5195">
            <v>84</v>
          </cell>
          <cell r="D5195">
            <v>2000</v>
          </cell>
          <cell r="G5195">
            <v>86</v>
          </cell>
          <cell r="I5195">
            <v>1635</v>
          </cell>
        </row>
        <row r="5196">
          <cell r="A5196">
            <v>84</v>
          </cell>
          <cell r="D5196">
            <v>2000</v>
          </cell>
          <cell r="G5196">
            <v>87</v>
          </cell>
          <cell r="I5196">
            <v>0</v>
          </cell>
        </row>
        <row r="5197">
          <cell r="A5197">
            <v>84</v>
          </cell>
          <cell r="D5197">
            <v>2000</v>
          </cell>
          <cell r="G5197">
            <v>88</v>
          </cell>
          <cell r="I5197">
            <v>0</v>
          </cell>
        </row>
        <row r="5198">
          <cell r="A5198">
            <v>84</v>
          </cell>
          <cell r="D5198">
            <v>2000</v>
          </cell>
          <cell r="G5198">
            <v>89</v>
          </cell>
          <cell r="I5198">
            <v>0</v>
          </cell>
        </row>
        <row r="5199">
          <cell r="A5199">
            <v>84</v>
          </cell>
          <cell r="D5199">
            <v>2000</v>
          </cell>
          <cell r="G5199">
            <v>90</v>
          </cell>
          <cell r="I5199">
            <v>0</v>
          </cell>
        </row>
        <row r="5200">
          <cell r="A5200">
            <v>84</v>
          </cell>
          <cell r="D5200">
            <v>2000</v>
          </cell>
          <cell r="G5200">
            <v>91</v>
          </cell>
          <cell r="I5200">
            <v>26181</v>
          </cell>
        </row>
        <row r="5201">
          <cell r="A5201">
            <v>84</v>
          </cell>
          <cell r="D5201">
            <v>2000</v>
          </cell>
          <cell r="G5201"/>
          <cell r="I5201">
            <v>0</v>
          </cell>
        </row>
        <row r="5202">
          <cell r="A5202">
            <v>84</v>
          </cell>
          <cell r="D5202">
            <v>2000</v>
          </cell>
          <cell r="G5202">
            <v>93</v>
          </cell>
          <cell r="I5202">
            <v>21171</v>
          </cell>
        </row>
        <row r="5203">
          <cell r="A5203">
            <v>84</v>
          </cell>
          <cell r="D5203">
            <v>2000</v>
          </cell>
          <cell r="G5203">
            <v>94</v>
          </cell>
          <cell r="I5203">
            <v>0</v>
          </cell>
        </row>
        <row r="5204">
          <cell r="A5204">
            <v>84</v>
          </cell>
          <cell r="D5204">
            <v>2000</v>
          </cell>
          <cell r="G5204">
            <v>95</v>
          </cell>
          <cell r="I5204">
            <v>43344</v>
          </cell>
        </row>
        <row r="5205">
          <cell r="A5205">
            <v>84</v>
          </cell>
          <cell r="D5205">
            <v>2000</v>
          </cell>
          <cell r="G5205">
            <v>96</v>
          </cell>
          <cell r="I5205">
            <v>25415</v>
          </cell>
        </row>
        <row r="5206">
          <cell r="A5206">
            <v>84</v>
          </cell>
          <cell r="D5206">
            <v>2000</v>
          </cell>
          <cell r="G5206">
            <v>97</v>
          </cell>
          <cell r="I5206">
            <v>0</v>
          </cell>
        </row>
        <row r="5207">
          <cell r="A5207">
            <v>84</v>
          </cell>
          <cell r="D5207">
            <v>2000</v>
          </cell>
          <cell r="G5207">
            <v>98</v>
          </cell>
          <cell r="I5207">
            <v>0</v>
          </cell>
        </row>
        <row r="5208">
          <cell r="A5208">
            <v>84</v>
          </cell>
          <cell r="D5208">
            <v>2000</v>
          </cell>
          <cell r="G5208">
            <v>99</v>
          </cell>
          <cell r="I5208">
            <v>89930</v>
          </cell>
        </row>
        <row r="5209">
          <cell r="A5209">
            <v>84</v>
          </cell>
          <cell r="D5209">
            <v>2000</v>
          </cell>
          <cell r="G5209">
            <v>100</v>
          </cell>
          <cell r="I5209">
            <v>116111</v>
          </cell>
        </row>
        <row r="5210">
          <cell r="A5210">
            <v>84</v>
          </cell>
          <cell r="D5210">
            <v>2000</v>
          </cell>
          <cell r="G5210"/>
          <cell r="I5210">
            <v>0</v>
          </cell>
        </row>
        <row r="5211">
          <cell r="A5211">
            <v>84</v>
          </cell>
          <cell r="D5211">
            <v>2000</v>
          </cell>
          <cell r="G5211"/>
          <cell r="I5211">
            <v>0</v>
          </cell>
        </row>
        <row r="5212">
          <cell r="A5212">
            <v>84</v>
          </cell>
          <cell r="D5212">
            <v>2000</v>
          </cell>
          <cell r="G5212">
            <v>103</v>
          </cell>
          <cell r="I5212">
            <v>6646</v>
          </cell>
        </row>
        <row r="5213">
          <cell r="A5213">
            <v>84</v>
          </cell>
          <cell r="D5213">
            <v>2000</v>
          </cell>
          <cell r="G5213"/>
          <cell r="I5213">
            <v>0</v>
          </cell>
        </row>
        <row r="5214">
          <cell r="A5214">
            <v>84</v>
          </cell>
          <cell r="D5214">
            <v>2000</v>
          </cell>
          <cell r="G5214">
            <v>105</v>
          </cell>
          <cell r="I5214">
            <v>0</v>
          </cell>
        </row>
        <row r="5215">
          <cell r="A5215">
            <v>84</v>
          </cell>
          <cell r="D5215">
            <v>2000</v>
          </cell>
          <cell r="G5215">
            <v>106</v>
          </cell>
          <cell r="I5215">
            <v>4673</v>
          </cell>
        </row>
        <row r="5216">
          <cell r="A5216">
            <v>84</v>
          </cell>
          <cell r="D5216">
            <v>2000</v>
          </cell>
          <cell r="G5216">
            <v>107</v>
          </cell>
          <cell r="I5216">
            <v>-5690</v>
          </cell>
        </row>
        <row r="5217">
          <cell r="A5217">
            <v>84</v>
          </cell>
          <cell r="D5217">
            <v>2000</v>
          </cell>
          <cell r="G5217">
            <v>108</v>
          </cell>
          <cell r="I5217">
            <v>734</v>
          </cell>
        </row>
        <row r="5218">
          <cell r="A5218">
            <v>84</v>
          </cell>
          <cell r="D5218">
            <v>2000</v>
          </cell>
          <cell r="G5218">
            <v>109</v>
          </cell>
          <cell r="I5218">
            <v>0</v>
          </cell>
        </row>
        <row r="5219">
          <cell r="A5219">
            <v>84</v>
          </cell>
          <cell r="D5219">
            <v>2000</v>
          </cell>
          <cell r="G5219">
            <v>110</v>
          </cell>
          <cell r="I5219">
            <v>10441</v>
          </cell>
        </row>
        <row r="5220">
          <cell r="A5220">
            <v>84</v>
          </cell>
          <cell r="D5220">
            <v>2000</v>
          </cell>
          <cell r="G5220">
            <v>111</v>
          </cell>
          <cell r="I5220">
            <v>11052</v>
          </cell>
        </row>
        <row r="5221">
          <cell r="A5221">
            <v>84</v>
          </cell>
          <cell r="D5221">
            <v>2000</v>
          </cell>
          <cell r="G5221">
            <v>112</v>
          </cell>
          <cell r="I5221">
            <v>5554</v>
          </cell>
        </row>
        <row r="5222">
          <cell r="A5222">
            <v>84</v>
          </cell>
          <cell r="D5222">
            <v>2001</v>
          </cell>
          <cell r="G5222">
            <v>83</v>
          </cell>
          <cell r="I5222">
            <v>17751</v>
          </cell>
        </row>
        <row r="5223">
          <cell r="A5223">
            <v>84</v>
          </cell>
          <cell r="D5223">
            <v>2001</v>
          </cell>
          <cell r="G5223">
            <v>84</v>
          </cell>
          <cell r="I5223">
            <v>0</v>
          </cell>
        </row>
        <row r="5224">
          <cell r="A5224">
            <v>84</v>
          </cell>
          <cell r="D5224">
            <v>2001</v>
          </cell>
          <cell r="G5224">
            <v>85</v>
          </cell>
          <cell r="I5224">
            <v>8957</v>
          </cell>
        </row>
        <row r="5225">
          <cell r="A5225">
            <v>84</v>
          </cell>
          <cell r="D5225">
            <v>2001</v>
          </cell>
          <cell r="G5225">
            <v>86</v>
          </cell>
          <cell r="I5225">
            <v>1593</v>
          </cell>
        </row>
        <row r="5226">
          <cell r="A5226">
            <v>84</v>
          </cell>
          <cell r="D5226">
            <v>2001</v>
          </cell>
          <cell r="G5226">
            <v>87</v>
          </cell>
          <cell r="I5226">
            <v>0</v>
          </cell>
        </row>
        <row r="5227">
          <cell r="A5227">
            <v>84</v>
          </cell>
          <cell r="D5227">
            <v>2001</v>
          </cell>
          <cell r="G5227">
            <v>88</v>
          </cell>
          <cell r="I5227">
            <v>0</v>
          </cell>
        </row>
        <row r="5228">
          <cell r="A5228">
            <v>84</v>
          </cell>
          <cell r="D5228">
            <v>2001</v>
          </cell>
          <cell r="G5228">
            <v>89</v>
          </cell>
          <cell r="I5228">
            <v>0</v>
          </cell>
        </row>
        <row r="5229">
          <cell r="A5229">
            <v>84</v>
          </cell>
          <cell r="D5229">
            <v>2001</v>
          </cell>
          <cell r="G5229">
            <v>90</v>
          </cell>
          <cell r="I5229">
            <v>0</v>
          </cell>
        </row>
        <row r="5230">
          <cell r="A5230">
            <v>84</v>
          </cell>
          <cell r="D5230">
            <v>2001</v>
          </cell>
          <cell r="G5230">
            <v>91</v>
          </cell>
          <cell r="I5230">
            <v>28301</v>
          </cell>
        </row>
        <row r="5231">
          <cell r="A5231">
            <v>84</v>
          </cell>
          <cell r="D5231">
            <v>2001</v>
          </cell>
          <cell r="G5231"/>
          <cell r="I5231">
            <v>0</v>
          </cell>
        </row>
        <row r="5232">
          <cell r="A5232">
            <v>84</v>
          </cell>
          <cell r="D5232">
            <v>2001</v>
          </cell>
          <cell r="G5232">
            <v>93</v>
          </cell>
          <cell r="I5232">
            <v>21256</v>
          </cell>
        </row>
        <row r="5233">
          <cell r="A5233">
            <v>84</v>
          </cell>
          <cell r="D5233">
            <v>2001</v>
          </cell>
          <cell r="G5233">
            <v>94</v>
          </cell>
          <cell r="I5233">
            <v>372</v>
          </cell>
        </row>
        <row r="5234">
          <cell r="A5234">
            <v>84</v>
          </cell>
          <cell r="D5234">
            <v>2001</v>
          </cell>
          <cell r="G5234">
            <v>95</v>
          </cell>
          <cell r="I5234">
            <v>21532</v>
          </cell>
        </row>
        <row r="5235">
          <cell r="A5235">
            <v>84</v>
          </cell>
          <cell r="D5235">
            <v>2001</v>
          </cell>
          <cell r="G5235">
            <v>96</v>
          </cell>
          <cell r="I5235">
            <v>51825</v>
          </cell>
        </row>
        <row r="5236">
          <cell r="A5236">
            <v>84</v>
          </cell>
          <cell r="D5236">
            <v>2001</v>
          </cell>
          <cell r="G5236">
            <v>97</v>
          </cell>
          <cell r="I5236">
            <v>0</v>
          </cell>
        </row>
        <row r="5237">
          <cell r="A5237">
            <v>84</v>
          </cell>
          <cell r="D5237">
            <v>2001</v>
          </cell>
          <cell r="G5237">
            <v>98</v>
          </cell>
          <cell r="I5237">
            <v>0</v>
          </cell>
        </row>
        <row r="5238">
          <cell r="A5238">
            <v>84</v>
          </cell>
          <cell r="D5238">
            <v>2001</v>
          </cell>
          <cell r="G5238">
            <v>99</v>
          </cell>
          <cell r="I5238">
            <v>94985</v>
          </cell>
        </row>
        <row r="5239">
          <cell r="A5239">
            <v>84</v>
          </cell>
          <cell r="D5239">
            <v>2001</v>
          </cell>
          <cell r="G5239">
            <v>100</v>
          </cell>
          <cell r="I5239">
            <v>123286</v>
          </cell>
        </row>
        <row r="5240">
          <cell r="A5240">
            <v>84</v>
          </cell>
          <cell r="D5240">
            <v>2001</v>
          </cell>
          <cell r="G5240"/>
          <cell r="I5240">
            <v>0</v>
          </cell>
        </row>
        <row r="5241">
          <cell r="A5241">
            <v>84</v>
          </cell>
          <cell r="D5241">
            <v>2001</v>
          </cell>
          <cell r="G5241"/>
          <cell r="I5241">
            <v>0</v>
          </cell>
        </row>
        <row r="5242">
          <cell r="A5242">
            <v>84</v>
          </cell>
          <cell r="D5242">
            <v>2001</v>
          </cell>
          <cell r="G5242">
            <v>103</v>
          </cell>
          <cell r="I5242">
            <v>1508</v>
          </cell>
        </row>
        <row r="5243">
          <cell r="A5243">
            <v>84</v>
          </cell>
          <cell r="D5243">
            <v>2001</v>
          </cell>
          <cell r="G5243"/>
          <cell r="I5243">
            <v>0</v>
          </cell>
        </row>
        <row r="5244">
          <cell r="A5244">
            <v>84</v>
          </cell>
          <cell r="D5244">
            <v>2001</v>
          </cell>
          <cell r="G5244">
            <v>105</v>
          </cell>
          <cell r="I5244">
            <v>0</v>
          </cell>
        </row>
        <row r="5245">
          <cell r="A5245">
            <v>84</v>
          </cell>
          <cell r="D5245">
            <v>2001</v>
          </cell>
          <cell r="G5245">
            <v>106</v>
          </cell>
          <cell r="I5245">
            <v>5420</v>
          </cell>
        </row>
        <row r="5246">
          <cell r="A5246">
            <v>84</v>
          </cell>
          <cell r="D5246">
            <v>2001</v>
          </cell>
          <cell r="G5246">
            <v>107</v>
          </cell>
          <cell r="I5246">
            <v>-4409</v>
          </cell>
        </row>
        <row r="5247">
          <cell r="A5247">
            <v>84</v>
          </cell>
          <cell r="D5247">
            <v>2001</v>
          </cell>
          <cell r="G5247">
            <v>108</v>
          </cell>
          <cell r="I5247">
            <v>0</v>
          </cell>
        </row>
        <row r="5248">
          <cell r="A5248">
            <v>84</v>
          </cell>
          <cell r="D5248">
            <v>2001</v>
          </cell>
          <cell r="G5248">
            <v>109</v>
          </cell>
          <cell r="I5248">
            <v>0</v>
          </cell>
        </row>
        <row r="5249">
          <cell r="A5249">
            <v>84</v>
          </cell>
          <cell r="D5249">
            <v>2001</v>
          </cell>
          <cell r="G5249">
            <v>110</v>
          </cell>
          <cell r="I5249">
            <v>6949</v>
          </cell>
        </row>
        <row r="5250">
          <cell r="A5250">
            <v>84</v>
          </cell>
          <cell r="D5250">
            <v>2001</v>
          </cell>
          <cell r="G5250">
            <v>111</v>
          </cell>
          <cell r="I5250">
            <v>5359</v>
          </cell>
        </row>
        <row r="5251">
          <cell r="A5251">
            <v>84</v>
          </cell>
          <cell r="D5251">
            <v>2001</v>
          </cell>
          <cell r="G5251">
            <v>112</v>
          </cell>
          <cell r="I5251">
            <v>6015</v>
          </cell>
        </row>
        <row r="5252">
          <cell r="A5252">
            <v>84</v>
          </cell>
          <cell r="D5252">
            <v>2002</v>
          </cell>
          <cell r="G5252">
            <v>83</v>
          </cell>
          <cell r="I5252">
            <v>16509</v>
          </cell>
        </row>
        <row r="5253">
          <cell r="A5253">
            <v>84</v>
          </cell>
          <cell r="D5253">
            <v>2002</v>
          </cell>
          <cell r="G5253">
            <v>84</v>
          </cell>
          <cell r="I5253">
            <v>0</v>
          </cell>
        </row>
        <row r="5254">
          <cell r="A5254">
            <v>84</v>
          </cell>
          <cell r="D5254">
            <v>2002</v>
          </cell>
          <cell r="G5254">
            <v>85</v>
          </cell>
          <cell r="I5254">
            <v>9136</v>
          </cell>
        </row>
        <row r="5255">
          <cell r="A5255">
            <v>84</v>
          </cell>
          <cell r="D5255">
            <v>2002</v>
          </cell>
          <cell r="G5255">
            <v>86</v>
          </cell>
          <cell r="I5255">
            <v>1688</v>
          </cell>
        </row>
        <row r="5256">
          <cell r="A5256">
            <v>84</v>
          </cell>
          <cell r="D5256">
            <v>2002</v>
          </cell>
          <cell r="G5256">
            <v>87</v>
          </cell>
          <cell r="I5256">
            <v>0</v>
          </cell>
        </row>
        <row r="5257">
          <cell r="A5257">
            <v>84</v>
          </cell>
          <cell r="D5257">
            <v>2002</v>
          </cell>
          <cell r="G5257">
            <v>88</v>
          </cell>
          <cell r="I5257">
            <v>0</v>
          </cell>
        </row>
        <row r="5258">
          <cell r="A5258">
            <v>84</v>
          </cell>
          <cell r="D5258">
            <v>2002</v>
          </cell>
          <cell r="G5258">
            <v>89</v>
          </cell>
          <cell r="I5258">
            <v>0</v>
          </cell>
        </row>
        <row r="5259">
          <cell r="A5259">
            <v>84</v>
          </cell>
          <cell r="D5259">
            <v>2002</v>
          </cell>
          <cell r="G5259">
            <v>90</v>
          </cell>
          <cell r="I5259">
            <v>0</v>
          </cell>
        </row>
        <row r="5260">
          <cell r="A5260">
            <v>84</v>
          </cell>
          <cell r="D5260">
            <v>2002</v>
          </cell>
          <cell r="G5260">
            <v>91</v>
          </cell>
          <cell r="I5260">
            <v>27333</v>
          </cell>
        </row>
        <row r="5261">
          <cell r="A5261">
            <v>84</v>
          </cell>
          <cell r="D5261">
            <v>2002</v>
          </cell>
          <cell r="G5261"/>
          <cell r="I5261">
            <v>0</v>
          </cell>
        </row>
        <row r="5262">
          <cell r="A5262">
            <v>84</v>
          </cell>
          <cell r="D5262">
            <v>2002</v>
          </cell>
          <cell r="G5262">
            <v>93</v>
          </cell>
          <cell r="I5262">
            <v>21286</v>
          </cell>
        </row>
        <row r="5263">
          <cell r="A5263">
            <v>84</v>
          </cell>
          <cell r="D5263">
            <v>2002</v>
          </cell>
          <cell r="G5263">
            <v>94</v>
          </cell>
          <cell r="I5263">
            <v>0</v>
          </cell>
        </row>
        <row r="5264">
          <cell r="A5264">
            <v>84</v>
          </cell>
          <cell r="D5264">
            <v>2002</v>
          </cell>
          <cell r="G5264">
            <v>95</v>
          </cell>
          <cell r="I5264">
            <v>17409</v>
          </cell>
        </row>
        <row r="5265">
          <cell r="A5265">
            <v>84</v>
          </cell>
          <cell r="D5265">
            <v>2002</v>
          </cell>
          <cell r="G5265">
            <v>96</v>
          </cell>
          <cell r="I5265">
            <v>33111</v>
          </cell>
        </row>
        <row r="5266">
          <cell r="A5266">
            <v>84</v>
          </cell>
          <cell r="D5266">
            <v>2002</v>
          </cell>
          <cell r="G5266">
            <v>97</v>
          </cell>
          <cell r="I5266">
            <v>0</v>
          </cell>
        </row>
        <row r="5267">
          <cell r="A5267">
            <v>84</v>
          </cell>
          <cell r="D5267">
            <v>2002</v>
          </cell>
          <cell r="G5267">
            <v>98</v>
          </cell>
          <cell r="I5267">
            <v>0</v>
          </cell>
        </row>
        <row r="5268">
          <cell r="A5268">
            <v>84</v>
          </cell>
          <cell r="D5268">
            <v>2002</v>
          </cell>
          <cell r="G5268">
            <v>99</v>
          </cell>
          <cell r="I5268">
            <v>71806</v>
          </cell>
        </row>
        <row r="5269">
          <cell r="A5269">
            <v>84</v>
          </cell>
          <cell r="D5269">
            <v>2002</v>
          </cell>
          <cell r="G5269">
            <v>100</v>
          </cell>
          <cell r="I5269">
            <v>99139</v>
          </cell>
        </row>
        <row r="5270">
          <cell r="A5270">
            <v>84</v>
          </cell>
          <cell r="D5270">
            <v>2002</v>
          </cell>
          <cell r="G5270"/>
          <cell r="I5270">
            <v>0</v>
          </cell>
        </row>
        <row r="5271">
          <cell r="A5271">
            <v>84</v>
          </cell>
          <cell r="D5271">
            <v>2002</v>
          </cell>
          <cell r="G5271"/>
          <cell r="I5271">
            <v>0</v>
          </cell>
        </row>
        <row r="5272">
          <cell r="A5272">
            <v>84</v>
          </cell>
          <cell r="D5272">
            <v>2002</v>
          </cell>
          <cell r="G5272">
            <v>103</v>
          </cell>
          <cell r="I5272">
            <v>-3528</v>
          </cell>
        </row>
        <row r="5273">
          <cell r="A5273">
            <v>84</v>
          </cell>
          <cell r="D5273">
            <v>2002</v>
          </cell>
          <cell r="G5273"/>
          <cell r="I5273">
            <v>0</v>
          </cell>
        </row>
        <row r="5274">
          <cell r="A5274">
            <v>84</v>
          </cell>
          <cell r="D5274">
            <v>2002</v>
          </cell>
          <cell r="G5274">
            <v>105</v>
          </cell>
          <cell r="I5274">
            <v>0</v>
          </cell>
        </row>
        <row r="5275">
          <cell r="A5275">
            <v>84</v>
          </cell>
          <cell r="D5275">
            <v>2002</v>
          </cell>
          <cell r="G5275">
            <v>106</v>
          </cell>
          <cell r="I5275">
            <v>4859</v>
          </cell>
        </row>
        <row r="5276">
          <cell r="A5276">
            <v>84</v>
          </cell>
          <cell r="D5276">
            <v>2002</v>
          </cell>
          <cell r="G5276">
            <v>107</v>
          </cell>
          <cell r="I5276">
            <v>-8681</v>
          </cell>
        </row>
        <row r="5277">
          <cell r="A5277">
            <v>84</v>
          </cell>
          <cell r="D5277">
            <v>2002</v>
          </cell>
          <cell r="G5277">
            <v>108</v>
          </cell>
          <cell r="I5277">
            <v>0</v>
          </cell>
        </row>
        <row r="5278">
          <cell r="A5278">
            <v>84</v>
          </cell>
          <cell r="D5278">
            <v>2002</v>
          </cell>
          <cell r="G5278">
            <v>109</v>
          </cell>
          <cell r="I5278">
            <v>0</v>
          </cell>
        </row>
        <row r="5279">
          <cell r="A5279">
            <v>84</v>
          </cell>
          <cell r="D5279">
            <v>2002</v>
          </cell>
          <cell r="G5279">
            <v>110</v>
          </cell>
          <cell r="I5279">
            <v>-17052</v>
          </cell>
        </row>
        <row r="5280">
          <cell r="A5280">
            <v>84</v>
          </cell>
          <cell r="D5280">
            <v>2002</v>
          </cell>
          <cell r="G5280">
            <v>111</v>
          </cell>
          <cell r="I5280">
            <v>-2821</v>
          </cell>
        </row>
        <row r="5281">
          <cell r="A5281">
            <v>84</v>
          </cell>
          <cell r="D5281">
            <v>2002</v>
          </cell>
          <cell r="G5281">
            <v>112</v>
          </cell>
          <cell r="I5281">
            <v>6059</v>
          </cell>
        </row>
        <row r="5282">
          <cell r="A5282">
            <v>84</v>
          </cell>
          <cell r="D5282">
            <v>2003</v>
          </cell>
          <cell r="G5282">
            <v>83</v>
          </cell>
          <cell r="I5282">
            <v>16632</v>
          </cell>
        </row>
        <row r="5283">
          <cell r="A5283">
            <v>84</v>
          </cell>
          <cell r="D5283">
            <v>2003</v>
          </cell>
          <cell r="G5283">
            <v>84</v>
          </cell>
          <cell r="I5283">
            <v>0</v>
          </cell>
        </row>
        <row r="5284">
          <cell r="A5284">
            <v>84</v>
          </cell>
          <cell r="D5284">
            <v>2003</v>
          </cell>
          <cell r="G5284">
            <v>85</v>
          </cell>
          <cell r="I5284">
            <v>5574</v>
          </cell>
        </row>
        <row r="5285">
          <cell r="A5285">
            <v>84</v>
          </cell>
          <cell r="D5285">
            <v>2003</v>
          </cell>
          <cell r="G5285">
            <v>86</v>
          </cell>
          <cell r="I5285">
            <v>1291</v>
          </cell>
        </row>
        <row r="5286">
          <cell r="A5286">
            <v>84</v>
          </cell>
          <cell r="D5286">
            <v>2003</v>
          </cell>
          <cell r="G5286">
            <v>87</v>
          </cell>
          <cell r="I5286">
            <v>0</v>
          </cell>
        </row>
        <row r="5287">
          <cell r="A5287">
            <v>84</v>
          </cell>
          <cell r="D5287">
            <v>2003</v>
          </cell>
          <cell r="G5287">
            <v>88</v>
          </cell>
          <cell r="I5287">
            <v>0</v>
          </cell>
        </row>
        <row r="5288">
          <cell r="A5288">
            <v>84</v>
          </cell>
          <cell r="D5288">
            <v>2003</v>
          </cell>
          <cell r="G5288">
            <v>89</v>
          </cell>
          <cell r="I5288">
            <v>0</v>
          </cell>
        </row>
        <row r="5289">
          <cell r="A5289">
            <v>84</v>
          </cell>
          <cell r="D5289">
            <v>2003</v>
          </cell>
          <cell r="G5289">
            <v>90</v>
          </cell>
          <cell r="I5289">
            <v>0</v>
          </cell>
        </row>
        <row r="5290">
          <cell r="A5290">
            <v>84</v>
          </cell>
          <cell r="D5290">
            <v>2003</v>
          </cell>
          <cell r="G5290">
            <v>91</v>
          </cell>
          <cell r="I5290">
            <v>23497</v>
          </cell>
        </row>
        <row r="5291">
          <cell r="A5291">
            <v>84</v>
          </cell>
          <cell r="D5291">
            <v>2003</v>
          </cell>
          <cell r="G5291"/>
          <cell r="I5291">
            <v>0</v>
          </cell>
        </row>
        <row r="5292">
          <cell r="A5292">
            <v>84</v>
          </cell>
          <cell r="D5292">
            <v>2003</v>
          </cell>
          <cell r="G5292">
            <v>93</v>
          </cell>
          <cell r="I5292">
            <v>22041</v>
          </cell>
        </row>
        <row r="5293">
          <cell r="A5293">
            <v>84</v>
          </cell>
          <cell r="D5293">
            <v>2003</v>
          </cell>
          <cell r="G5293">
            <v>94</v>
          </cell>
          <cell r="I5293">
            <v>0</v>
          </cell>
        </row>
        <row r="5294">
          <cell r="A5294">
            <v>84</v>
          </cell>
          <cell r="D5294">
            <v>2003</v>
          </cell>
          <cell r="G5294">
            <v>95</v>
          </cell>
          <cell r="I5294">
            <v>32888</v>
          </cell>
        </row>
        <row r="5295">
          <cell r="A5295">
            <v>84</v>
          </cell>
          <cell r="D5295">
            <v>2003</v>
          </cell>
          <cell r="G5295">
            <v>96</v>
          </cell>
          <cell r="I5295">
            <v>97665</v>
          </cell>
        </row>
        <row r="5296">
          <cell r="A5296">
            <v>84</v>
          </cell>
          <cell r="D5296">
            <v>2003</v>
          </cell>
          <cell r="G5296">
            <v>97</v>
          </cell>
          <cell r="I5296">
            <v>0</v>
          </cell>
        </row>
        <row r="5297">
          <cell r="A5297">
            <v>84</v>
          </cell>
          <cell r="D5297">
            <v>2003</v>
          </cell>
          <cell r="G5297">
            <v>98</v>
          </cell>
          <cell r="I5297">
            <v>0</v>
          </cell>
        </row>
        <row r="5298">
          <cell r="A5298">
            <v>84</v>
          </cell>
          <cell r="D5298">
            <v>2003</v>
          </cell>
          <cell r="G5298">
            <v>99</v>
          </cell>
          <cell r="I5298">
            <v>152594</v>
          </cell>
        </row>
        <row r="5299">
          <cell r="A5299">
            <v>84</v>
          </cell>
          <cell r="D5299">
            <v>2003</v>
          </cell>
          <cell r="G5299">
            <v>100</v>
          </cell>
          <cell r="I5299">
            <v>176091</v>
          </cell>
        </row>
        <row r="5300">
          <cell r="A5300">
            <v>84</v>
          </cell>
          <cell r="D5300">
            <v>2003</v>
          </cell>
          <cell r="G5300"/>
          <cell r="I5300">
            <v>0</v>
          </cell>
        </row>
        <row r="5301">
          <cell r="A5301">
            <v>84</v>
          </cell>
          <cell r="D5301">
            <v>2003</v>
          </cell>
          <cell r="G5301"/>
          <cell r="I5301">
            <v>0</v>
          </cell>
        </row>
        <row r="5302">
          <cell r="A5302">
            <v>84</v>
          </cell>
          <cell r="D5302">
            <v>2003</v>
          </cell>
          <cell r="G5302">
            <v>103</v>
          </cell>
          <cell r="I5302">
            <v>6399</v>
          </cell>
        </row>
        <row r="5303">
          <cell r="A5303">
            <v>84</v>
          </cell>
          <cell r="D5303">
            <v>2003</v>
          </cell>
          <cell r="G5303"/>
          <cell r="I5303">
            <v>0</v>
          </cell>
        </row>
        <row r="5304">
          <cell r="A5304">
            <v>84</v>
          </cell>
          <cell r="D5304">
            <v>2003</v>
          </cell>
          <cell r="G5304">
            <v>105</v>
          </cell>
          <cell r="I5304">
            <v>0</v>
          </cell>
        </row>
        <row r="5305">
          <cell r="A5305">
            <v>84</v>
          </cell>
          <cell r="D5305">
            <v>2003</v>
          </cell>
          <cell r="G5305">
            <v>106</v>
          </cell>
          <cell r="I5305">
            <v>1763</v>
          </cell>
        </row>
        <row r="5306">
          <cell r="A5306">
            <v>84</v>
          </cell>
          <cell r="D5306">
            <v>2003</v>
          </cell>
          <cell r="G5306">
            <v>107</v>
          </cell>
          <cell r="I5306">
            <v>-338</v>
          </cell>
        </row>
        <row r="5307">
          <cell r="A5307">
            <v>84</v>
          </cell>
          <cell r="D5307">
            <v>2003</v>
          </cell>
          <cell r="G5307">
            <v>108</v>
          </cell>
          <cell r="I5307">
            <v>320</v>
          </cell>
        </row>
        <row r="5308">
          <cell r="A5308">
            <v>84</v>
          </cell>
          <cell r="D5308">
            <v>2003</v>
          </cell>
          <cell r="G5308">
            <v>109</v>
          </cell>
          <cell r="I5308">
            <v>0</v>
          </cell>
        </row>
        <row r="5309">
          <cell r="A5309">
            <v>84</v>
          </cell>
          <cell r="D5309">
            <v>2003</v>
          </cell>
          <cell r="G5309">
            <v>110</v>
          </cell>
          <cell r="I5309">
            <v>3690</v>
          </cell>
        </row>
        <row r="5310">
          <cell r="A5310">
            <v>84</v>
          </cell>
          <cell r="D5310">
            <v>2003</v>
          </cell>
          <cell r="G5310">
            <v>111</v>
          </cell>
          <cell r="I5310">
            <v>17315</v>
          </cell>
        </row>
        <row r="5311">
          <cell r="A5311">
            <v>84</v>
          </cell>
          <cell r="D5311">
            <v>2003</v>
          </cell>
          <cell r="G5311">
            <v>112</v>
          </cell>
          <cell r="I5311">
            <v>6381</v>
          </cell>
        </row>
        <row r="5312">
          <cell r="A5312">
            <v>84</v>
          </cell>
          <cell r="D5312">
            <v>2004</v>
          </cell>
          <cell r="G5312">
            <v>83</v>
          </cell>
          <cell r="I5312">
            <v>17150</v>
          </cell>
        </row>
        <row r="5313">
          <cell r="A5313">
            <v>84</v>
          </cell>
          <cell r="D5313">
            <v>2004</v>
          </cell>
          <cell r="G5313"/>
          <cell r="I5313">
            <v>0</v>
          </cell>
        </row>
        <row r="5314">
          <cell r="A5314">
            <v>84</v>
          </cell>
          <cell r="D5314">
            <v>2004</v>
          </cell>
          <cell r="G5314">
            <v>85</v>
          </cell>
          <cell r="I5314">
            <v>5070</v>
          </cell>
        </row>
        <row r="5315">
          <cell r="A5315">
            <v>84</v>
          </cell>
          <cell r="D5315">
            <v>2004</v>
          </cell>
          <cell r="G5315">
            <v>86</v>
          </cell>
          <cell r="I5315">
            <v>1192</v>
          </cell>
        </row>
        <row r="5316">
          <cell r="A5316">
            <v>84</v>
          </cell>
          <cell r="D5316">
            <v>2004</v>
          </cell>
          <cell r="G5316"/>
          <cell r="I5316">
            <v>0</v>
          </cell>
        </row>
        <row r="5317">
          <cell r="A5317">
            <v>84</v>
          </cell>
          <cell r="D5317">
            <v>2004</v>
          </cell>
          <cell r="G5317"/>
          <cell r="I5317">
            <v>0</v>
          </cell>
        </row>
        <row r="5318">
          <cell r="A5318">
            <v>84</v>
          </cell>
          <cell r="D5318">
            <v>2004</v>
          </cell>
          <cell r="G5318"/>
          <cell r="I5318">
            <v>0</v>
          </cell>
        </row>
        <row r="5319">
          <cell r="A5319">
            <v>84</v>
          </cell>
          <cell r="D5319">
            <v>2004</v>
          </cell>
          <cell r="G5319"/>
          <cell r="I5319">
            <v>0</v>
          </cell>
        </row>
        <row r="5320">
          <cell r="A5320">
            <v>84</v>
          </cell>
          <cell r="D5320">
            <v>2004</v>
          </cell>
          <cell r="G5320">
            <v>91</v>
          </cell>
          <cell r="I5320">
            <v>23412</v>
          </cell>
        </row>
        <row r="5321">
          <cell r="A5321">
            <v>84</v>
          </cell>
          <cell r="D5321">
            <v>2004</v>
          </cell>
          <cell r="G5321"/>
          <cell r="I5321">
            <v>0</v>
          </cell>
        </row>
        <row r="5322">
          <cell r="A5322">
            <v>84</v>
          </cell>
          <cell r="D5322">
            <v>2004</v>
          </cell>
          <cell r="G5322">
            <v>93</v>
          </cell>
          <cell r="I5322">
            <v>22926</v>
          </cell>
        </row>
        <row r="5323">
          <cell r="A5323">
            <v>84</v>
          </cell>
          <cell r="D5323">
            <v>2004</v>
          </cell>
          <cell r="G5323"/>
          <cell r="I5323">
            <v>0</v>
          </cell>
        </row>
        <row r="5324">
          <cell r="A5324">
            <v>84</v>
          </cell>
          <cell r="D5324">
            <v>2004</v>
          </cell>
          <cell r="G5324">
            <v>95</v>
          </cell>
          <cell r="I5324">
            <v>18807</v>
          </cell>
        </row>
        <row r="5325">
          <cell r="A5325">
            <v>84</v>
          </cell>
          <cell r="D5325">
            <v>2004</v>
          </cell>
          <cell r="G5325">
            <v>96</v>
          </cell>
          <cell r="I5325">
            <v>63249</v>
          </cell>
        </row>
        <row r="5326">
          <cell r="A5326">
            <v>84</v>
          </cell>
          <cell r="D5326">
            <v>2004</v>
          </cell>
          <cell r="G5326"/>
          <cell r="I5326">
            <v>0</v>
          </cell>
        </row>
        <row r="5327">
          <cell r="A5327">
            <v>84</v>
          </cell>
          <cell r="D5327">
            <v>2004</v>
          </cell>
          <cell r="G5327"/>
          <cell r="I5327">
            <v>0</v>
          </cell>
        </row>
        <row r="5328">
          <cell r="A5328">
            <v>84</v>
          </cell>
          <cell r="D5328">
            <v>2004</v>
          </cell>
          <cell r="G5328">
            <v>99</v>
          </cell>
          <cell r="I5328">
            <v>104982</v>
          </cell>
        </row>
        <row r="5329">
          <cell r="A5329">
            <v>84</v>
          </cell>
          <cell r="D5329">
            <v>2004</v>
          </cell>
          <cell r="G5329">
            <v>100</v>
          </cell>
          <cell r="I5329">
            <v>128394</v>
          </cell>
        </row>
        <row r="5330">
          <cell r="A5330">
            <v>84</v>
          </cell>
          <cell r="D5330">
            <v>2004</v>
          </cell>
          <cell r="G5330"/>
          <cell r="I5330">
            <v>0</v>
          </cell>
        </row>
        <row r="5331">
          <cell r="A5331">
            <v>84</v>
          </cell>
          <cell r="D5331">
            <v>2004</v>
          </cell>
          <cell r="G5331"/>
          <cell r="I5331">
            <v>0</v>
          </cell>
        </row>
        <row r="5332">
          <cell r="A5332">
            <v>84</v>
          </cell>
          <cell r="D5332">
            <v>2004</v>
          </cell>
          <cell r="G5332">
            <v>103</v>
          </cell>
          <cell r="I5332">
            <v>8449</v>
          </cell>
        </row>
        <row r="5333">
          <cell r="A5333">
            <v>84</v>
          </cell>
          <cell r="D5333">
            <v>2004</v>
          </cell>
          <cell r="G5333"/>
          <cell r="I5333">
            <v>0</v>
          </cell>
        </row>
        <row r="5334">
          <cell r="A5334">
            <v>84</v>
          </cell>
          <cell r="D5334">
            <v>2004</v>
          </cell>
          <cell r="G5334"/>
          <cell r="I5334">
            <v>0</v>
          </cell>
        </row>
        <row r="5335">
          <cell r="A5335">
            <v>84</v>
          </cell>
          <cell r="D5335">
            <v>2004</v>
          </cell>
          <cell r="G5335">
            <v>106</v>
          </cell>
          <cell r="I5335">
            <v>1193</v>
          </cell>
        </row>
        <row r="5336">
          <cell r="A5336">
            <v>84</v>
          </cell>
          <cell r="D5336">
            <v>2004</v>
          </cell>
          <cell r="G5336">
            <v>107</v>
          </cell>
          <cell r="I5336">
            <v>-293</v>
          </cell>
        </row>
        <row r="5337">
          <cell r="A5337">
            <v>84</v>
          </cell>
          <cell r="D5337">
            <v>2004</v>
          </cell>
          <cell r="G5337">
            <v>108</v>
          </cell>
          <cell r="I5337">
            <v>0</v>
          </cell>
        </row>
        <row r="5338">
          <cell r="A5338">
            <v>84</v>
          </cell>
          <cell r="D5338">
            <v>2004</v>
          </cell>
          <cell r="G5338"/>
          <cell r="I5338">
            <v>0</v>
          </cell>
        </row>
        <row r="5339">
          <cell r="A5339">
            <v>84</v>
          </cell>
          <cell r="D5339">
            <v>2004</v>
          </cell>
          <cell r="G5339">
            <v>110</v>
          </cell>
          <cell r="I5339">
            <v>2440</v>
          </cell>
        </row>
        <row r="5340">
          <cell r="A5340">
            <v>84</v>
          </cell>
          <cell r="D5340">
            <v>2004</v>
          </cell>
          <cell r="G5340">
            <v>111</v>
          </cell>
          <cell r="I5340">
            <v>12727</v>
          </cell>
        </row>
        <row r="5341">
          <cell r="A5341">
            <v>84</v>
          </cell>
          <cell r="D5341">
            <v>2004</v>
          </cell>
          <cell r="G5341">
            <v>112</v>
          </cell>
          <cell r="I5341">
            <v>5528</v>
          </cell>
        </row>
        <row r="5342">
          <cell r="A5342">
            <v>84</v>
          </cell>
          <cell r="D5342">
            <v>2005</v>
          </cell>
          <cell r="G5342">
            <v>83</v>
          </cell>
          <cell r="I5342">
            <v>17670</v>
          </cell>
        </row>
        <row r="5343">
          <cell r="A5343">
            <v>84</v>
          </cell>
          <cell r="D5343">
            <v>2005</v>
          </cell>
          <cell r="G5343"/>
          <cell r="I5343">
            <v>0</v>
          </cell>
        </row>
        <row r="5344">
          <cell r="A5344">
            <v>84</v>
          </cell>
          <cell r="D5344">
            <v>2005</v>
          </cell>
          <cell r="G5344">
            <v>85</v>
          </cell>
          <cell r="I5344">
            <v>4854</v>
          </cell>
        </row>
        <row r="5345">
          <cell r="A5345">
            <v>84</v>
          </cell>
          <cell r="D5345">
            <v>2005</v>
          </cell>
          <cell r="G5345">
            <v>86</v>
          </cell>
          <cell r="I5345">
            <v>1383</v>
          </cell>
        </row>
        <row r="5346">
          <cell r="A5346">
            <v>84</v>
          </cell>
          <cell r="D5346">
            <v>2005</v>
          </cell>
          <cell r="G5346"/>
          <cell r="I5346">
            <v>0</v>
          </cell>
        </row>
        <row r="5347">
          <cell r="A5347">
            <v>84</v>
          </cell>
          <cell r="D5347">
            <v>2005</v>
          </cell>
          <cell r="G5347"/>
          <cell r="I5347">
            <v>0</v>
          </cell>
        </row>
        <row r="5348">
          <cell r="A5348">
            <v>84</v>
          </cell>
          <cell r="D5348">
            <v>2005</v>
          </cell>
          <cell r="G5348">
            <v>89</v>
          </cell>
          <cell r="I5348">
            <v>3533</v>
          </cell>
        </row>
        <row r="5349">
          <cell r="A5349">
            <v>84</v>
          </cell>
          <cell r="D5349">
            <v>2005</v>
          </cell>
          <cell r="G5349"/>
          <cell r="I5349">
            <v>0</v>
          </cell>
        </row>
        <row r="5350">
          <cell r="A5350">
            <v>84</v>
          </cell>
          <cell r="D5350">
            <v>2005</v>
          </cell>
          <cell r="G5350">
            <v>91</v>
          </cell>
          <cell r="I5350">
            <v>27440</v>
          </cell>
        </row>
        <row r="5351">
          <cell r="A5351">
            <v>84</v>
          </cell>
          <cell r="D5351">
            <v>2005</v>
          </cell>
          <cell r="G5351"/>
          <cell r="I5351">
            <v>0</v>
          </cell>
        </row>
        <row r="5352">
          <cell r="A5352">
            <v>84</v>
          </cell>
          <cell r="D5352">
            <v>2005</v>
          </cell>
          <cell r="G5352">
            <v>93</v>
          </cell>
          <cell r="I5352">
            <v>24500</v>
          </cell>
        </row>
        <row r="5353">
          <cell r="A5353">
            <v>84</v>
          </cell>
          <cell r="D5353">
            <v>2005</v>
          </cell>
          <cell r="G5353"/>
          <cell r="I5353">
            <v>0</v>
          </cell>
        </row>
        <row r="5354">
          <cell r="A5354">
            <v>84</v>
          </cell>
          <cell r="D5354">
            <v>2005</v>
          </cell>
          <cell r="G5354">
            <v>95</v>
          </cell>
          <cell r="I5354">
            <v>35274</v>
          </cell>
        </row>
        <row r="5355">
          <cell r="A5355">
            <v>84</v>
          </cell>
          <cell r="D5355">
            <v>2005</v>
          </cell>
          <cell r="G5355">
            <v>96</v>
          </cell>
          <cell r="I5355">
            <v>82281</v>
          </cell>
        </row>
        <row r="5356">
          <cell r="A5356">
            <v>84</v>
          </cell>
          <cell r="D5356">
            <v>2005</v>
          </cell>
          <cell r="G5356"/>
          <cell r="I5356">
            <v>0</v>
          </cell>
        </row>
        <row r="5357">
          <cell r="A5357">
            <v>84</v>
          </cell>
          <cell r="D5357">
            <v>2005</v>
          </cell>
          <cell r="G5357"/>
          <cell r="I5357">
            <v>0</v>
          </cell>
        </row>
        <row r="5358">
          <cell r="A5358">
            <v>84</v>
          </cell>
          <cell r="D5358">
            <v>2005</v>
          </cell>
          <cell r="G5358">
            <v>99</v>
          </cell>
          <cell r="I5358">
            <v>142055</v>
          </cell>
        </row>
        <row r="5359">
          <cell r="A5359">
            <v>84</v>
          </cell>
          <cell r="D5359">
            <v>2005</v>
          </cell>
          <cell r="G5359">
            <v>100</v>
          </cell>
          <cell r="I5359">
            <v>169495</v>
          </cell>
        </row>
        <row r="5360">
          <cell r="A5360">
            <v>84</v>
          </cell>
          <cell r="D5360">
            <v>2005</v>
          </cell>
          <cell r="G5360"/>
          <cell r="I5360">
            <v>0</v>
          </cell>
        </row>
        <row r="5361">
          <cell r="A5361">
            <v>84</v>
          </cell>
          <cell r="D5361">
            <v>2005</v>
          </cell>
          <cell r="G5361"/>
          <cell r="I5361">
            <v>0</v>
          </cell>
        </row>
        <row r="5362">
          <cell r="A5362">
            <v>84</v>
          </cell>
          <cell r="D5362">
            <v>2005</v>
          </cell>
          <cell r="G5362">
            <v>103</v>
          </cell>
          <cell r="I5362">
            <v>7750</v>
          </cell>
        </row>
        <row r="5363">
          <cell r="A5363">
            <v>84</v>
          </cell>
          <cell r="D5363">
            <v>2005</v>
          </cell>
          <cell r="G5363"/>
          <cell r="I5363">
            <v>0</v>
          </cell>
        </row>
        <row r="5364">
          <cell r="A5364">
            <v>84</v>
          </cell>
          <cell r="D5364">
            <v>2005</v>
          </cell>
          <cell r="G5364"/>
          <cell r="I5364">
            <v>0</v>
          </cell>
        </row>
        <row r="5365">
          <cell r="A5365">
            <v>84</v>
          </cell>
          <cell r="D5365">
            <v>2005</v>
          </cell>
          <cell r="G5365">
            <v>106</v>
          </cell>
          <cell r="I5365">
            <v>891</v>
          </cell>
        </row>
        <row r="5366">
          <cell r="A5366">
            <v>84</v>
          </cell>
          <cell r="D5366">
            <v>2005</v>
          </cell>
          <cell r="G5366">
            <v>107</v>
          </cell>
          <cell r="I5366">
            <v>-1962</v>
          </cell>
        </row>
        <row r="5367">
          <cell r="A5367">
            <v>84</v>
          </cell>
          <cell r="D5367">
            <v>2005</v>
          </cell>
          <cell r="G5367">
            <v>108</v>
          </cell>
          <cell r="I5367">
            <v>830</v>
          </cell>
        </row>
        <row r="5368">
          <cell r="A5368">
            <v>84</v>
          </cell>
          <cell r="D5368">
            <v>2005</v>
          </cell>
          <cell r="G5368"/>
          <cell r="I5368">
            <v>0</v>
          </cell>
        </row>
        <row r="5369">
          <cell r="A5369">
            <v>84</v>
          </cell>
          <cell r="D5369">
            <v>2005</v>
          </cell>
          <cell r="G5369">
            <v>110</v>
          </cell>
          <cell r="I5369">
            <v>-4996</v>
          </cell>
        </row>
        <row r="5370">
          <cell r="A5370">
            <v>84</v>
          </cell>
          <cell r="D5370">
            <v>2005</v>
          </cell>
          <cell r="G5370">
            <v>111</v>
          </cell>
          <cell r="I5370">
            <v>10992</v>
          </cell>
        </row>
        <row r="5371">
          <cell r="A5371">
            <v>84</v>
          </cell>
          <cell r="D5371">
            <v>2005</v>
          </cell>
          <cell r="G5371">
            <v>112</v>
          </cell>
          <cell r="I5371">
            <v>8923</v>
          </cell>
        </row>
        <row r="5372">
          <cell r="A5372">
            <v>84</v>
          </cell>
          <cell r="D5372">
            <v>2006</v>
          </cell>
          <cell r="G5372">
            <v>83</v>
          </cell>
          <cell r="I5372">
            <v>18101</v>
          </cell>
        </row>
        <row r="5373">
          <cell r="A5373">
            <v>84</v>
          </cell>
          <cell r="D5373">
            <v>2006</v>
          </cell>
          <cell r="G5373"/>
          <cell r="I5373">
            <v>0</v>
          </cell>
        </row>
        <row r="5374">
          <cell r="A5374">
            <v>84</v>
          </cell>
          <cell r="D5374">
            <v>2006</v>
          </cell>
          <cell r="G5374"/>
          <cell r="I5374">
            <v>0</v>
          </cell>
        </row>
        <row r="5375">
          <cell r="A5375">
            <v>84</v>
          </cell>
          <cell r="D5375">
            <v>2006</v>
          </cell>
          <cell r="G5375"/>
          <cell r="I5375">
            <v>0</v>
          </cell>
        </row>
        <row r="5376">
          <cell r="A5376">
            <v>84</v>
          </cell>
          <cell r="D5376">
            <v>2006</v>
          </cell>
          <cell r="G5376"/>
          <cell r="I5376">
            <v>0</v>
          </cell>
        </row>
        <row r="5377">
          <cell r="A5377">
            <v>84</v>
          </cell>
          <cell r="D5377">
            <v>2006</v>
          </cell>
          <cell r="G5377"/>
          <cell r="I5377">
            <v>0</v>
          </cell>
        </row>
        <row r="5378">
          <cell r="A5378">
            <v>84</v>
          </cell>
          <cell r="D5378">
            <v>2006</v>
          </cell>
          <cell r="G5378"/>
          <cell r="I5378">
            <v>0</v>
          </cell>
        </row>
        <row r="5379">
          <cell r="A5379">
            <v>84</v>
          </cell>
          <cell r="D5379">
            <v>2006</v>
          </cell>
          <cell r="G5379"/>
          <cell r="I5379">
            <v>0</v>
          </cell>
        </row>
        <row r="5380">
          <cell r="A5380">
            <v>84</v>
          </cell>
          <cell r="D5380">
            <v>2006</v>
          </cell>
          <cell r="G5380"/>
          <cell r="I5380">
            <v>0</v>
          </cell>
        </row>
        <row r="5381">
          <cell r="A5381">
            <v>84</v>
          </cell>
          <cell r="D5381">
            <v>2006</v>
          </cell>
          <cell r="G5381"/>
          <cell r="I5381">
            <v>0</v>
          </cell>
        </row>
        <row r="5382">
          <cell r="A5382">
            <v>84</v>
          </cell>
          <cell r="D5382">
            <v>2006</v>
          </cell>
          <cell r="G5382">
            <v>93</v>
          </cell>
          <cell r="I5382">
            <v>4479</v>
          </cell>
        </row>
        <row r="5383">
          <cell r="A5383">
            <v>84</v>
          </cell>
          <cell r="D5383">
            <v>2006</v>
          </cell>
          <cell r="G5383">
            <v>94</v>
          </cell>
          <cell r="I5383">
            <v>6820</v>
          </cell>
        </row>
        <row r="5384">
          <cell r="A5384">
            <v>84</v>
          </cell>
          <cell r="D5384">
            <v>2006</v>
          </cell>
          <cell r="G5384"/>
          <cell r="I5384">
            <v>0</v>
          </cell>
        </row>
        <row r="5385">
          <cell r="A5385">
            <v>84</v>
          </cell>
          <cell r="D5385">
            <v>2006</v>
          </cell>
          <cell r="G5385"/>
          <cell r="I5385">
            <v>0</v>
          </cell>
        </row>
        <row r="5386">
          <cell r="A5386">
            <v>84</v>
          </cell>
          <cell r="D5386">
            <v>2006</v>
          </cell>
          <cell r="G5386">
            <v>97</v>
          </cell>
          <cell r="I5386">
            <v>9824</v>
          </cell>
        </row>
        <row r="5387">
          <cell r="A5387">
            <v>84</v>
          </cell>
          <cell r="D5387">
            <v>2006</v>
          </cell>
          <cell r="G5387"/>
          <cell r="I5387">
            <v>0</v>
          </cell>
        </row>
        <row r="5388">
          <cell r="A5388">
            <v>84</v>
          </cell>
          <cell r="D5388">
            <v>2006</v>
          </cell>
          <cell r="G5388">
            <v>99</v>
          </cell>
          <cell r="I5388">
            <v>39224</v>
          </cell>
        </row>
        <row r="5389">
          <cell r="A5389">
            <v>84</v>
          </cell>
          <cell r="D5389">
            <v>2006</v>
          </cell>
          <cell r="G5389"/>
          <cell r="I5389">
            <v>0</v>
          </cell>
        </row>
        <row r="5390">
          <cell r="A5390">
            <v>84</v>
          </cell>
          <cell r="D5390">
            <v>2006</v>
          </cell>
          <cell r="G5390">
            <v>101</v>
          </cell>
          <cell r="I5390">
            <v>25501</v>
          </cell>
        </row>
        <row r="5391">
          <cell r="A5391">
            <v>84</v>
          </cell>
          <cell r="D5391">
            <v>2006</v>
          </cell>
          <cell r="G5391"/>
          <cell r="I5391">
            <v>0</v>
          </cell>
        </row>
        <row r="5392">
          <cell r="A5392">
            <v>84</v>
          </cell>
          <cell r="D5392">
            <v>2006</v>
          </cell>
          <cell r="G5392"/>
          <cell r="I5392">
            <v>0</v>
          </cell>
        </row>
        <row r="5393">
          <cell r="A5393">
            <v>84</v>
          </cell>
          <cell r="D5393">
            <v>2006</v>
          </cell>
          <cell r="G5393"/>
          <cell r="I5393">
            <v>0</v>
          </cell>
        </row>
        <row r="5394">
          <cell r="A5394">
            <v>84</v>
          </cell>
          <cell r="D5394">
            <v>2006</v>
          </cell>
          <cell r="G5394"/>
          <cell r="I5394">
            <v>0</v>
          </cell>
        </row>
        <row r="5395">
          <cell r="A5395">
            <v>84</v>
          </cell>
          <cell r="D5395">
            <v>2006</v>
          </cell>
          <cell r="G5395"/>
          <cell r="I5395">
            <v>0</v>
          </cell>
        </row>
        <row r="5396">
          <cell r="A5396">
            <v>84</v>
          </cell>
          <cell r="D5396">
            <v>2006</v>
          </cell>
          <cell r="G5396">
            <v>107</v>
          </cell>
          <cell r="I5396">
            <v>48092</v>
          </cell>
        </row>
        <row r="5397">
          <cell r="A5397">
            <v>84</v>
          </cell>
          <cell r="D5397">
            <v>2006</v>
          </cell>
          <cell r="G5397">
            <v>108</v>
          </cell>
          <cell r="I5397">
            <v>49694</v>
          </cell>
        </row>
        <row r="5398">
          <cell r="A5398">
            <v>84</v>
          </cell>
          <cell r="D5398">
            <v>2006</v>
          </cell>
          <cell r="G5398"/>
          <cell r="I5398">
            <v>0</v>
          </cell>
        </row>
        <row r="5399">
          <cell r="A5399">
            <v>84</v>
          </cell>
          <cell r="D5399">
            <v>2006</v>
          </cell>
          <cell r="G5399"/>
          <cell r="I5399">
            <v>0</v>
          </cell>
        </row>
        <row r="5400">
          <cell r="A5400">
            <v>84</v>
          </cell>
          <cell r="D5400">
            <v>2006</v>
          </cell>
          <cell r="G5400">
            <v>111</v>
          </cell>
          <cell r="I5400">
            <v>123287</v>
          </cell>
        </row>
        <row r="5401">
          <cell r="A5401">
            <v>84</v>
          </cell>
          <cell r="D5401">
            <v>2006</v>
          </cell>
          <cell r="G5401">
            <v>112</v>
          </cell>
          <cell r="I5401">
            <v>162511</v>
          </cell>
        </row>
        <row r="5402">
          <cell r="A5402">
            <v>84</v>
          </cell>
          <cell r="D5402">
            <v>2007</v>
          </cell>
          <cell r="G5402">
            <v>83</v>
          </cell>
          <cell r="I5402">
            <v>18943</v>
          </cell>
        </row>
        <row r="5403">
          <cell r="A5403">
            <v>84</v>
          </cell>
          <cell r="D5403">
            <v>2007</v>
          </cell>
          <cell r="G5403"/>
          <cell r="I5403">
            <v>0</v>
          </cell>
        </row>
        <row r="5404">
          <cell r="A5404">
            <v>84</v>
          </cell>
          <cell r="D5404">
            <v>2007</v>
          </cell>
          <cell r="G5404"/>
          <cell r="I5404">
            <v>0</v>
          </cell>
        </row>
        <row r="5405">
          <cell r="A5405">
            <v>84</v>
          </cell>
          <cell r="D5405">
            <v>2007</v>
          </cell>
          <cell r="G5405"/>
          <cell r="I5405">
            <v>0</v>
          </cell>
        </row>
        <row r="5406">
          <cell r="A5406">
            <v>84</v>
          </cell>
          <cell r="D5406">
            <v>2007</v>
          </cell>
          <cell r="G5406"/>
          <cell r="I5406">
            <v>0</v>
          </cell>
        </row>
        <row r="5407">
          <cell r="A5407">
            <v>84</v>
          </cell>
          <cell r="D5407">
            <v>2007</v>
          </cell>
          <cell r="G5407"/>
          <cell r="I5407">
            <v>0</v>
          </cell>
        </row>
        <row r="5408">
          <cell r="A5408">
            <v>84</v>
          </cell>
          <cell r="D5408">
            <v>2007</v>
          </cell>
          <cell r="G5408"/>
          <cell r="I5408">
            <v>0</v>
          </cell>
        </row>
        <row r="5409">
          <cell r="A5409">
            <v>84</v>
          </cell>
          <cell r="D5409">
            <v>2007</v>
          </cell>
          <cell r="G5409"/>
          <cell r="I5409">
            <v>0</v>
          </cell>
        </row>
        <row r="5410">
          <cell r="A5410">
            <v>84</v>
          </cell>
          <cell r="D5410">
            <v>2007</v>
          </cell>
          <cell r="G5410"/>
          <cell r="I5410">
            <v>0</v>
          </cell>
        </row>
        <row r="5411">
          <cell r="A5411">
            <v>84</v>
          </cell>
          <cell r="D5411">
            <v>2007</v>
          </cell>
          <cell r="G5411"/>
          <cell r="I5411">
            <v>0</v>
          </cell>
        </row>
        <row r="5412">
          <cell r="A5412">
            <v>84</v>
          </cell>
          <cell r="D5412">
            <v>2007</v>
          </cell>
          <cell r="G5412">
            <v>93</v>
          </cell>
          <cell r="I5412">
            <v>6076</v>
          </cell>
        </row>
        <row r="5413">
          <cell r="A5413">
            <v>84</v>
          </cell>
          <cell r="D5413">
            <v>2007</v>
          </cell>
          <cell r="G5413">
            <v>94</v>
          </cell>
          <cell r="I5413">
            <v>14650</v>
          </cell>
        </row>
        <row r="5414">
          <cell r="A5414">
            <v>84</v>
          </cell>
          <cell r="D5414">
            <v>2007</v>
          </cell>
          <cell r="G5414"/>
          <cell r="I5414">
            <v>0</v>
          </cell>
        </row>
        <row r="5415">
          <cell r="A5415">
            <v>84</v>
          </cell>
          <cell r="D5415">
            <v>2007</v>
          </cell>
          <cell r="G5415"/>
          <cell r="I5415">
            <v>0</v>
          </cell>
        </row>
        <row r="5416">
          <cell r="A5416">
            <v>84</v>
          </cell>
          <cell r="D5416">
            <v>2007</v>
          </cell>
          <cell r="G5416">
            <v>97</v>
          </cell>
          <cell r="I5416">
            <v>750</v>
          </cell>
        </row>
        <row r="5417">
          <cell r="A5417">
            <v>84</v>
          </cell>
          <cell r="D5417">
            <v>2007</v>
          </cell>
          <cell r="G5417"/>
          <cell r="I5417">
            <v>0</v>
          </cell>
        </row>
        <row r="5418">
          <cell r="A5418">
            <v>84</v>
          </cell>
          <cell r="D5418">
            <v>2007</v>
          </cell>
          <cell r="G5418">
            <v>99</v>
          </cell>
          <cell r="I5418">
            <v>40419</v>
          </cell>
        </row>
        <row r="5419">
          <cell r="A5419">
            <v>84</v>
          </cell>
          <cell r="D5419">
            <v>2007</v>
          </cell>
          <cell r="G5419"/>
          <cell r="I5419">
            <v>0</v>
          </cell>
        </row>
        <row r="5420">
          <cell r="A5420">
            <v>84</v>
          </cell>
          <cell r="D5420">
            <v>2007</v>
          </cell>
          <cell r="G5420">
            <v>101</v>
          </cell>
          <cell r="I5420">
            <v>25650</v>
          </cell>
        </row>
        <row r="5421">
          <cell r="A5421">
            <v>84</v>
          </cell>
          <cell r="D5421">
            <v>2007</v>
          </cell>
          <cell r="G5421"/>
          <cell r="I5421">
            <v>0</v>
          </cell>
        </row>
        <row r="5422">
          <cell r="A5422">
            <v>84</v>
          </cell>
          <cell r="D5422">
            <v>2007</v>
          </cell>
          <cell r="G5422"/>
          <cell r="I5422">
            <v>0</v>
          </cell>
        </row>
        <row r="5423">
          <cell r="A5423">
            <v>84</v>
          </cell>
          <cell r="D5423">
            <v>2007</v>
          </cell>
          <cell r="G5423"/>
          <cell r="I5423">
            <v>0</v>
          </cell>
        </row>
        <row r="5424">
          <cell r="A5424">
            <v>84</v>
          </cell>
          <cell r="D5424">
            <v>2007</v>
          </cell>
          <cell r="G5424"/>
          <cell r="I5424">
            <v>0</v>
          </cell>
        </row>
        <row r="5425">
          <cell r="A5425">
            <v>84</v>
          </cell>
          <cell r="D5425">
            <v>2007</v>
          </cell>
          <cell r="G5425"/>
          <cell r="I5425">
            <v>0</v>
          </cell>
        </row>
        <row r="5426">
          <cell r="A5426">
            <v>84</v>
          </cell>
          <cell r="D5426">
            <v>2007</v>
          </cell>
          <cell r="G5426">
            <v>107</v>
          </cell>
          <cell r="I5426">
            <v>51977</v>
          </cell>
        </row>
        <row r="5427">
          <cell r="A5427">
            <v>84</v>
          </cell>
          <cell r="D5427">
            <v>2007</v>
          </cell>
          <cell r="G5427">
            <v>108</v>
          </cell>
          <cell r="I5427">
            <v>73144</v>
          </cell>
        </row>
        <row r="5428">
          <cell r="A5428">
            <v>84</v>
          </cell>
          <cell r="D5428">
            <v>2007</v>
          </cell>
          <cell r="G5428"/>
          <cell r="I5428">
            <v>0</v>
          </cell>
        </row>
        <row r="5429">
          <cell r="A5429">
            <v>84</v>
          </cell>
          <cell r="D5429">
            <v>2007</v>
          </cell>
          <cell r="G5429"/>
          <cell r="I5429">
            <v>0</v>
          </cell>
        </row>
        <row r="5430">
          <cell r="A5430">
            <v>84</v>
          </cell>
          <cell r="D5430">
            <v>2007</v>
          </cell>
          <cell r="G5430">
            <v>111</v>
          </cell>
          <cell r="I5430">
            <v>150771</v>
          </cell>
        </row>
        <row r="5431">
          <cell r="A5431">
            <v>84</v>
          </cell>
          <cell r="D5431">
            <v>2007</v>
          </cell>
          <cell r="G5431">
            <v>112</v>
          </cell>
          <cell r="I5431">
            <v>191190</v>
          </cell>
        </row>
        <row r="5432">
          <cell r="A5432">
            <v>84</v>
          </cell>
          <cell r="D5432">
            <v>2008</v>
          </cell>
          <cell r="G5432">
            <v>83</v>
          </cell>
          <cell r="I5432">
            <v>25352</v>
          </cell>
        </row>
        <row r="5433">
          <cell r="A5433">
            <v>84</v>
          </cell>
          <cell r="D5433">
            <v>2008</v>
          </cell>
          <cell r="G5433"/>
          <cell r="I5433">
            <v>0</v>
          </cell>
        </row>
        <row r="5434">
          <cell r="A5434">
            <v>84</v>
          </cell>
          <cell r="D5434">
            <v>2008</v>
          </cell>
          <cell r="G5434"/>
          <cell r="I5434">
            <v>0</v>
          </cell>
        </row>
        <row r="5435">
          <cell r="A5435">
            <v>84</v>
          </cell>
          <cell r="D5435">
            <v>2008</v>
          </cell>
          <cell r="G5435"/>
          <cell r="I5435">
            <v>0</v>
          </cell>
        </row>
        <row r="5436">
          <cell r="A5436">
            <v>84</v>
          </cell>
          <cell r="D5436">
            <v>2008</v>
          </cell>
          <cell r="G5436"/>
          <cell r="I5436">
            <v>0</v>
          </cell>
        </row>
        <row r="5437">
          <cell r="A5437">
            <v>84</v>
          </cell>
          <cell r="D5437">
            <v>2008</v>
          </cell>
          <cell r="G5437"/>
          <cell r="I5437">
            <v>0</v>
          </cell>
        </row>
        <row r="5438">
          <cell r="A5438">
            <v>84</v>
          </cell>
          <cell r="D5438">
            <v>2008</v>
          </cell>
          <cell r="G5438"/>
          <cell r="I5438">
            <v>0</v>
          </cell>
        </row>
        <row r="5439">
          <cell r="A5439">
            <v>84</v>
          </cell>
          <cell r="D5439">
            <v>2008</v>
          </cell>
          <cell r="G5439"/>
          <cell r="I5439">
            <v>0</v>
          </cell>
        </row>
        <row r="5440">
          <cell r="A5440">
            <v>84</v>
          </cell>
          <cell r="D5440">
            <v>2008</v>
          </cell>
          <cell r="G5440"/>
          <cell r="I5440">
            <v>0</v>
          </cell>
        </row>
        <row r="5441">
          <cell r="A5441">
            <v>84</v>
          </cell>
          <cell r="D5441">
            <v>2008</v>
          </cell>
          <cell r="G5441"/>
          <cell r="I5441">
            <v>0</v>
          </cell>
        </row>
        <row r="5442">
          <cell r="A5442">
            <v>84</v>
          </cell>
          <cell r="D5442">
            <v>2008</v>
          </cell>
          <cell r="G5442">
            <v>93</v>
          </cell>
          <cell r="I5442">
            <v>6556</v>
          </cell>
        </row>
        <row r="5443">
          <cell r="A5443">
            <v>84</v>
          </cell>
          <cell r="D5443">
            <v>2008</v>
          </cell>
          <cell r="G5443">
            <v>94</v>
          </cell>
          <cell r="I5443">
            <v>19677</v>
          </cell>
        </row>
        <row r="5444">
          <cell r="A5444">
            <v>84</v>
          </cell>
          <cell r="D5444">
            <v>2008</v>
          </cell>
          <cell r="G5444"/>
          <cell r="I5444">
            <v>0</v>
          </cell>
        </row>
        <row r="5445">
          <cell r="A5445">
            <v>84</v>
          </cell>
          <cell r="D5445">
            <v>2008</v>
          </cell>
          <cell r="G5445"/>
          <cell r="I5445">
            <v>0</v>
          </cell>
        </row>
        <row r="5446">
          <cell r="A5446">
            <v>84</v>
          </cell>
          <cell r="D5446">
            <v>2008</v>
          </cell>
          <cell r="G5446">
            <v>97</v>
          </cell>
          <cell r="I5446">
            <v>352</v>
          </cell>
        </row>
        <row r="5447">
          <cell r="A5447">
            <v>84</v>
          </cell>
          <cell r="D5447">
            <v>2008</v>
          </cell>
          <cell r="G5447"/>
          <cell r="I5447">
            <v>0</v>
          </cell>
        </row>
        <row r="5448">
          <cell r="A5448">
            <v>84</v>
          </cell>
          <cell r="D5448">
            <v>2008</v>
          </cell>
          <cell r="G5448">
            <v>99</v>
          </cell>
          <cell r="I5448">
            <v>51937</v>
          </cell>
        </row>
        <row r="5449">
          <cell r="A5449">
            <v>84</v>
          </cell>
          <cell r="D5449">
            <v>2008</v>
          </cell>
          <cell r="G5449"/>
          <cell r="I5449">
            <v>0</v>
          </cell>
        </row>
        <row r="5450">
          <cell r="A5450">
            <v>84</v>
          </cell>
          <cell r="D5450">
            <v>2008</v>
          </cell>
          <cell r="G5450">
            <v>101</v>
          </cell>
          <cell r="I5450">
            <v>33616</v>
          </cell>
        </row>
        <row r="5451">
          <cell r="A5451">
            <v>84</v>
          </cell>
          <cell r="D5451">
            <v>2008</v>
          </cell>
          <cell r="G5451"/>
          <cell r="I5451">
            <v>0</v>
          </cell>
        </row>
        <row r="5452">
          <cell r="A5452">
            <v>84</v>
          </cell>
          <cell r="D5452">
            <v>2008</v>
          </cell>
          <cell r="G5452"/>
          <cell r="I5452">
            <v>0</v>
          </cell>
        </row>
        <row r="5453">
          <cell r="A5453">
            <v>84</v>
          </cell>
          <cell r="D5453">
            <v>2008</v>
          </cell>
          <cell r="G5453"/>
          <cell r="I5453">
            <v>0</v>
          </cell>
        </row>
        <row r="5454">
          <cell r="A5454">
            <v>84</v>
          </cell>
          <cell r="D5454">
            <v>2008</v>
          </cell>
          <cell r="G5454"/>
          <cell r="I5454">
            <v>0</v>
          </cell>
        </row>
        <row r="5455">
          <cell r="A5455">
            <v>84</v>
          </cell>
          <cell r="D5455">
            <v>2008</v>
          </cell>
          <cell r="G5455"/>
          <cell r="I5455">
            <v>0</v>
          </cell>
        </row>
        <row r="5456">
          <cell r="A5456">
            <v>84</v>
          </cell>
          <cell r="D5456">
            <v>2008</v>
          </cell>
          <cell r="G5456">
            <v>107</v>
          </cell>
          <cell r="I5456">
            <v>39086</v>
          </cell>
        </row>
        <row r="5457">
          <cell r="A5457">
            <v>84</v>
          </cell>
          <cell r="D5457">
            <v>2008</v>
          </cell>
          <cell r="G5457">
            <v>108</v>
          </cell>
          <cell r="I5457">
            <v>64524</v>
          </cell>
        </row>
        <row r="5458">
          <cell r="A5458">
            <v>84</v>
          </cell>
          <cell r="D5458">
            <v>2008</v>
          </cell>
          <cell r="G5458"/>
          <cell r="I5458">
            <v>0</v>
          </cell>
        </row>
        <row r="5459">
          <cell r="A5459">
            <v>84</v>
          </cell>
          <cell r="D5459">
            <v>2008</v>
          </cell>
          <cell r="G5459"/>
          <cell r="I5459">
            <v>0</v>
          </cell>
        </row>
        <row r="5460">
          <cell r="A5460">
            <v>84</v>
          </cell>
          <cell r="D5460">
            <v>2008</v>
          </cell>
          <cell r="G5460">
            <v>111</v>
          </cell>
          <cell r="I5460">
            <v>137226</v>
          </cell>
        </row>
        <row r="5461">
          <cell r="A5461">
            <v>84</v>
          </cell>
          <cell r="D5461">
            <v>2008</v>
          </cell>
          <cell r="G5461">
            <v>112</v>
          </cell>
          <cell r="I5461">
            <v>189163</v>
          </cell>
        </row>
        <row r="5462">
          <cell r="A5462">
            <v>84</v>
          </cell>
          <cell r="D5462">
            <v>2009</v>
          </cell>
          <cell r="G5462">
            <v>83</v>
          </cell>
          <cell r="I5462">
            <v>28975</v>
          </cell>
        </row>
        <row r="5463">
          <cell r="A5463">
            <v>84</v>
          </cell>
          <cell r="D5463">
            <v>2009</v>
          </cell>
          <cell r="G5463"/>
          <cell r="I5463">
            <v>0</v>
          </cell>
        </row>
        <row r="5464">
          <cell r="A5464">
            <v>84</v>
          </cell>
          <cell r="D5464">
            <v>2009</v>
          </cell>
          <cell r="G5464"/>
          <cell r="I5464">
            <v>0</v>
          </cell>
        </row>
        <row r="5465">
          <cell r="A5465">
            <v>84</v>
          </cell>
          <cell r="D5465">
            <v>2009</v>
          </cell>
          <cell r="G5465"/>
          <cell r="I5465">
            <v>0</v>
          </cell>
        </row>
        <row r="5466">
          <cell r="A5466">
            <v>84</v>
          </cell>
          <cell r="D5466">
            <v>2009</v>
          </cell>
          <cell r="G5466"/>
          <cell r="I5466">
            <v>0</v>
          </cell>
        </row>
        <row r="5467">
          <cell r="A5467">
            <v>84</v>
          </cell>
          <cell r="D5467">
            <v>2009</v>
          </cell>
          <cell r="G5467"/>
          <cell r="I5467">
            <v>0</v>
          </cell>
        </row>
        <row r="5468">
          <cell r="A5468">
            <v>84</v>
          </cell>
          <cell r="D5468">
            <v>2009</v>
          </cell>
          <cell r="G5468"/>
          <cell r="I5468">
            <v>0</v>
          </cell>
        </row>
        <row r="5469">
          <cell r="A5469">
            <v>84</v>
          </cell>
          <cell r="D5469">
            <v>2009</v>
          </cell>
          <cell r="G5469"/>
          <cell r="I5469">
            <v>0</v>
          </cell>
        </row>
        <row r="5470">
          <cell r="A5470">
            <v>84</v>
          </cell>
          <cell r="D5470">
            <v>2009</v>
          </cell>
          <cell r="G5470"/>
          <cell r="I5470">
            <v>0</v>
          </cell>
        </row>
        <row r="5471">
          <cell r="A5471">
            <v>84</v>
          </cell>
          <cell r="D5471">
            <v>2009</v>
          </cell>
          <cell r="G5471"/>
          <cell r="I5471">
            <v>0</v>
          </cell>
        </row>
        <row r="5472">
          <cell r="A5472">
            <v>84</v>
          </cell>
          <cell r="D5472">
            <v>2009</v>
          </cell>
          <cell r="G5472">
            <v>93</v>
          </cell>
          <cell r="I5472">
            <v>4697</v>
          </cell>
        </row>
        <row r="5473">
          <cell r="A5473">
            <v>84</v>
          </cell>
          <cell r="D5473">
            <v>2009</v>
          </cell>
          <cell r="G5473">
            <v>94</v>
          </cell>
          <cell r="I5473">
            <v>22297</v>
          </cell>
        </row>
        <row r="5474">
          <cell r="A5474">
            <v>84</v>
          </cell>
          <cell r="D5474">
            <v>2009</v>
          </cell>
          <cell r="G5474"/>
          <cell r="I5474">
            <v>0</v>
          </cell>
        </row>
        <row r="5475">
          <cell r="A5475">
            <v>84</v>
          </cell>
          <cell r="D5475">
            <v>2009</v>
          </cell>
          <cell r="G5475"/>
          <cell r="I5475">
            <v>0</v>
          </cell>
        </row>
        <row r="5476">
          <cell r="A5476">
            <v>84</v>
          </cell>
          <cell r="D5476">
            <v>2009</v>
          </cell>
          <cell r="G5476">
            <v>97</v>
          </cell>
          <cell r="I5476">
            <v>1923</v>
          </cell>
        </row>
        <row r="5477">
          <cell r="A5477">
            <v>84</v>
          </cell>
          <cell r="D5477">
            <v>2009</v>
          </cell>
          <cell r="G5477"/>
          <cell r="I5477">
            <v>0</v>
          </cell>
        </row>
        <row r="5478">
          <cell r="A5478">
            <v>84</v>
          </cell>
          <cell r="D5478">
            <v>2009</v>
          </cell>
          <cell r="G5478">
            <v>99</v>
          </cell>
          <cell r="I5478">
            <v>57892</v>
          </cell>
        </row>
        <row r="5479">
          <cell r="A5479">
            <v>84</v>
          </cell>
          <cell r="D5479">
            <v>2009</v>
          </cell>
          <cell r="G5479"/>
          <cell r="I5479">
            <v>0</v>
          </cell>
        </row>
        <row r="5480">
          <cell r="A5480">
            <v>84</v>
          </cell>
          <cell r="D5480">
            <v>2009</v>
          </cell>
          <cell r="G5480">
            <v>101</v>
          </cell>
          <cell r="I5480">
            <v>34873</v>
          </cell>
        </row>
        <row r="5481">
          <cell r="A5481">
            <v>84</v>
          </cell>
          <cell r="D5481">
            <v>2009</v>
          </cell>
          <cell r="G5481"/>
          <cell r="I5481">
            <v>0</v>
          </cell>
        </row>
        <row r="5482">
          <cell r="A5482">
            <v>84</v>
          </cell>
          <cell r="D5482">
            <v>2009</v>
          </cell>
          <cell r="G5482"/>
          <cell r="I5482">
            <v>0</v>
          </cell>
        </row>
        <row r="5483">
          <cell r="A5483">
            <v>84</v>
          </cell>
          <cell r="D5483">
            <v>2009</v>
          </cell>
          <cell r="G5483"/>
          <cell r="I5483">
            <v>0</v>
          </cell>
        </row>
        <row r="5484">
          <cell r="A5484">
            <v>84</v>
          </cell>
          <cell r="D5484">
            <v>2009</v>
          </cell>
          <cell r="G5484"/>
          <cell r="I5484">
            <v>0</v>
          </cell>
        </row>
        <row r="5485">
          <cell r="A5485">
            <v>84</v>
          </cell>
          <cell r="D5485">
            <v>2009</v>
          </cell>
          <cell r="G5485"/>
          <cell r="I5485">
            <v>0</v>
          </cell>
        </row>
        <row r="5486">
          <cell r="A5486">
            <v>84</v>
          </cell>
          <cell r="D5486">
            <v>2009</v>
          </cell>
          <cell r="G5486">
            <v>107</v>
          </cell>
          <cell r="I5486">
            <v>41512</v>
          </cell>
        </row>
        <row r="5487">
          <cell r="A5487">
            <v>84</v>
          </cell>
          <cell r="D5487">
            <v>2009</v>
          </cell>
          <cell r="G5487">
            <v>108</v>
          </cell>
          <cell r="I5487">
            <v>70855</v>
          </cell>
        </row>
        <row r="5488">
          <cell r="A5488">
            <v>84</v>
          </cell>
          <cell r="D5488">
            <v>2009</v>
          </cell>
          <cell r="G5488"/>
          <cell r="I5488">
            <v>0</v>
          </cell>
        </row>
        <row r="5489">
          <cell r="A5489">
            <v>84</v>
          </cell>
          <cell r="D5489">
            <v>2009</v>
          </cell>
          <cell r="G5489"/>
          <cell r="I5489">
            <v>0</v>
          </cell>
        </row>
        <row r="5490">
          <cell r="A5490">
            <v>84</v>
          </cell>
          <cell r="D5490">
            <v>2009</v>
          </cell>
          <cell r="G5490">
            <v>111</v>
          </cell>
          <cell r="I5490">
            <v>147240</v>
          </cell>
        </row>
        <row r="5491">
          <cell r="A5491">
            <v>84</v>
          </cell>
          <cell r="D5491">
            <v>2009</v>
          </cell>
          <cell r="G5491">
            <v>112</v>
          </cell>
          <cell r="I5491">
            <v>205132</v>
          </cell>
        </row>
        <row r="5492">
          <cell r="A5492">
            <v>84</v>
          </cell>
          <cell r="D5492">
            <v>2010</v>
          </cell>
          <cell r="G5492">
            <v>83</v>
          </cell>
          <cell r="I5492">
            <v>27429</v>
          </cell>
        </row>
        <row r="5493">
          <cell r="A5493">
            <v>84</v>
          </cell>
          <cell r="D5493">
            <v>2010</v>
          </cell>
          <cell r="G5493"/>
          <cell r="I5493">
            <v>0</v>
          </cell>
        </row>
        <row r="5494">
          <cell r="A5494">
            <v>84</v>
          </cell>
          <cell r="D5494">
            <v>2010</v>
          </cell>
          <cell r="G5494"/>
          <cell r="I5494">
            <v>0</v>
          </cell>
        </row>
        <row r="5495">
          <cell r="A5495">
            <v>84</v>
          </cell>
          <cell r="D5495">
            <v>2010</v>
          </cell>
          <cell r="G5495"/>
          <cell r="I5495">
            <v>0</v>
          </cell>
        </row>
        <row r="5496">
          <cell r="A5496">
            <v>84</v>
          </cell>
          <cell r="D5496">
            <v>2010</v>
          </cell>
          <cell r="G5496"/>
          <cell r="I5496">
            <v>0</v>
          </cell>
        </row>
        <row r="5497">
          <cell r="A5497">
            <v>84</v>
          </cell>
          <cell r="D5497">
            <v>2010</v>
          </cell>
          <cell r="G5497"/>
          <cell r="I5497">
            <v>0</v>
          </cell>
        </row>
        <row r="5498">
          <cell r="A5498">
            <v>84</v>
          </cell>
          <cell r="D5498">
            <v>2010</v>
          </cell>
          <cell r="G5498"/>
          <cell r="I5498">
            <v>0</v>
          </cell>
        </row>
        <row r="5499">
          <cell r="A5499">
            <v>84</v>
          </cell>
          <cell r="D5499">
            <v>2010</v>
          </cell>
          <cell r="G5499"/>
          <cell r="I5499">
            <v>0</v>
          </cell>
        </row>
        <row r="5500">
          <cell r="A5500">
            <v>84</v>
          </cell>
          <cell r="D5500">
            <v>2010</v>
          </cell>
          <cell r="G5500"/>
          <cell r="I5500">
            <v>0</v>
          </cell>
        </row>
        <row r="5501">
          <cell r="A5501">
            <v>84</v>
          </cell>
          <cell r="D5501">
            <v>2010</v>
          </cell>
          <cell r="G5501"/>
          <cell r="I5501">
            <v>0</v>
          </cell>
        </row>
        <row r="5502">
          <cell r="A5502">
            <v>84</v>
          </cell>
          <cell r="D5502">
            <v>2010</v>
          </cell>
          <cell r="G5502">
            <v>93</v>
          </cell>
          <cell r="I5502">
            <v>5248</v>
          </cell>
        </row>
        <row r="5503">
          <cell r="A5503">
            <v>84</v>
          </cell>
          <cell r="D5503">
            <v>2010</v>
          </cell>
          <cell r="G5503">
            <v>94</v>
          </cell>
          <cell r="I5503">
            <v>21166</v>
          </cell>
        </row>
        <row r="5504">
          <cell r="A5504">
            <v>84</v>
          </cell>
          <cell r="D5504">
            <v>2010</v>
          </cell>
          <cell r="G5504"/>
          <cell r="I5504">
            <v>0</v>
          </cell>
        </row>
        <row r="5505">
          <cell r="A5505">
            <v>84</v>
          </cell>
          <cell r="D5505">
            <v>2010</v>
          </cell>
          <cell r="G5505"/>
          <cell r="I5505">
            <v>0</v>
          </cell>
        </row>
        <row r="5506">
          <cell r="A5506">
            <v>84</v>
          </cell>
          <cell r="D5506">
            <v>2010</v>
          </cell>
          <cell r="G5506">
            <v>97</v>
          </cell>
          <cell r="I5506">
            <v>2284</v>
          </cell>
        </row>
        <row r="5507">
          <cell r="A5507">
            <v>84</v>
          </cell>
          <cell r="D5507">
            <v>2010</v>
          </cell>
          <cell r="G5507"/>
          <cell r="I5507">
            <v>0</v>
          </cell>
        </row>
        <row r="5508">
          <cell r="A5508">
            <v>84</v>
          </cell>
          <cell r="D5508">
            <v>2010</v>
          </cell>
          <cell r="G5508">
            <v>99</v>
          </cell>
          <cell r="I5508">
            <v>56127</v>
          </cell>
        </row>
        <row r="5509">
          <cell r="A5509">
            <v>84</v>
          </cell>
          <cell r="D5509">
            <v>2010</v>
          </cell>
          <cell r="G5509"/>
          <cell r="I5509">
            <v>0</v>
          </cell>
        </row>
        <row r="5510">
          <cell r="A5510">
            <v>84</v>
          </cell>
          <cell r="D5510">
            <v>2010</v>
          </cell>
          <cell r="G5510">
            <v>101</v>
          </cell>
          <cell r="I5510">
            <v>30530</v>
          </cell>
        </row>
        <row r="5511">
          <cell r="A5511">
            <v>84</v>
          </cell>
          <cell r="D5511">
            <v>2010</v>
          </cell>
          <cell r="G5511"/>
          <cell r="I5511">
            <v>0</v>
          </cell>
        </row>
        <row r="5512">
          <cell r="A5512">
            <v>84</v>
          </cell>
          <cell r="D5512">
            <v>2010</v>
          </cell>
          <cell r="G5512"/>
          <cell r="I5512">
            <v>0</v>
          </cell>
        </row>
        <row r="5513">
          <cell r="A5513">
            <v>84</v>
          </cell>
          <cell r="D5513">
            <v>2010</v>
          </cell>
          <cell r="G5513"/>
          <cell r="I5513">
            <v>0</v>
          </cell>
        </row>
        <row r="5514">
          <cell r="A5514">
            <v>84</v>
          </cell>
          <cell r="D5514">
            <v>2010</v>
          </cell>
          <cell r="G5514"/>
          <cell r="I5514">
            <v>0</v>
          </cell>
        </row>
        <row r="5515">
          <cell r="A5515">
            <v>84</v>
          </cell>
          <cell r="D5515">
            <v>2010</v>
          </cell>
          <cell r="G5515"/>
          <cell r="I5515">
            <v>0</v>
          </cell>
        </row>
        <row r="5516">
          <cell r="A5516">
            <v>84</v>
          </cell>
          <cell r="D5516">
            <v>2010</v>
          </cell>
          <cell r="G5516">
            <v>107</v>
          </cell>
          <cell r="I5516">
            <v>23361</v>
          </cell>
        </row>
        <row r="5517">
          <cell r="A5517">
            <v>84</v>
          </cell>
          <cell r="D5517">
            <v>2010</v>
          </cell>
          <cell r="G5517">
            <v>108</v>
          </cell>
          <cell r="I5517">
            <v>111053</v>
          </cell>
        </row>
        <row r="5518">
          <cell r="A5518">
            <v>84</v>
          </cell>
          <cell r="D5518">
            <v>2010</v>
          </cell>
          <cell r="G5518"/>
          <cell r="I5518">
            <v>0</v>
          </cell>
        </row>
        <row r="5519">
          <cell r="A5519">
            <v>84</v>
          </cell>
          <cell r="D5519">
            <v>2010</v>
          </cell>
          <cell r="G5519"/>
          <cell r="I5519">
            <v>0</v>
          </cell>
        </row>
        <row r="5520">
          <cell r="A5520">
            <v>84</v>
          </cell>
          <cell r="D5520">
            <v>2010</v>
          </cell>
          <cell r="G5520">
            <v>111</v>
          </cell>
          <cell r="I5520">
            <v>164944</v>
          </cell>
        </row>
        <row r="5521">
          <cell r="A5521">
            <v>84</v>
          </cell>
          <cell r="D5521">
            <v>2010</v>
          </cell>
          <cell r="G5521">
            <v>112</v>
          </cell>
          <cell r="I5521">
            <v>221071</v>
          </cell>
        </row>
        <row r="5522">
          <cell r="A5522">
            <v>84</v>
          </cell>
          <cell r="D5522">
            <v>2011</v>
          </cell>
          <cell r="G5522">
            <v>83</v>
          </cell>
          <cell r="I5522">
            <v>36020</v>
          </cell>
        </row>
        <row r="5523">
          <cell r="A5523">
            <v>84</v>
          </cell>
          <cell r="D5523">
            <v>2011</v>
          </cell>
          <cell r="G5523"/>
          <cell r="I5523">
            <v>0</v>
          </cell>
        </row>
        <row r="5524">
          <cell r="A5524">
            <v>84</v>
          </cell>
          <cell r="D5524">
            <v>2011</v>
          </cell>
          <cell r="G5524"/>
          <cell r="I5524">
            <v>0</v>
          </cell>
        </row>
        <row r="5525">
          <cell r="A5525">
            <v>84</v>
          </cell>
          <cell r="D5525">
            <v>2011</v>
          </cell>
          <cell r="G5525"/>
          <cell r="I5525">
            <v>0</v>
          </cell>
        </row>
        <row r="5526">
          <cell r="A5526">
            <v>84</v>
          </cell>
          <cell r="D5526">
            <v>2011</v>
          </cell>
          <cell r="G5526"/>
          <cell r="I5526">
            <v>0</v>
          </cell>
        </row>
        <row r="5527">
          <cell r="A5527">
            <v>84</v>
          </cell>
          <cell r="D5527">
            <v>2011</v>
          </cell>
          <cell r="G5527"/>
          <cell r="I5527">
            <v>0</v>
          </cell>
        </row>
        <row r="5528">
          <cell r="A5528">
            <v>84</v>
          </cell>
          <cell r="D5528">
            <v>2011</v>
          </cell>
          <cell r="G5528"/>
          <cell r="I5528">
            <v>0</v>
          </cell>
        </row>
        <row r="5529">
          <cell r="A5529">
            <v>84</v>
          </cell>
          <cell r="D5529">
            <v>2011</v>
          </cell>
          <cell r="G5529"/>
          <cell r="I5529">
            <v>0</v>
          </cell>
        </row>
        <row r="5530">
          <cell r="A5530">
            <v>84</v>
          </cell>
          <cell r="D5530">
            <v>2011</v>
          </cell>
          <cell r="G5530"/>
          <cell r="I5530">
            <v>0</v>
          </cell>
        </row>
        <row r="5531">
          <cell r="A5531">
            <v>84</v>
          </cell>
          <cell r="D5531">
            <v>2011</v>
          </cell>
          <cell r="G5531"/>
          <cell r="I5531">
            <v>0</v>
          </cell>
        </row>
        <row r="5532">
          <cell r="A5532">
            <v>84</v>
          </cell>
          <cell r="D5532">
            <v>2011</v>
          </cell>
          <cell r="G5532">
            <v>93</v>
          </cell>
          <cell r="I5532">
            <v>4813</v>
          </cell>
        </row>
        <row r="5533">
          <cell r="A5533">
            <v>84</v>
          </cell>
          <cell r="D5533">
            <v>2011</v>
          </cell>
          <cell r="G5533">
            <v>94</v>
          </cell>
          <cell r="I5533">
            <v>23170</v>
          </cell>
        </row>
        <row r="5534">
          <cell r="A5534">
            <v>84</v>
          </cell>
          <cell r="D5534">
            <v>2011</v>
          </cell>
          <cell r="G5534"/>
          <cell r="I5534">
            <v>0</v>
          </cell>
        </row>
        <row r="5535">
          <cell r="A5535">
            <v>84</v>
          </cell>
          <cell r="D5535">
            <v>2011</v>
          </cell>
          <cell r="G5535"/>
          <cell r="I5535">
            <v>0</v>
          </cell>
        </row>
        <row r="5536">
          <cell r="A5536">
            <v>84</v>
          </cell>
          <cell r="D5536">
            <v>2011</v>
          </cell>
          <cell r="G5536">
            <v>97</v>
          </cell>
          <cell r="I5536">
            <v>885</v>
          </cell>
        </row>
        <row r="5537">
          <cell r="A5537">
            <v>84</v>
          </cell>
          <cell r="D5537">
            <v>2011</v>
          </cell>
          <cell r="G5537"/>
          <cell r="I5537">
            <v>0</v>
          </cell>
        </row>
        <row r="5538">
          <cell r="A5538">
            <v>84</v>
          </cell>
          <cell r="D5538">
            <v>2011</v>
          </cell>
          <cell r="G5538">
            <v>99</v>
          </cell>
          <cell r="I5538">
            <v>64888</v>
          </cell>
        </row>
        <row r="5539">
          <cell r="A5539">
            <v>84</v>
          </cell>
          <cell r="D5539">
            <v>2011</v>
          </cell>
          <cell r="G5539"/>
          <cell r="I5539">
            <v>0</v>
          </cell>
        </row>
        <row r="5540">
          <cell r="A5540">
            <v>84</v>
          </cell>
          <cell r="D5540">
            <v>2011</v>
          </cell>
          <cell r="G5540">
            <v>101</v>
          </cell>
          <cell r="I5540">
            <v>37317</v>
          </cell>
        </row>
        <row r="5541">
          <cell r="A5541">
            <v>84</v>
          </cell>
          <cell r="D5541">
            <v>2011</v>
          </cell>
          <cell r="G5541"/>
          <cell r="I5541">
            <v>0</v>
          </cell>
        </row>
        <row r="5542">
          <cell r="A5542">
            <v>84</v>
          </cell>
          <cell r="D5542">
            <v>2011</v>
          </cell>
          <cell r="G5542">
            <v>103</v>
          </cell>
          <cell r="I5542">
            <v>159</v>
          </cell>
        </row>
        <row r="5543">
          <cell r="A5543">
            <v>84</v>
          </cell>
          <cell r="D5543">
            <v>2011</v>
          </cell>
          <cell r="G5543"/>
          <cell r="I5543">
            <v>0</v>
          </cell>
        </row>
        <row r="5544">
          <cell r="A5544">
            <v>84</v>
          </cell>
          <cell r="D5544">
            <v>2011</v>
          </cell>
          <cell r="G5544"/>
          <cell r="I5544">
            <v>0</v>
          </cell>
        </row>
        <row r="5545">
          <cell r="A5545">
            <v>84</v>
          </cell>
          <cell r="D5545">
            <v>2011</v>
          </cell>
          <cell r="G5545"/>
          <cell r="I5545">
            <v>0</v>
          </cell>
        </row>
        <row r="5546">
          <cell r="A5546">
            <v>84</v>
          </cell>
          <cell r="D5546">
            <v>2011</v>
          </cell>
          <cell r="G5546">
            <v>107</v>
          </cell>
          <cell r="I5546">
            <v>25020</v>
          </cell>
        </row>
        <row r="5547">
          <cell r="A5547">
            <v>84</v>
          </cell>
          <cell r="D5547">
            <v>2011</v>
          </cell>
          <cell r="G5547">
            <v>108</v>
          </cell>
          <cell r="I5547">
            <v>133706</v>
          </cell>
        </row>
        <row r="5548">
          <cell r="A5548">
            <v>84</v>
          </cell>
          <cell r="D5548">
            <v>2011</v>
          </cell>
          <cell r="G5548"/>
          <cell r="I5548">
            <v>0</v>
          </cell>
        </row>
        <row r="5549">
          <cell r="A5549">
            <v>84</v>
          </cell>
          <cell r="D5549">
            <v>2011</v>
          </cell>
          <cell r="G5549"/>
          <cell r="I5549">
            <v>0</v>
          </cell>
        </row>
        <row r="5550">
          <cell r="A5550">
            <v>84</v>
          </cell>
          <cell r="D5550">
            <v>2011</v>
          </cell>
          <cell r="G5550">
            <v>111</v>
          </cell>
          <cell r="I5550">
            <v>196202</v>
          </cell>
        </row>
        <row r="5551">
          <cell r="A5551">
            <v>84</v>
          </cell>
          <cell r="D5551">
            <v>2011</v>
          </cell>
          <cell r="G5551">
            <v>112</v>
          </cell>
          <cell r="I5551">
            <v>261090</v>
          </cell>
        </row>
        <row r="5552">
          <cell r="A5552">
            <v>84</v>
          </cell>
          <cell r="D5552">
            <v>2012</v>
          </cell>
          <cell r="G5552">
            <v>83</v>
          </cell>
          <cell r="I5552">
            <v>37292</v>
          </cell>
        </row>
        <row r="5553">
          <cell r="A5553">
            <v>84</v>
          </cell>
          <cell r="D5553">
            <v>2012</v>
          </cell>
          <cell r="G5553"/>
          <cell r="I5553">
            <v>0</v>
          </cell>
        </row>
        <row r="5554">
          <cell r="A5554">
            <v>84</v>
          </cell>
          <cell r="D5554">
            <v>2012</v>
          </cell>
          <cell r="G5554"/>
          <cell r="I5554">
            <v>0</v>
          </cell>
        </row>
        <row r="5555">
          <cell r="A5555">
            <v>84</v>
          </cell>
          <cell r="D5555">
            <v>2012</v>
          </cell>
          <cell r="G5555"/>
          <cell r="I5555">
            <v>0</v>
          </cell>
        </row>
        <row r="5556">
          <cell r="A5556">
            <v>84</v>
          </cell>
          <cell r="D5556">
            <v>2012</v>
          </cell>
          <cell r="G5556"/>
          <cell r="I5556">
            <v>0</v>
          </cell>
        </row>
        <row r="5557">
          <cell r="A5557">
            <v>84</v>
          </cell>
          <cell r="D5557">
            <v>2012</v>
          </cell>
          <cell r="G5557"/>
          <cell r="I5557">
            <v>0</v>
          </cell>
        </row>
        <row r="5558">
          <cell r="A5558">
            <v>84</v>
          </cell>
          <cell r="D5558">
            <v>2012</v>
          </cell>
          <cell r="G5558"/>
          <cell r="I5558">
            <v>0</v>
          </cell>
        </row>
        <row r="5559">
          <cell r="A5559">
            <v>84</v>
          </cell>
          <cell r="D5559">
            <v>2012</v>
          </cell>
          <cell r="G5559"/>
          <cell r="I5559">
            <v>0</v>
          </cell>
        </row>
        <row r="5560">
          <cell r="A5560">
            <v>84</v>
          </cell>
          <cell r="D5560">
            <v>2012</v>
          </cell>
          <cell r="G5560"/>
          <cell r="I5560">
            <v>0</v>
          </cell>
        </row>
        <row r="5561">
          <cell r="A5561">
            <v>84</v>
          </cell>
          <cell r="D5561">
            <v>2012</v>
          </cell>
          <cell r="G5561">
            <v>92</v>
          </cell>
          <cell r="I5561">
            <v>164</v>
          </cell>
        </row>
        <row r="5562">
          <cell r="A5562">
            <v>84</v>
          </cell>
          <cell r="D5562">
            <v>2012</v>
          </cell>
          <cell r="G5562">
            <v>93</v>
          </cell>
          <cell r="I5562">
            <v>13018</v>
          </cell>
        </row>
        <row r="5563">
          <cell r="A5563">
            <v>84</v>
          </cell>
          <cell r="D5563">
            <v>2012</v>
          </cell>
          <cell r="G5563">
            <v>94</v>
          </cell>
          <cell r="I5563">
            <v>21228</v>
          </cell>
        </row>
        <row r="5564">
          <cell r="A5564">
            <v>84</v>
          </cell>
          <cell r="D5564">
            <v>2012</v>
          </cell>
          <cell r="G5564"/>
          <cell r="I5564">
            <v>0</v>
          </cell>
        </row>
        <row r="5565">
          <cell r="A5565">
            <v>84</v>
          </cell>
          <cell r="D5565">
            <v>2012</v>
          </cell>
          <cell r="G5565"/>
          <cell r="I5565">
            <v>0</v>
          </cell>
        </row>
        <row r="5566">
          <cell r="A5566">
            <v>84</v>
          </cell>
          <cell r="D5566">
            <v>2012</v>
          </cell>
          <cell r="G5566">
            <v>97</v>
          </cell>
          <cell r="I5566">
            <v>0</v>
          </cell>
        </row>
        <row r="5567">
          <cell r="A5567">
            <v>84</v>
          </cell>
          <cell r="D5567">
            <v>2012</v>
          </cell>
          <cell r="G5567"/>
          <cell r="I5567">
            <v>0</v>
          </cell>
        </row>
        <row r="5568">
          <cell r="A5568">
            <v>84</v>
          </cell>
          <cell r="D5568">
            <v>2012</v>
          </cell>
          <cell r="G5568">
            <v>99</v>
          </cell>
          <cell r="I5568">
            <v>71702</v>
          </cell>
        </row>
        <row r="5569">
          <cell r="A5569">
            <v>84</v>
          </cell>
          <cell r="D5569">
            <v>2012</v>
          </cell>
          <cell r="G5569"/>
          <cell r="I5569">
            <v>0</v>
          </cell>
        </row>
        <row r="5570">
          <cell r="A5570">
            <v>84</v>
          </cell>
          <cell r="D5570">
            <v>2012</v>
          </cell>
          <cell r="G5570">
            <v>101</v>
          </cell>
          <cell r="I5570">
            <v>42648</v>
          </cell>
        </row>
        <row r="5571">
          <cell r="A5571">
            <v>84</v>
          </cell>
          <cell r="D5571">
            <v>2012</v>
          </cell>
          <cell r="G5571"/>
          <cell r="I5571">
            <v>0</v>
          </cell>
        </row>
        <row r="5572">
          <cell r="A5572">
            <v>84</v>
          </cell>
          <cell r="D5572">
            <v>2012</v>
          </cell>
          <cell r="G5572">
            <v>103</v>
          </cell>
          <cell r="I5572">
            <v>0</v>
          </cell>
        </row>
        <row r="5573">
          <cell r="A5573">
            <v>84</v>
          </cell>
          <cell r="D5573">
            <v>2012</v>
          </cell>
          <cell r="G5573"/>
          <cell r="I5573">
            <v>0</v>
          </cell>
        </row>
        <row r="5574">
          <cell r="A5574">
            <v>84</v>
          </cell>
          <cell r="D5574">
            <v>2012</v>
          </cell>
          <cell r="G5574"/>
          <cell r="I5574">
            <v>0</v>
          </cell>
        </row>
        <row r="5575">
          <cell r="A5575">
            <v>84</v>
          </cell>
          <cell r="D5575">
            <v>2012</v>
          </cell>
          <cell r="G5575"/>
          <cell r="I5575">
            <v>0</v>
          </cell>
        </row>
        <row r="5576">
          <cell r="A5576">
            <v>84</v>
          </cell>
          <cell r="D5576">
            <v>2012</v>
          </cell>
          <cell r="G5576">
            <v>107</v>
          </cell>
          <cell r="I5576">
            <v>39956</v>
          </cell>
        </row>
        <row r="5577">
          <cell r="A5577">
            <v>84</v>
          </cell>
          <cell r="D5577">
            <v>2012</v>
          </cell>
          <cell r="G5577">
            <v>108</v>
          </cell>
          <cell r="I5577">
            <v>94866</v>
          </cell>
        </row>
        <row r="5578">
          <cell r="A5578">
            <v>84</v>
          </cell>
          <cell r="D5578">
            <v>2012</v>
          </cell>
          <cell r="G5578"/>
          <cell r="I5578">
            <v>0</v>
          </cell>
        </row>
        <row r="5579">
          <cell r="A5579">
            <v>84</v>
          </cell>
          <cell r="D5579">
            <v>2012</v>
          </cell>
          <cell r="G5579"/>
          <cell r="I5579">
            <v>0</v>
          </cell>
        </row>
        <row r="5580">
          <cell r="A5580">
            <v>84</v>
          </cell>
          <cell r="D5580">
            <v>2012</v>
          </cell>
          <cell r="G5580">
            <v>111</v>
          </cell>
          <cell r="I5580">
            <v>177470</v>
          </cell>
        </row>
        <row r="5581">
          <cell r="A5581">
            <v>84</v>
          </cell>
          <cell r="D5581">
            <v>2012</v>
          </cell>
          <cell r="G5581">
            <v>112</v>
          </cell>
          <cell r="I5581">
            <v>249172</v>
          </cell>
        </row>
        <row r="5582">
          <cell r="A5582">
            <v>84</v>
          </cell>
          <cell r="D5582">
            <v>2013</v>
          </cell>
          <cell r="G5582">
            <v>83</v>
          </cell>
          <cell r="I5582">
            <v>51246</v>
          </cell>
        </row>
        <row r="5583">
          <cell r="A5583">
            <v>84</v>
          </cell>
          <cell r="D5583">
            <v>2013</v>
          </cell>
          <cell r="G5583"/>
          <cell r="I5583">
            <v>0</v>
          </cell>
        </row>
        <row r="5584">
          <cell r="A5584">
            <v>84</v>
          </cell>
          <cell r="D5584">
            <v>2013</v>
          </cell>
          <cell r="G5584"/>
          <cell r="I5584">
            <v>0</v>
          </cell>
        </row>
        <row r="5585">
          <cell r="A5585">
            <v>84</v>
          </cell>
          <cell r="D5585">
            <v>2013</v>
          </cell>
          <cell r="G5585"/>
          <cell r="I5585">
            <v>0</v>
          </cell>
        </row>
        <row r="5586">
          <cell r="A5586">
            <v>84</v>
          </cell>
          <cell r="D5586">
            <v>2013</v>
          </cell>
          <cell r="G5586"/>
          <cell r="I5586">
            <v>0</v>
          </cell>
        </row>
        <row r="5587">
          <cell r="A5587">
            <v>84</v>
          </cell>
          <cell r="D5587">
            <v>2013</v>
          </cell>
          <cell r="G5587"/>
          <cell r="I5587">
            <v>0</v>
          </cell>
        </row>
        <row r="5588">
          <cell r="A5588">
            <v>84</v>
          </cell>
          <cell r="D5588">
            <v>2013</v>
          </cell>
          <cell r="G5588"/>
          <cell r="I5588">
            <v>0</v>
          </cell>
        </row>
        <row r="5589">
          <cell r="A5589">
            <v>84</v>
          </cell>
          <cell r="D5589">
            <v>2013</v>
          </cell>
          <cell r="G5589"/>
          <cell r="I5589">
            <v>0</v>
          </cell>
        </row>
        <row r="5590">
          <cell r="A5590">
            <v>84</v>
          </cell>
          <cell r="D5590">
            <v>2013</v>
          </cell>
          <cell r="G5590"/>
          <cell r="I5590">
            <v>0</v>
          </cell>
        </row>
        <row r="5591">
          <cell r="A5591">
            <v>84</v>
          </cell>
          <cell r="D5591">
            <v>2013</v>
          </cell>
          <cell r="G5591">
            <v>92</v>
          </cell>
          <cell r="I5591">
            <v>0</v>
          </cell>
        </row>
        <row r="5592">
          <cell r="A5592">
            <v>84</v>
          </cell>
          <cell r="D5592">
            <v>2013</v>
          </cell>
          <cell r="G5592">
            <v>93</v>
          </cell>
          <cell r="I5592">
            <v>5079</v>
          </cell>
        </row>
        <row r="5593">
          <cell r="A5593">
            <v>84</v>
          </cell>
          <cell r="D5593">
            <v>2013</v>
          </cell>
          <cell r="G5593">
            <v>94</v>
          </cell>
          <cell r="I5593">
            <v>28476</v>
          </cell>
        </row>
        <row r="5594">
          <cell r="A5594">
            <v>84</v>
          </cell>
          <cell r="D5594">
            <v>2013</v>
          </cell>
          <cell r="G5594"/>
          <cell r="I5594">
            <v>0</v>
          </cell>
        </row>
        <row r="5595">
          <cell r="A5595">
            <v>84</v>
          </cell>
          <cell r="D5595">
            <v>2013</v>
          </cell>
          <cell r="G5595"/>
          <cell r="I5595">
            <v>0</v>
          </cell>
        </row>
        <row r="5596">
          <cell r="A5596">
            <v>84</v>
          </cell>
          <cell r="D5596">
            <v>2013</v>
          </cell>
          <cell r="G5596">
            <v>97</v>
          </cell>
          <cell r="I5596">
            <v>201</v>
          </cell>
        </row>
        <row r="5597">
          <cell r="A5597">
            <v>84</v>
          </cell>
          <cell r="D5597">
            <v>2013</v>
          </cell>
          <cell r="G5597"/>
          <cell r="I5597">
            <v>0</v>
          </cell>
        </row>
        <row r="5598">
          <cell r="A5598">
            <v>84</v>
          </cell>
          <cell r="D5598">
            <v>2013</v>
          </cell>
          <cell r="G5598">
            <v>99</v>
          </cell>
          <cell r="I5598">
            <v>85002</v>
          </cell>
        </row>
        <row r="5599">
          <cell r="A5599">
            <v>84</v>
          </cell>
          <cell r="D5599">
            <v>2013</v>
          </cell>
          <cell r="G5599"/>
          <cell r="I5599">
            <v>0</v>
          </cell>
        </row>
        <row r="5600">
          <cell r="A5600">
            <v>84</v>
          </cell>
          <cell r="D5600">
            <v>2013</v>
          </cell>
          <cell r="G5600">
            <v>101</v>
          </cell>
          <cell r="I5600">
            <v>51044</v>
          </cell>
        </row>
        <row r="5601">
          <cell r="A5601">
            <v>84</v>
          </cell>
          <cell r="D5601">
            <v>2013</v>
          </cell>
          <cell r="G5601"/>
          <cell r="I5601">
            <v>0</v>
          </cell>
        </row>
        <row r="5602">
          <cell r="A5602">
            <v>84</v>
          </cell>
          <cell r="D5602">
            <v>2013</v>
          </cell>
          <cell r="G5602"/>
          <cell r="I5602">
            <v>0</v>
          </cell>
        </row>
        <row r="5603">
          <cell r="A5603">
            <v>84</v>
          </cell>
          <cell r="D5603">
            <v>2013</v>
          </cell>
          <cell r="G5603"/>
          <cell r="I5603">
            <v>0</v>
          </cell>
        </row>
        <row r="5604">
          <cell r="A5604">
            <v>84</v>
          </cell>
          <cell r="D5604">
            <v>2013</v>
          </cell>
          <cell r="G5604"/>
          <cell r="I5604">
            <v>0</v>
          </cell>
        </row>
        <row r="5605">
          <cell r="A5605">
            <v>84</v>
          </cell>
          <cell r="D5605">
            <v>2013</v>
          </cell>
          <cell r="G5605"/>
          <cell r="I5605">
            <v>0</v>
          </cell>
        </row>
        <row r="5606">
          <cell r="A5606">
            <v>84</v>
          </cell>
          <cell r="D5606">
            <v>2013</v>
          </cell>
          <cell r="G5606">
            <v>107</v>
          </cell>
          <cell r="I5606">
            <v>52226</v>
          </cell>
        </row>
        <row r="5607">
          <cell r="A5607">
            <v>84</v>
          </cell>
          <cell r="D5607">
            <v>2013</v>
          </cell>
          <cell r="G5607">
            <v>108</v>
          </cell>
          <cell r="I5607">
            <v>171965</v>
          </cell>
        </row>
        <row r="5608">
          <cell r="A5608">
            <v>84</v>
          </cell>
          <cell r="D5608">
            <v>2013</v>
          </cell>
          <cell r="G5608"/>
          <cell r="I5608">
            <v>0</v>
          </cell>
        </row>
        <row r="5609">
          <cell r="A5609">
            <v>84</v>
          </cell>
          <cell r="D5609">
            <v>2013</v>
          </cell>
          <cell r="G5609"/>
          <cell r="I5609">
            <v>0</v>
          </cell>
        </row>
        <row r="5610">
          <cell r="A5610">
            <v>84</v>
          </cell>
          <cell r="D5610">
            <v>2013</v>
          </cell>
          <cell r="G5610">
            <v>111</v>
          </cell>
          <cell r="I5610">
            <v>275235</v>
          </cell>
        </row>
        <row r="5611">
          <cell r="A5611">
            <v>84</v>
          </cell>
          <cell r="D5611">
            <v>2013</v>
          </cell>
          <cell r="G5611">
            <v>112</v>
          </cell>
          <cell r="I5611">
            <v>360237</v>
          </cell>
        </row>
        <row r="5612">
          <cell r="A5612">
            <v>84</v>
          </cell>
          <cell r="D5612">
            <v>2014</v>
          </cell>
          <cell r="G5612">
            <v>83</v>
          </cell>
          <cell r="I5612">
            <v>65769</v>
          </cell>
        </row>
        <row r="5613">
          <cell r="A5613">
            <v>84</v>
          </cell>
          <cell r="D5613">
            <v>2014</v>
          </cell>
          <cell r="G5613"/>
          <cell r="I5613">
            <v>0</v>
          </cell>
        </row>
        <row r="5614">
          <cell r="A5614">
            <v>84</v>
          </cell>
          <cell r="D5614">
            <v>2014</v>
          </cell>
          <cell r="G5614"/>
          <cell r="I5614">
            <v>0</v>
          </cell>
        </row>
        <row r="5615">
          <cell r="A5615">
            <v>84</v>
          </cell>
          <cell r="D5615">
            <v>2014</v>
          </cell>
          <cell r="G5615"/>
          <cell r="I5615">
            <v>0</v>
          </cell>
        </row>
        <row r="5616">
          <cell r="A5616">
            <v>84</v>
          </cell>
          <cell r="D5616">
            <v>2014</v>
          </cell>
          <cell r="G5616"/>
          <cell r="I5616">
            <v>0</v>
          </cell>
        </row>
        <row r="5617">
          <cell r="A5617">
            <v>84</v>
          </cell>
          <cell r="D5617">
            <v>2014</v>
          </cell>
          <cell r="G5617"/>
          <cell r="I5617">
            <v>0</v>
          </cell>
        </row>
        <row r="5618">
          <cell r="A5618">
            <v>84</v>
          </cell>
          <cell r="D5618">
            <v>2014</v>
          </cell>
          <cell r="G5618"/>
          <cell r="I5618">
            <v>0</v>
          </cell>
        </row>
        <row r="5619">
          <cell r="A5619">
            <v>84</v>
          </cell>
          <cell r="D5619">
            <v>2014</v>
          </cell>
          <cell r="G5619"/>
          <cell r="I5619">
            <v>0</v>
          </cell>
        </row>
        <row r="5620">
          <cell r="A5620">
            <v>84</v>
          </cell>
          <cell r="D5620">
            <v>2014</v>
          </cell>
          <cell r="G5620"/>
          <cell r="I5620">
            <v>0</v>
          </cell>
        </row>
        <row r="5621">
          <cell r="A5621">
            <v>84</v>
          </cell>
          <cell r="D5621">
            <v>2014</v>
          </cell>
          <cell r="G5621"/>
          <cell r="I5621">
            <v>0</v>
          </cell>
        </row>
        <row r="5622">
          <cell r="A5622">
            <v>84</v>
          </cell>
          <cell r="D5622">
            <v>2014</v>
          </cell>
          <cell r="G5622">
            <v>93</v>
          </cell>
          <cell r="I5622">
            <v>3240</v>
          </cell>
        </row>
        <row r="5623">
          <cell r="A5623">
            <v>84</v>
          </cell>
          <cell r="D5623">
            <v>2014</v>
          </cell>
          <cell r="G5623">
            <v>94</v>
          </cell>
          <cell r="I5623">
            <v>39858</v>
          </cell>
        </row>
        <row r="5624">
          <cell r="A5624">
            <v>84</v>
          </cell>
          <cell r="D5624">
            <v>2014</v>
          </cell>
          <cell r="G5624"/>
          <cell r="I5624">
            <v>0</v>
          </cell>
        </row>
        <row r="5625">
          <cell r="A5625">
            <v>84</v>
          </cell>
          <cell r="D5625">
            <v>2014</v>
          </cell>
          <cell r="G5625"/>
          <cell r="I5625">
            <v>0</v>
          </cell>
        </row>
        <row r="5626">
          <cell r="A5626">
            <v>84</v>
          </cell>
          <cell r="D5626">
            <v>2014</v>
          </cell>
          <cell r="G5626">
            <v>97</v>
          </cell>
          <cell r="I5626">
            <v>21</v>
          </cell>
        </row>
        <row r="5627">
          <cell r="A5627">
            <v>84</v>
          </cell>
          <cell r="D5627">
            <v>2014</v>
          </cell>
          <cell r="G5627"/>
          <cell r="I5627">
            <v>0</v>
          </cell>
        </row>
        <row r="5628">
          <cell r="A5628">
            <v>84</v>
          </cell>
          <cell r="D5628">
            <v>2014</v>
          </cell>
          <cell r="G5628">
            <v>99</v>
          </cell>
          <cell r="I5628">
            <v>108888</v>
          </cell>
        </row>
        <row r="5629">
          <cell r="A5629">
            <v>84</v>
          </cell>
          <cell r="D5629">
            <v>2014</v>
          </cell>
          <cell r="G5629"/>
          <cell r="I5629">
            <v>0</v>
          </cell>
        </row>
        <row r="5630">
          <cell r="A5630">
            <v>84</v>
          </cell>
          <cell r="D5630">
            <v>2014</v>
          </cell>
          <cell r="G5630">
            <v>101</v>
          </cell>
          <cell r="I5630">
            <v>64359</v>
          </cell>
        </row>
        <row r="5631">
          <cell r="A5631">
            <v>84</v>
          </cell>
          <cell r="D5631">
            <v>2014</v>
          </cell>
          <cell r="G5631"/>
          <cell r="I5631">
            <v>0</v>
          </cell>
        </row>
        <row r="5632">
          <cell r="A5632">
            <v>84</v>
          </cell>
          <cell r="D5632">
            <v>2014</v>
          </cell>
          <cell r="G5632">
            <v>103</v>
          </cell>
          <cell r="I5632">
            <v>1662</v>
          </cell>
        </row>
        <row r="5633">
          <cell r="A5633">
            <v>84</v>
          </cell>
          <cell r="D5633">
            <v>2014</v>
          </cell>
          <cell r="G5633"/>
          <cell r="I5633">
            <v>0</v>
          </cell>
        </row>
        <row r="5634">
          <cell r="A5634">
            <v>84</v>
          </cell>
          <cell r="D5634">
            <v>2014</v>
          </cell>
          <cell r="G5634"/>
          <cell r="I5634">
            <v>0</v>
          </cell>
        </row>
        <row r="5635">
          <cell r="A5635">
            <v>84</v>
          </cell>
          <cell r="D5635">
            <v>2014</v>
          </cell>
          <cell r="G5635"/>
          <cell r="I5635">
            <v>0</v>
          </cell>
        </row>
        <row r="5636">
          <cell r="A5636">
            <v>84</v>
          </cell>
          <cell r="D5636">
            <v>2014</v>
          </cell>
          <cell r="G5636">
            <v>107</v>
          </cell>
          <cell r="I5636">
            <v>119713</v>
          </cell>
        </row>
        <row r="5637">
          <cell r="A5637">
            <v>84</v>
          </cell>
          <cell r="D5637">
            <v>2014</v>
          </cell>
          <cell r="G5637">
            <v>108</v>
          </cell>
          <cell r="I5637">
            <v>176826</v>
          </cell>
        </row>
        <row r="5638">
          <cell r="A5638">
            <v>84</v>
          </cell>
          <cell r="D5638">
            <v>2014</v>
          </cell>
          <cell r="G5638"/>
          <cell r="I5638">
            <v>0</v>
          </cell>
        </row>
        <row r="5639">
          <cell r="A5639">
            <v>84</v>
          </cell>
          <cell r="D5639">
            <v>2014</v>
          </cell>
          <cell r="G5639"/>
          <cell r="I5639">
            <v>0</v>
          </cell>
        </row>
        <row r="5640">
          <cell r="A5640">
            <v>84</v>
          </cell>
          <cell r="D5640">
            <v>2014</v>
          </cell>
          <cell r="G5640">
            <v>111</v>
          </cell>
          <cell r="I5640">
            <v>362560</v>
          </cell>
        </row>
        <row r="5641">
          <cell r="A5641">
            <v>84</v>
          </cell>
          <cell r="D5641">
            <v>2014</v>
          </cell>
          <cell r="G5641">
            <v>112</v>
          </cell>
          <cell r="I5641">
            <v>471448</v>
          </cell>
        </row>
        <row r="5642">
          <cell r="A5642">
            <v>84</v>
          </cell>
          <cell r="D5642">
            <v>2015</v>
          </cell>
          <cell r="G5642">
            <v>83</v>
          </cell>
          <cell r="I5642">
            <v>71885</v>
          </cell>
        </row>
        <row r="5643">
          <cell r="A5643">
            <v>84</v>
          </cell>
          <cell r="D5643">
            <v>2015</v>
          </cell>
          <cell r="G5643"/>
          <cell r="I5643">
            <v>0</v>
          </cell>
        </row>
        <row r="5644">
          <cell r="A5644">
            <v>84</v>
          </cell>
          <cell r="D5644">
            <v>2015</v>
          </cell>
          <cell r="G5644"/>
          <cell r="I5644">
            <v>0</v>
          </cell>
        </row>
        <row r="5645">
          <cell r="A5645">
            <v>84</v>
          </cell>
          <cell r="D5645">
            <v>2015</v>
          </cell>
          <cell r="G5645"/>
          <cell r="I5645">
            <v>0</v>
          </cell>
        </row>
        <row r="5646">
          <cell r="A5646">
            <v>84</v>
          </cell>
          <cell r="D5646">
            <v>2015</v>
          </cell>
          <cell r="G5646"/>
          <cell r="I5646">
            <v>0</v>
          </cell>
        </row>
        <row r="5647">
          <cell r="A5647">
            <v>84</v>
          </cell>
          <cell r="D5647">
            <v>2015</v>
          </cell>
          <cell r="G5647"/>
          <cell r="I5647">
            <v>0</v>
          </cell>
        </row>
        <row r="5648">
          <cell r="A5648">
            <v>84</v>
          </cell>
          <cell r="D5648">
            <v>2015</v>
          </cell>
          <cell r="G5648"/>
          <cell r="I5648">
            <v>0</v>
          </cell>
        </row>
        <row r="5649">
          <cell r="A5649">
            <v>84</v>
          </cell>
          <cell r="D5649">
            <v>2015</v>
          </cell>
          <cell r="G5649"/>
          <cell r="I5649">
            <v>0</v>
          </cell>
        </row>
        <row r="5650">
          <cell r="A5650">
            <v>84</v>
          </cell>
          <cell r="D5650">
            <v>2015</v>
          </cell>
          <cell r="G5650"/>
          <cell r="I5650">
            <v>0</v>
          </cell>
        </row>
        <row r="5651">
          <cell r="A5651">
            <v>84</v>
          </cell>
          <cell r="D5651">
            <v>2015</v>
          </cell>
          <cell r="G5651"/>
          <cell r="I5651">
            <v>0</v>
          </cell>
        </row>
        <row r="5652">
          <cell r="A5652">
            <v>84</v>
          </cell>
          <cell r="D5652">
            <v>2015</v>
          </cell>
          <cell r="G5652">
            <v>93</v>
          </cell>
          <cell r="I5652">
            <v>0</v>
          </cell>
        </row>
        <row r="5653">
          <cell r="A5653">
            <v>84</v>
          </cell>
          <cell r="D5653">
            <v>2015</v>
          </cell>
          <cell r="G5653">
            <v>94</v>
          </cell>
          <cell r="I5653">
            <v>16624</v>
          </cell>
        </row>
        <row r="5654">
          <cell r="A5654">
            <v>84</v>
          </cell>
          <cell r="D5654">
            <v>2015</v>
          </cell>
          <cell r="G5654"/>
          <cell r="I5654">
            <v>0</v>
          </cell>
        </row>
        <row r="5655">
          <cell r="A5655">
            <v>84</v>
          </cell>
          <cell r="D5655">
            <v>2015</v>
          </cell>
          <cell r="G5655"/>
          <cell r="I5655">
            <v>0</v>
          </cell>
        </row>
        <row r="5656">
          <cell r="A5656">
            <v>84</v>
          </cell>
          <cell r="D5656">
            <v>2015</v>
          </cell>
          <cell r="G5656">
            <v>97</v>
          </cell>
          <cell r="I5656">
            <v>260</v>
          </cell>
        </row>
        <row r="5657">
          <cell r="A5657">
            <v>84</v>
          </cell>
          <cell r="D5657">
            <v>2015</v>
          </cell>
          <cell r="G5657"/>
          <cell r="I5657">
            <v>0</v>
          </cell>
        </row>
        <row r="5658">
          <cell r="A5658">
            <v>84</v>
          </cell>
          <cell r="D5658">
            <v>2015</v>
          </cell>
          <cell r="G5658">
            <v>99</v>
          </cell>
          <cell r="I5658">
            <v>88769</v>
          </cell>
        </row>
        <row r="5659">
          <cell r="A5659">
            <v>84</v>
          </cell>
          <cell r="D5659">
            <v>2015</v>
          </cell>
          <cell r="G5659"/>
          <cell r="I5659">
            <v>0</v>
          </cell>
        </row>
        <row r="5660">
          <cell r="A5660">
            <v>84</v>
          </cell>
          <cell r="D5660">
            <v>2015</v>
          </cell>
          <cell r="G5660">
            <v>101</v>
          </cell>
          <cell r="I5660">
            <v>69138</v>
          </cell>
        </row>
        <row r="5661">
          <cell r="A5661">
            <v>84</v>
          </cell>
          <cell r="D5661">
            <v>2015</v>
          </cell>
          <cell r="G5661"/>
          <cell r="I5661">
            <v>0</v>
          </cell>
        </row>
        <row r="5662">
          <cell r="A5662">
            <v>84</v>
          </cell>
          <cell r="D5662">
            <v>2015</v>
          </cell>
          <cell r="G5662">
            <v>103</v>
          </cell>
          <cell r="I5662">
            <v>4527</v>
          </cell>
        </row>
        <row r="5663">
          <cell r="A5663">
            <v>84</v>
          </cell>
          <cell r="D5663">
            <v>2015</v>
          </cell>
          <cell r="G5663"/>
          <cell r="I5663">
            <v>0</v>
          </cell>
        </row>
        <row r="5664">
          <cell r="A5664">
            <v>84</v>
          </cell>
          <cell r="D5664">
            <v>2015</v>
          </cell>
          <cell r="G5664"/>
          <cell r="I5664">
            <v>0</v>
          </cell>
        </row>
        <row r="5665">
          <cell r="A5665">
            <v>84</v>
          </cell>
          <cell r="D5665">
            <v>2015</v>
          </cell>
          <cell r="G5665"/>
          <cell r="I5665">
            <v>0</v>
          </cell>
        </row>
        <row r="5666">
          <cell r="A5666">
            <v>84</v>
          </cell>
          <cell r="D5666">
            <v>2015</v>
          </cell>
          <cell r="G5666">
            <v>107</v>
          </cell>
          <cell r="I5666">
            <v>59595</v>
          </cell>
        </row>
        <row r="5667">
          <cell r="A5667">
            <v>84</v>
          </cell>
          <cell r="D5667">
            <v>2015</v>
          </cell>
          <cell r="G5667">
            <v>108</v>
          </cell>
          <cell r="I5667">
            <v>82130</v>
          </cell>
        </row>
        <row r="5668">
          <cell r="A5668">
            <v>84</v>
          </cell>
          <cell r="D5668">
            <v>2015</v>
          </cell>
          <cell r="G5668"/>
          <cell r="I5668">
            <v>0</v>
          </cell>
        </row>
        <row r="5669">
          <cell r="A5669">
            <v>84</v>
          </cell>
          <cell r="D5669">
            <v>2015</v>
          </cell>
          <cell r="G5669"/>
          <cell r="I5669">
            <v>0</v>
          </cell>
        </row>
        <row r="5670">
          <cell r="A5670">
            <v>84</v>
          </cell>
          <cell r="D5670">
            <v>2015</v>
          </cell>
          <cell r="G5670">
            <v>111</v>
          </cell>
          <cell r="I5670">
            <v>215390</v>
          </cell>
        </row>
        <row r="5671">
          <cell r="A5671">
            <v>84</v>
          </cell>
          <cell r="D5671">
            <v>2015</v>
          </cell>
          <cell r="G5671">
            <v>112</v>
          </cell>
          <cell r="I5671">
            <v>304159</v>
          </cell>
        </row>
        <row r="5672">
          <cell r="A5672">
            <v>84</v>
          </cell>
          <cell r="D5672">
            <v>2016</v>
          </cell>
          <cell r="G5672">
            <v>83</v>
          </cell>
          <cell r="I5672">
            <v>74615</v>
          </cell>
        </row>
        <row r="5673">
          <cell r="A5673">
            <v>84</v>
          </cell>
          <cell r="D5673">
            <v>2016</v>
          </cell>
          <cell r="G5673"/>
          <cell r="I5673">
            <v>0</v>
          </cell>
        </row>
        <row r="5674">
          <cell r="A5674">
            <v>84</v>
          </cell>
          <cell r="D5674">
            <v>2016</v>
          </cell>
          <cell r="G5674"/>
          <cell r="I5674">
            <v>0</v>
          </cell>
        </row>
        <row r="5675">
          <cell r="A5675">
            <v>84</v>
          </cell>
          <cell r="D5675">
            <v>2016</v>
          </cell>
          <cell r="G5675"/>
          <cell r="I5675">
            <v>0</v>
          </cell>
        </row>
        <row r="5676">
          <cell r="A5676">
            <v>84</v>
          </cell>
          <cell r="D5676">
            <v>2016</v>
          </cell>
          <cell r="G5676"/>
          <cell r="I5676">
            <v>0</v>
          </cell>
        </row>
        <row r="5677">
          <cell r="A5677">
            <v>84</v>
          </cell>
          <cell r="D5677">
            <v>2016</v>
          </cell>
          <cell r="G5677"/>
          <cell r="I5677">
            <v>0</v>
          </cell>
        </row>
        <row r="5678">
          <cell r="A5678">
            <v>84</v>
          </cell>
          <cell r="D5678">
            <v>2016</v>
          </cell>
          <cell r="G5678"/>
          <cell r="I5678">
            <v>0</v>
          </cell>
        </row>
        <row r="5679">
          <cell r="A5679">
            <v>84</v>
          </cell>
          <cell r="D5679">
            <v>2016</v>
          </cell>
          <cell r="G5679"/>
          <cell r="I5679">
            <v>0</v>
          </cell>
        </row>
        <row r="5680">
          <cell r="A5680">
            <v>84</v>
          </cell>
          <cell r="D5680">
            <v>2016</v>
          </cell>
          <cell r="G5680"/>
          <cell r="I5680">
            <v>0</v>
          </cell>
        </row>
        <row r="5681">
          <cell r="A5681">
            <v>84</v>
          </cell>
          <cell r="D5681">
            <v>2016</v>
          </cell>
          <cell r="G5681"/>
          <cell r="I5681">
            <v>0</v>
          </cell>
        </row>
        <row r="5682">
          <cell r="A5682">
            <v>84</v>
          </cell>
          <cell r="D5682">
            <v>2016</v>
          </cell>
          <cell r="G5682"/>
          <cell r="I5682">
            <v>0</v>
          </cell>
        </row>
        <row r="5683">
          <cell r="A5683">
            <v>84</v>
          </cell>
          <cell r="D5683">
            <v>2016</v>
          </cell>
          <cell r="G5683">
            <v>94</v>
          </cell>
          <cell r="I5683">
            <v>18681</v>
          </cell>
        </row>
        <row r="5684">
          <cell r="A5684">
            <v>84</v>
          </cell>
          <cell r="D5684">
            <v>2016</v>
          </cell>
          <cell r="G5684"/>
          <cell r="I5684">
            <v>0</v>
          </cell>
        </row>
        <row r="5685">
          <cell r="A5685">
            <v>84</v>
          </cell>
          <cell r="D5685">
            <v>2016</v>
          </cell>
          <cell r="G5685"/>
          <cell r="I5685">
            <v>0</v>
          </cell>
        </row>
        <row r="5686">
          <cell r="A5686">
            <v>84</v>
          </cell>
          <cell r="D5686">
            <v>2016</v>
          </cell>
          <cell r="G5686">
            <v>97</v>
          </cell>
          <cell r="I5686">
            <v>2678</v>
          </cell>
        </row>
        <row r="5687">
          <cell r="A5687">
            <v>84</v>
          </cell>
          <cell r="D5687">
            <v>2016</v>
          </cell>
          <cell r="G5687"/>
          <cell r="I5687">
            <v>0</v>
          </cell>
        </row>
        <row r="5688">
          <cell r="A5688">
            <v>84</v>
          </cell>
          <cell r="D5688">
            <v>2016</v>
          </cell>
          <cell r="G5688">
            <v>99</v>
          </cell>
          <cell r="I5688">
            <v>95974</v>
          </cell>
        </row>
        <row r="5689">
          <cell r="A5689">
            <v>84</v>
          </cell>
          <cell r="D5689">
            <v>2016</v>
          </cell>
          <cell r="G5689"/>
          <cell r="I5689">
            <v>0</v>
          </cell>
        </row>
        <row r="5690">
          <cell r="A5690">
            <v>84</v>
          </cell>
          <cell r="D5690">
            <v>2016</v>
          </cell>
          <cell r="G5690">
            <v>101</v>
          </cell>
          <cell r="I5690">
            <v>72155</v>
          </cell>
        </row>
        <row r="5691">
          <cell r="A5691">
            <v>84</v>
          </cell>
          <cell r="D5691">
            <v>2016</v>
          </cell>
          <cell r="G5691"/>
          <cell r="I5691">
            <v>0</v>
          </cell>
        </row>
        <row r="5692">
          <cell r="A5692">
            <v>84</v>
          </cell>
          <cell r="D5692">
            <v>2016</v>
          </cell>
          <cell r="G5692">
            <v>103</v>
          </cell>
          <cell r="I5692">
            <v>9176</v>
          </cell>
        </row>
        <row r="5693">
          <cell r="A5693">
            <v>84</v>
          </cell>
          <cell r="D5693">
            <v>2016</v>
          </cell>
          <cell r="G5693"/>
          <cell r="I5693">
            <v>0</v>
          </cell>
        </row>
        <row r="5694">
          <cell r="A5694">
            <v>84</v>
          </cell>
          <cell r="D5694">
            <v>2016</v>
          </cell>
          <cell r="G5694"/>
          <cell r="I5694">
            <v>0</v>
          </cell>
        </row>
        <row r="5695">
          <cell r="A5695">
            <v>84</v>
          </cell>
          <cell r="D5695">
            <v>2016</v>
          </cell>
          <cell r="G5695"/>
          <cell r="I5695">
            <v>0</v>
          </cell>
        </row>
        <row r="5696">
          <cell r="A5696">
            <v>84</v>
          </cell>
          <cell r="D5696">
            <v>2016</v>
          </cell>
          <cell r="G5696">
            <v>107</v>
          </cell>
          <cell r="I5696">
            <v>87383</v>
          </cell>
        </row>
        <row r="5697">
          <cell r="A5697">
            <v>84</v>
          </cell>
          <cell r="D5697">
            <v>2016</v>
          </cell>
          <cell r="G5697">
            <v>108</v>
          </cell>
          <cell r="I5697">
            <v>59705</v>
          </cell>
        </row>
        <row r="5698">
          <cell r="A5698">
            <v>84</v>
          </cell>
          <cell r="D5698">
            <v>2016</v>
          </cell>
          <cell r="G5698"/>
          <cell r="I5698">
            <v>0</v>
          </cell>
        </row>
        <row r="5699">
          <cell r="A5699">
            <v>84</v>
          </cell>
          <cell r="D5699">
            <v>2016</v>
          </cell>
          <cell r="G5699"/>
          <cell r="I5699">
            <v>0</v>
          </cell>
        </row>
        <row r="5700">
          <cell r="A5700">
            <v>84</v>
          </cell>
          <cell r="D5700">
            <v>2016</v>
          </cell>
          <cell r="G5700">
            <v>111</v>
          </cell>
          <cell r="I5700">
            <v>228419</v>
          </cell>
        </row>
        <row r="5701">
          <cell r="A5701">
            <v>84</v>
          </cell>
          <cell r="D5701">
            <v>2016</v>
          </cell>
          <cell r="G5701">
            <v>112</v>
          </cell>
          <cell r="I5701">
            <v>324393</v>
          </cell>
        </row>
        <row r="5702">
          <cell r="A5702">
            <v>98</v>
          </cell>
          <cell r="D5702">
            <v>1998</v>
          </cell>
          <cell r="G5702">
            <v>83</v>
          </cell>
          <cell r="I5702">
            <v>723132</v>
          </cell>
        </row>
        <row r="5703">
          <cell r="A5703">
            <v>98</v>
          </cell>
          <cell r="D5703">
            <v>1998</v>
          </cell>
          <cell r="G5703">
            <v>84</v>
          </cell>
          <cell r="I5703">
            <v>1403994</v>
          </cell>
        </row>
        <row r="5704">
          <cell r="A5704">
            <v>98</v>
          </cell>
          <cell r="D5704">
            <v>1998</v>
          </cell>
          <cell r="G5704"/>
          <cell r="I5704">
            <v>0</v>
          </cell>
        </row>
        <row r="5705">
          <cell r="A5705">
            <v>98</v>
          </cell>
          <cell r="D5705">
            <v>1998</v>
          </cell>
          <cell r="G5705"/>
          <cell r="I5705">
            <v>0</v>
          </cell>
        </row>
        <row r="5706">
          <cell r="A5706">
            <v>98</v>
          </cell>
          <cell r="D5706">
            <v>1998</v>
          </cell>
          <cell r="G5706"/>
          <cell r="I5706">
            <v>0</v>
          </cell>
        </row>
        <row r="5707">
          <cell r="A5707">
            <v>98</v>
          </cell>
          <cell r="D5707">
            <v>1998</v>
          </cell>
          <cell r="G5707">
            <v>88</v>
          </cell>
          <cell r="I5707">
            <v>56394</v>
          </cell>
        </row>
        <row r="5708">
          <cell r="A5708">
            <v>98</v>
          </cell>
          <cell r="D5708">
            <v>1998</v>
          </cell>
          <cell r="G5708">
            <v>89</v>
          </cell>
          <cell r="I5708">
            <v>1554255</v>
          </cell>
        </row>
        <row r="5709">
          <cell r="A5709">
            <v>98</v>
          </cell>
          <cell r="D5709">
            <v>1998</v>
          </cell>
          <cell r="G5709">
            <v>90</v>
          </cell>
          <cell r="I5709">
            <v>915104</v>
          </cell>
        </row>
        <row r="5710">
          <cell r="A5710">
            <v>98</v>
          </cell>
          <cell r="D5710">
            <v>1998</v>
          </cell>
          <cell r="G5710">
            <v>91</v>
          </cell>
          <cell r="I5710">
            <v>4652879</v>
          </cell>
        </row>
        <row r="5711">
          <cell r="A5711">
            <v>98</v>
          </cell>
          <cell r="D5711">
            <v>1998</v>
          </cell>
          <cell r="G5711"/>
          <cell r="I5711">
            <v>0</v>
          </cell>
        </row>
        <row r="5712">
          <cell r="A5712">
            <v>98</v>
          </cell>
          <cell r="D5712">
            <v>1998</v>
          </cell>
          <cell r="G5712">
            <v>93</v>
          </cell>
          <cell r="I5712">
            <v>105697</v>
          </cell>
        </row>
        <row r="5713">
          <cell r="A5713">
            <v>98</v>
          </cell>
          <cell r="D5713">
            <v>1998</v>
          </cell>
          <cell r="G5713"/>
          <cell r="I5713">
            <v>0</v>
          </cell>
        </row>
        <row r="5714">
          <cell r="A5714">
            <v>98</v>
          </cell>
          <cell r="D5714">
            <v>1998</v>
          </cell>
          <cell r="G5714">
            <v>95</v>
          </cell>
          <cell r="I5714">
            <v>1504668</v>
          </cell>
        </row>
        <row r="5715">
          <cell r="A5715">
            <v>98</v>
          </cell>
          <cell r="D5715">
            <v>1998</v>
          </cell>
          <cell r="G5715">
            <v>96</v>
          </cell>
          <cell r="I5715">
            <v>902259</v>
          </cell>
        </row>
        <row r="5716">
          <cell r="A5716">
            <v>98</v>
          </cell>
          <cell r="D5716">
            <v>1998</v>
          </cell>
          <cell r="G5716"/>
          <cell r="I5716">
            <v>0</v>
          </cell>
        </row>
        <row r="5717">
          <cell r="A5717">
            <v>98</v>
          </cell>
          <cell r="D5717">
            <v>1998</v>
          </cell>
          <cell r="G5717"/>
          <cell r="I5717">
            <v>0</v>
          </cell>
        </row>
        <row r="5718">
          <cell r="A5718">
            <v>98</v>
          </cell>
          <cell r="D5718">
            <v>1998</v>
          </cell>
          <cell r="G5718">
            <v>99</v>
          </cell>
          <cell r="I5718">
            <v>2512624</v>
          </cell>
        </row>
        <row r="5719">
          <cell r="A5719">
            <v>98</v>
          </cell>
          <cell r="D5719">
            <v>1998</v>
          </cell>
          <cell r="G5719">
            <v>100</v>
          </cell>
          <cell r="I5719">
            <v>7165503</v>
          </cell>
        </row>
        <row r="5720">
          <cell r="A5720">
            <v>98</v>
          </cell>
          <cell r="D5720">
            <v>1998</v>
          </cell>
          <cell r="G5720"/>
          <cell r="I5720">
            <v>0</v>
          </cell>
        </row>
        <row r="5721">
          <cell r="A5721">
            <v>98</v>
          </cell>
          <cell r="D5721">
            <v>1998</v>
          </cell>
          <cell r="G5721"/>
          <cell r="I5721">
            <v>0</v>
          </cell>
        </row>
        <row r="5722">
          <cell r="A5722">
            <v>98</v>
          </cell>
          <cell r="D5722">
            <v>1998</v>
          </cell>
          <cell r="G5722">
            <v>103</v>
          </cell>
          <cell r="I5722">
            <v>2013522</v>
          </cell>
        </row>
        <row r="5723">
          <cell r="A5723">
            <v>98</v>
          </cell>
          <cell r="D5723">
            <v>1998</v>
          </cell>
          <cell r="G5723"/>
          <cell r="I5723">
            <v>0</v>
          </cell>
        </row>
        <row r="5724">
          <cell r="A5724">
            <v>98</v>
          </cell>
          <cell r="D5724">
            <v>1998</v>
          </cell>
          <cell r="G5724"/>
          <cell r="I5724">
            <v>0</v>
          </cell>
        </row>
        <row r="5725">
          <cell r="A5725">
            <v>98</v>
          </cell>
          <cell r="D5725">
            <v>1998</v>
          </cell>
          <cell r="G5725"/>
          <cell r="I5725">
            <v>0</v>
          </cell>
        </row>
        <row r="5726">
          <cell r="A5726">
            <v>98</v>
          </cell>
          <cell r="D5726">
            <v>1998</v>
          </cell>
          <cell r="G5726">
            <v>107</v>
          </cell>
          <cell r="I5726">
            <v>989139</v>
          </cell>
        </row>
        <row r="5727">
          <cell r="A5727">
            <v>98</v>
          </cell>
          <cell r="D5727">
            <v>1998</v>
          </cell>
          <cell r="G5727">
            <v>108</v>
          </cell>
          <cell r="I5727">
            <v>244845</v>
          </cell>
        </row>
        <row r="5728">
          <cell r="A5728">
            <v>98</v>
          </cell>
          <cell r="D5728">
            <v>1998</v>
          </cell>
          <cell r="G5728">
            <v>109</v>
          </cell>
          <cell r="I5728">
            <v>6675</v>
          </cell>
        </row>
        <row r="5729">
          <cell r="A5729">
            <v>98</v>
          </cell>
          <cell r="D5729">
            <v>1998</v>
          </cell>
          <cell r="G5729">
            <v>110</v>
          </cell>
          <cell r="I5729">
            <v>524637</v>
          </cell>
        </row>
        <row r="5730">
          <cell r="A5730">
            <v>98</v>
          </cell>
          <cell r="D5730">
            <v>1998</v>
          </cell>
          <cell r="G5730">
            <v>111</v>
          </cell>
          <cell r="I5730">
            <v>9867</v>
          </cell>
        </row>
        <row r="5731">
          <cell r="A5731">
            <v>98</v>
          </cell>
          <cell r="D5731">
            <v>1998</v>
          </cell>
          <cell r="G5731"/>
          <cell r="I5731">
            <v>0</v>
          </cell>
        </row>
        <row r="5732">
          <cell r="A5732">
            <v>98</v>
          </cell>
          <cell r="D5732">
            <v>1999</v>
          </cell>
          <cell r="G5732">
            <v>83</v>
          </cell>
          <cell r="I5732">
            <v>1854989</v>
          </cell>
        </row>
        <row r="5733">
          <cell r="A5733">
            <v>98</v>
          </cell>
          <cell r="D5733">
            <v>1999</v>
          </cell>
          <cell r="G5733">
            <v>84</v>
          </cell>
          <cell r="I5733">
            <v>2339788</v>
          </cell>
        </row>
        <row r="5734">
          <cell r="A5734">
            <v>98</v>
          </cell>
          <cell r="D5734">
            <v>1999</v>
          </cell>
          <cell r="G5734">
            <v>85</v>
          </cell>
          <cell r="I5734">
            <v>132417</v>
          </cell>
        </row>
        <row r="5735">
          <cell r="A5735">
            <v>98</v>
          </cell>
          <cell r="D5735">
            <v>1999</v>
          </cell>
          <cell r="G5735">
            <v>86</v>
          </cell>
          <cell r="I5735">
            <v>123844</v>
          </cell>
        </row>
        <row r="5736">
          <cell r="A5736">
            <v>98</v>
          </cell>
          <cell r="D5736">
            <v>1999</v>
          </cell>
          <cell r="G5736">
            <v>87</v>
          </cell>
          <cell r="I5736">
            <v>0</v>
          </cell>
        </row>
        <row r="5737">
          <cell r="A5737">
            <v>98</v>
          </cell>
          <cell r="D5737">
            <v>1999</v>
          </cell>
          <cell r="G5737">
            <v>88</v>
          </cell>
          <cell r="I5737">
            <v>47682</v>
          </cell>
        </row>
        <row r="5738">
          <cell r="A5738">
            <v>98</v>
          </cell>
          <cell r="D5738">
            <v>1999</v>
          </cell>
          <cell r="G5738">
            <v>89</v>
          </cell>
          <cell r="I5738">
            <v>71916</v>
          </cell>
        </row>
        <row r="5739">
          <cell r="A5739">
            <v>98</v>
          </cell>
          <cell r="D5739">
            <v>1999</v>
          </cell>
          <cell r="G5739">
            <v>90</v>
          </cell>
          <cell r="I5739">
            <v>639794</v>
          </cell>
        </row>
        <row r="5740">
          <cell r="A5740">
            <v>98</v>
          </cell>
          <cell r="D5740">
            <v>1999</v>
          </cell>
          <cell r="G5740">
            <v>91</v>
          </cell>
          <cell r="I5740">
            <v>5210430</v>
          </cell>
        </row>
        <row r="5741">
          <cell r="A5741">
            <v>98</v>
          </cell>
          <cell r="D5741">
            <v>1999</v>
          </cell>
          <cell r="G5741"/>
          <cell r="I5741">
            <v>0</v>
          </cell>
        </row>
        <row r="5742">
          <cell r="A5742">
            <v>98</v>
          </cell>
          <cell r="D5742">
            <v>1999</v>
          </cell>
          <cell r="G5742">
            <v>93</v>
          </cell>
          <cell r="I5742">
            <v>171799</v>
          </cell>
        </row>
        <row r="5743">
          <cell r="A5743">
            <v>98</v>
          </cell>
          <cell r="D5743">
            <v>1999</v>
          </cell>
          <cell r="G5743">
            <v>94</v>
          </cell>
          <cell r="I5743">
            <v>0</v>
          </cell>
        </row>
        <row r="5744">
          <cell r="A5744">
            <v>98</v>
          </cell>
          <cell r="D5744">
            <v>1999</v>
          </cell>
          <cell r="G5744">
            <v>95</v>
          </cell>
          <cell r="I5744">
            <v>1475380</v>
          </cell>
        </row>
        <row r="5745">
          <cell r="A5745">
            <v>98</v>
          </cell>
          <cell r="D5745">
            <v>1999</v>
          </cell>
          <cell r="G5745">
            <v>96</v>
          </cell>
          <cell r="I5745">
            <v>450212</v>
          </cell>
        </row>
        <row r="5746">
          <cell r="A5746">
            <v>98</v>
          </cell>
          <cell r="D5746">
            <v>1999</v>
          </cell>
          <cell r="G5746">
            <v>97</v>
          </cell>
          <cell r="I5746">
            <v>0</v>
          </cell>
        </row>
        <row r="5747">
          <cell r="A5747">
            <v>98</v>
          </cell>
          <cell r="D5747">
            <v>1999</v>
          </cell>
          <cell r="G5747">
            <v>98</v>
          </cell>
          <cell r="I5747">
            <v>0</v>
          </cell>
        </row>
        <row r="5748">
          <cell r="A5748">
            <v>98</v>
          </cell>
          <cell r="D5748">
            <v>1999</v>
          </cell>
          <cell r="G5748">
            <v>99</v>
          </cell>
          <cell r="I5748">
            <v>2097391</v>
          </cell>
        </row>
        <row r="5749">
          <cell r="A5749">
            <v>98</v>
          </cell>
          <cell r="D5749">
            <v>1999</v>
          </cell>
          <cell r="G5749">
            <v>100</v>
          </cell>
          <cell r="I5749">
            <v>7307821</v>
          </cell>
        </row>
        <row r="5750">
          <cell r="A5750">
            <v>98</v>
          </cell>
          <cell r="D5750">
            <v>1999</v>
          </cell>
          <cell r="G5750"/>
          <cell r="I5750">
            <v>0</v>
          </cell>
        </row>
        <row r="5751">
          <cell r="A5751">
            <v>98</v>
          </cell>
          <cell r="D5751">
            <v>1999</v>
          </cell>
          <cell r="G5751"/>
          <cell r="I5751">
            <v>0</v>
          </cell>
        </row>
        <row r="5752">
          <cell r="A5752">
            <v>98</v>
          </cell>
          <cell r="D5752">
            <v>1999</v>
          </cell>
          <cell r="G5752">
            <v>103</v>
          </cell>
          <cell r="I5752">
            <v>1754179</v>
          </cell>
        </row>
        <row r="5753">
          <cell r="A5753">
            <v>98</v>
          </cell>
          <cell r="D5753">
            <v>1999</v>
          </cell>
          <cell r="G5753"/>
          <cell r="I5753">
            <v>0</v>
          </cell>
        </row>
        <row r="5754">
          <cell r="A5754">
            <v>98</v>
          </cell>
          <cell r="D5754">
            <v>1999</v>
          </cell>
          <cell r="G5754">
            <v>105</v>
          </cell>
          <cell r="I5754">
            <v>5866</v>
          </cell>
        </row>
        <row r="5755">
          <cell r="A5755">
            <v>98</v>
          </cell>
          <cell r="D5755">
            <v>1999</v>
          </cell>
          <cell r="G5755">
            <v>106</v>
          </cell>
          <cell r="I5755">
            <v>97108</v>
          </cell>
        </row>
        <row r="5756">
          <cell r="A5756">
            <v>98</v>
          </cell>
          <cell r="D5756">
            <v>1999</v>
          </cell>
          <cell r="G5756">
            <v>107</v>
          </cell>
          <cell r="I5756">
            <v>760776</v>
          </cell>
        </row>
        <row r="5757">
          <cell r="A5757">
            <v>98</v>
          </cell>
          <cell r="D5757">
            <v>1999</v>
          </cell>
          <cell r="G5757">
            <v>108</v>
          </cell>
          <cell r="I5757">
            <v>638849</v>
          </cell>
        </row>
        <row r="5758">
          <cell r="A5758">
            <v>98</v>
          </cell>
          <cell r="D5758">
            <v>1999</v>
          </cell>
          <cell r="G5758">
            <v>109</v>
          </cell>
          <cell r="I5758">
            <v>0</v>
          </cell>
        </row>
        <row r="5759">
          <cell r="A5759">
            <v>98</v>
          </cell>
          <cell r="D5759">
            <v>1999</v>
          </cell>
          <cell r="G5759">
            <v>110</v>
          </cell>
          <cell r="I5759">
            <v>213088</v>
          </cell>
        </row>
        <row r="5760">
          <cell r="A5760">
            <v>98</v>
          </cell>
          <cell r="D5760">
            <v>1999</v>
          </cell>
          <cell r="G5760">
            <v>111</v>
          </cell>
          <cell r="I5760">
            <v>29825</v>
          </cell>
        </row>
        <row r="5761">
          <cell r="A5761">
            <v>98</v>
          </cell>
          <cell r="D5761">
            <v>1999</v>
          </cell>
          <cell r="G5761">
            <v>112</v>
          </cell>
          <cell r="I5761">
            <v>201641</v>
          </cell>
        </row>
        <row r="5762">
          <cell r="A5762">
            <v>98</v>
          </cell>
          <cell r="D5762">
            <v>2000</v>
          </cell>
          <cell r="G5762">
            <v>83</v>
          </cell>
          <cell r="I5762">
            <v>1167943</v>
          </cell>
        </row>
        <row r="5763">
          <cell r="A5763">
            <v>98</v>
          </cell>
          <cell r="D5763">
            <v>2000</v>
          </cell>
          <cell r="G5763">
            <v>84</v>
          </cell>
          <cell r="I5763">
            <v>1849502</v>
          </cell>
        </row>
        <row r="5764">
          <cell r="A5764">
            <v>98</v>
          </cell>
          <cell r="D5764">
            <v>2000</v>
          </cell>
          <cell r="G5764">
            <v>85</v>
          </cell>
          <cell r="I5764">
            <v>111344</v>
          </cell>
        </row>
        <row r="5765">
          <cell r="A5765">
            <v>98</v>
          </cell>
          <cell r="D5765">
            <v>2000</v>
          </cell>
          <cell r="G5765">
            <v>86</v>
          </cell>
          <cell r="I5765">
            <v>95510</v>
          </cell>
        </row>
        <row r="5766">
          <cell r="A5766">
            <v>98</v>
          </cell>
          <cell r="D5766">
            <v>2000</v>
          </cell>
          <cell r="G5766">
            <v>87</v>
          </cell>
          <cell r="I5766">
            <v>0</v>
          </cell>
        </row>
        <row r="5767">
          <cell r="A5767">
            <v>98</v>
          </cell>
          <cell r="D5767">
            <v>2000</v>
          </cell>
          <cell r="G5767">
            <v>88</v>
          </cell>
          <cell r="I5767">
            <v>0</v>
          </cell>
        </row>
        <row r="5768">
          <cell r="A5768">
            <v>98</v>
          </cell>
          <cell r="D5768">
            <v>2000</v>
          </cell>
          <cell r="G5768">
            <v>89</v>
          </cell>
          <cell r="I5768">
            <v>56214</v>
          </cell>
        </row>
        <row r="5769">
          <cell r="A5769">
            <v>98</v>
          </cell>
          <cell r="D5769">
            <v>2000</v>
          </cell>
          <cell r="G5769">
            <v>90</v>
          </cell>
          <cell r="I5769">
            <v>762355</v>
          </cell>
        </row>
        <row r="5770">
          <cell r="A5770">
            <v>98</v>
          </cell>
          <cell r="D5770">
            <v>2000</v>
          </cell>
          <cell r="G5770">
            <v>91</v>
          </cell>
          <cell r="I5770">
            <v>4042868</v>
          </cell>
        </row>
        <row r="5771">
          <cell r="A5771">
            <v>98</v>
          </cell>
          <cell r="D5771">
            <v>2000</v>
          </cell>
          <cell r="G5771"/>
          <cell r="I5771">
            <v>0</v>
          </cell>
        </row>
        <row r="5772">
          <cell r="A5772">
            <v>98</v>
          </cell>
          <cell r="D5772">
            <v>2000</v>
          </cell>
          <cell r="G5772">
            <v>93</v>
          </cell>
          <cell r="I5772">
            <v>117619</v>
          </cell>
        </row>
        <row r="5773">
          <cell r="A5773">
            <v>98</v>
          </cell>
          <cell r="D5773">
            <v>2000</v>
          </cell>
          <cell r="G5773">
            <v>94</v>
          </cell>
          <cell r="I5773">
            <v>0</v>
          </cell>
        </row>
        <row r="5774">
          <cell r="A5774">
            <v>98</v>
          </cell>
          <cell r="D5774">
            <v>2000</v>
          </cell>
          <cell r="G5774">
            <v>95</v>
          </cell>
          <cell r="I5774">
            <v>1637878</v>
          </cell>
        </row>
        <row r="5775">
          <cell r="A5775">
            <v>98</v>
          </cell>
          <cell r="D5775">
            <v>2000</v>
          </cell>
          <cell r="G5775">
            <v>96</v>
          </cell>
          <cell r="I5775">
            <v>491835</v>
          </cell>
        </row>
        <row r="5776">
          <cell r="A5776">
            <v>98</v>
          </cell>
          <cell r="D5776">
            <v>2000</v>
          </cell>
          <cell r="G5776">
            <v>97</v>
          </cell>
          <cell r="I5776">
            <v>0</v>
          </cell>
        </row>
        <row r="5777">
          <cell r="A5777">
            <v>98</v>
          </cell>
          <cell r="D5777">
            <v>2000</v>
          </cell>
          <cell r="G5777">
            <v>98</v>
          </cell>
          <cell r="I5777">
            <v>0</v>
          </cell>
        </row>
        <row r="5778">
          <cell r="A5778">
            <v>98</v>
          </cell>
          <cell r="D5778">
            <v>2000</v>
          </cell>
          <cell r="G5778">
            <v>99</v>
          </cell>
          <cell r="I5778">
            <v>2247332</v>
          </cell>
        </row>
        <row r="5779">
          <cell r="A5779">
            <v>98</v>
          </cell>
          <cell r="D5779">
            <v>2000</v>
          </cell>
          <cell r="G5779">
            <v>100</v>
          </cell>
          <cell r="I5779">
            <v>6290200</v>
          </cell>
        </row>
        <row r="5780">
          <cell r="A5780">
            <v>98</v>
          </cell>
          <cell r="D5780">
            <v>2000</v>
          </cell>
          <cell r="G5780"/>
          <cell r="I5780">
            <v>0</v>
          </cell>
        </row>
        <row r="5781">
          <cell r="A5781">
            <v>98</v>
          </cell>
          <cell r="D5781">
            <v>2000</v>
          </cell>
          <cell r="G5781"/>
          <cell r="I5781">
            <v>0</v>
          </cell>
        </row>
        <row r="5782">
          <cell r="A5782">
            <v>98</v>
          </cell>
          <cell r="D5782">
            <v>2000</v>
          </cell>
          <cell r="G5782">
            <v>103</v>
          </cell>
          <cell r="I5782">
            <v>597786</v>
          </cell>
        </row>
        <row r="5783">
          <cell r="A5783">
            <v>98</v>
          </cell>
          <cell r="D5783">
            <v>2000</v>
          </cell>
          <cell r="G5783"/>
          <cell r="I5783">
            <v>0</v>
          </cell>
        </row>
        <row r="5784">
          <cell r="A5784">
            <v>98</v>
          </cell>
          <cell r="D5784">
            <v>2000</v>
          </cell>
          <cell r="G5784">
            <v>105</v>
          </cell>
          <cell r="I5784">
            <v>9670</v>
          </cell>
        </row>
        <row r="5785">
          <cell r="A5785">
            <v>98</v>
          </cell>
          <cell r="D5785">
            <v>2000</v>
          </cell>
          <cell r="G5785">
            <v>106</v>
          </cell>
          <cell r="I5785">
            <v>101369</v>
          </cell>
        </row>
        <row r="5786">
          <cell r="A5786">
            <v>98</v>
          </cell>
          <cell r="D5786">
            <v>2000</v>
          </cell>
          <cell r="G5786">
            <v>107</v>
          </cell>
          <cell r="I5786">
            <v>427640</v>
          </cell>
        </row>
        <row r="5787">
          <cell r="A5787">
            <v>98</v>
          </cell>
          <cell r="D5787">
            <v>2000</v>
          </cell>
          <cell r="G5787">
            <v>108</v>
          </cell>
          <cell r="I5787">
            <v>654122</v>
          </cell>
        </row>
        <row r="5788">
          <cell r="A5788">
            <v>98</v>
          </cell>
          <cell r="D5788">
            <v>2000</v>
          </cell>
          <cell r="G5788">
            <v>109</v>
          </cell>
          <cell r="I5788">
            <v>0</v>
          </cell>
        </row>
        <row r="5789">
          <cell r="A5789">
            <v>98</v>
          </cell>
          <cell r="D5789">
            <v>2000</v>
          </cell>
          <cell r="G5789">
            <v>110</v>
          </cell>
          <cell r="I5789">
            <v>187099</v>
          </cell>
        </row>
        <row r="5790">
          <cell r="A5790">
            <v>98</v>
          </cell>
          <cell r="D5790">
            <v>2000</v>
          </cell>
          <cell r="G5790">
            <v>111</v>
          </cell>
          <cell r="I5790">
            <v>24922</v>
          </cell>
        </row>
        <row r="5791">
          <cell r="A5791">
            <v>98</v>
          </cell>
          <cell r="D5791">
            <v>2000</v>
          </cell>
          <cell r="G5791">
            <v>112</v>
          </cell>
          <cell r="I5791">
            <v>210893</v>
          </cell>
        </row>
        <row r="5792">
          <cell r="A5792">
            <v>98</v>
          </cell>
          <cell r="D5792">
            <v>2001</v>
          </cell>
          <cell r="G5792">
            <v>83</v>
          </cell>
          <cell r="I5792">
            <v>1376673</v>
          </cell>
        </row>
        <row r="5793">
          <cell r="A5793">
            <v>98</v>
          </cell>
          <cell r="D5793">
            <v>2001</v>
          </cell>
          <cell r="G5793">
            <v>84</v>
          </cell>
          <cell r="I5793">
            <v>1362250</v>
          </cell>
        </row>
        <row r="5794">
          <cell r="A5794">
            <v>98</v>
          </cell>
          <cell r="D5794">
            <v>2001</v>
          </cell>
          <cell r="G5794">
            <v>85</v>
          </cell>
          <cell r="I5794">
            <v>3355</v>
          </cell>
        </row>
        <row r="5795">
          <cell r="A5795">
            <v>98</v>
          </cell>
          <cell r="D5795">
            <v>2001</v>
          </cell>
          <cell r="G5795">
            <v>86</v>
          </cell>
          <cell r="I5795">
            <v>366563</v>
          </cell>
        </row>
        <row r="5796">
          <cell r="A5796">
            <v>98</v>
          </cell>
          <cell r="D5796">
            <v>2001</v>
          </cell>
          <cell r="G5796">
            <v>87</v>
          </cell>
          <cell r="I5796">
            <v>0</v>
          </cell>
        </row>
        <row r="5797">
          <cell r="A5797">
            <v>98</v>
          </cell>
          <cell r="D5797">
            <v>2001</v>
          </cell>
          <cell r="G5797">
            <v>88</v>
          </cell>
          <cell r="I5797">
            <v>203063</v>
          </cell>
        </row>
        <row r="5798">
          <cell r="A5798">
            <v>98</v>
          </cell>
          <cell r="D5798">
            <v>2001</v>
          </cell>
          <cell r="G5798">
            <v>89</v>
          </cell>
          <cell r="I5798">
            <v>32944</v>
          </cell>
        </row>
        <row r="5799">
          <cell r="A5799">
            <v>98</v>
          </cell>
          <cell r="D5799">
            <v>2001</v>
          </cell>
          <cell r="G5799">
            <v>90</v>
          </cell>
          <cell r="I5799">
            <v>635755</v>
          </cell>
        </row>
        <row r="5800">
          <cell r="A5800">
            <v>98</v>
          </cell>
          <cell r="D5800">
            <v>2001</v>
          </cell>
          <cell r="G5800">
            <v>91</v>
          </cell>
          <cell r="I5800">
            <v>3980603</v>
          </cell>
        </row>
        <row r="5801">
          <cell r="A5801">
            <v>98</v>
          </cell>
          <cell r="D5801">
            <v>2001</v>
          </cell>
          <cell r="G5801"/>
          <cell r="I5801">
            <v>0</v>
          </cell>
        </row>
        <row r="5802">
          <cell r="A5802">
            <v>98</v>
          </cell>
          <cell r="D5802">
            <v>2001</v>
          </cell>
          <cell r="G5802">
            <v>93</v>
          </cell>
          <cell r="I5802">
            <v>138666</v>
          </cell>
        </row>
        <row r="5803">
          <cell r="A5803">
            <v>98</v>
          </cell>
          <cell r="D5803">
            <v>2001</v>
          </cell>
          <cell r="G5803">
            <v>94</v>
          </cell>
          <cell r="I5803">
            <v>0</v>
          </cell>
        </row>
        <row r="5804">
          <cell r="A5804">
            <v>98</v>
          </cell>
          <cell r="D5804">
            <v>2001</v>
          </cell>
          <cell r="G5804">
            <v>95</v>
          </cell>
          <cell r="I5804">
            <v>1902328</v>
          </cell>
        </row>
        <row r="5805">
          <cell r="A5805">
            <v>98</v>
          </cell>
          <cell r="D5805">
            <v>2001</v>
          </cell>
          <cell r="G5805">
            <v>96</v>
          </cell>
          <cell r="I5805">
            <v>593378</v>
          </cell>
        </row>
        <row r="5806">
          <cell r="A5806">
            <v>98</v>
          </cell>
          <cell r="D5806">
            <v>2001</v>
          </cell>
          <cell r="G5806">
            <v>97</v>
          </cell>
          <cell r="I5806">
            <v>0</v>
          </cell>
        </row>
        <row r="5807">
          <cell r="A5807">
            <v>98</v>
          </cell>
          <cell r="D5807">
            <v>2001</v>
          </cell>
          <cell r="G5807">
            <v>98</v>
          </cell>
          <cell r="I5807">
            <v>0</v>
          </cell>
        </row>
        <row r="5808">
          <cell r="A5808">
            <v>98</v>
          </cell>
          <cell r="D5808">
            <v>2001</v>
          </cell>
          <cell r="G5808">
            <v>99</v>
          </cell>
          <cell r="I5808">
            <v>2634372</v>
          </cell>
        </row>
        <row r="5809">
          <cell r="A5809">
            <v>98</v>
          </cell>
          <cell r="D5809">
            <v>2001</v>
          </cell>
          <cell r="G5809">
            <v>100</v>
          </cell>
          <cell r="I5809">
            <v>6614975</v>
          </cell>
        </row>
        <row r="5810">
          <cell r="A5810">
            <v>98</v>
          </cell>
          <cell r="D5810">
            <v>2001</v>
          </cell>
          <cell r="G5810"/>
          <cell r="I5810">
            <v>0</v>
          </cell>
        </row>
        <row r="5811">
          <cell r="A5811">
            <v>98</v>
          </cell>
          <cell r="D5811">
            <v>2001</v>
          </cell>
          <cell r="G5811"/>
          <cell r="I5811">
            <v>0</v>
          </cell>
        </row>
        <row r="5812">
          <cell r="A5812">
            <v>98</v>
          </cell>
          <cell r="D5812">
            <v>2001</v>
          </cell>
          <cell r="G5812">
            <v>103</v>
          </cell>
          <cell r="I5812">
            <v>618251</v>
          </cell>
        </row>
        <row r="5813">
          <cell r="A5813">
            <v>98</v>
          </cell>
          <cell r="D5813">
            <v>2001</v>
          </cell>
          <cell r="G5813"/>
          <cell r="I5813">
            <v>0</v>
          </cell>
        </row>
        <row r="5814">
          <cell r="A5814">
            <v>98</v>
          </cell>
          <cell r="D5814">
            <v>2001</v>
          </cell>
          <cell r="G5814">
            <v>105</v>
          </cell>
          <cell r="I5814">
            <v>21567</v>
          </cell>
        </row>
        <row r="5815">
          <cell r="A5815">
            <v>98</v>
          </cell>
          <cell r="D5815">
            <v>2001</v>
          </cell>
          <cell r="G5815">
            <v>106</v>
          </cell>
          <cell r="I5815">
            <v>3388</v>
          </cell>
        </row>
        <row r="5816">
          <cell r="A5816">
            <v>98</v>
          </cell>
          <cell r="D5816">
            <v>2001</v>
          </cell>
          <cell r="G5816">
            <v>107</v>
          </cell>
          <cell r="I5816">
            <v>810500</v>
          </cell>
        </row>
        <row r="5817">
          <cell r="A5817">
            <v>98</v>
          </cell>
          <cell r="D5817">
            <v>2001</v>
          </cell>
          <cell r="G5817">
            <v>108</v>
          </cell>
          <cell r="I5817">
            <v>703013</v>
          </cell>
        </row>
        <row r="5818">
          <cell r="A5818">
            <v>98</v>
          </cell>
          <cell r="D5818">
            <v>2001</v>
          </cell>
          <cell r="G5818">
            <v>109</v>
          </cell>
          <cell r="I5818">
            <v>0</v>
          </cell>
        </row>
        <row r="5819">
          <cell r="A5819">
            <v>98</v>
          </cell>
          <cell r="D5819">
            <v>2001</v>
          </cell>
          <cell r="G5819">
            <v>110</v>
          </cell>
          <cell r="I5819">
            <v>167195</v>
          </cell>
        </row>
        <row r="5820">
          <cell r="A5820">
            <v>98</v>
          </cell>
          <cell r="D5820">
            <v>2001</v>
          </cell>
          <cell r="G5820">
            <v>111</v>
          </cell>
          <cell r="I5820">
            <v>24724</v>
          </cell>
        </row>
        <row r="5821">
          <cell r="A5821">
            <v>98</v>
          </cell>
          <cell r="D5821">
            <v>2001</v>
          </cell>
          <cell r="G5821">
            <v>112</v>
          </cell>
          <cell r="I5821">
            <v>124755</v>
          </cell>
        </row>
        <row r="5822">
          <cell r="A5822">
            <v>98</v>
          </cell>
          <cell r="D5822">
            <v>2002</v>
          </cell>
          <cell r="G5822">
            <v>83</v>
          </cell>
          <cell r="I5822">
            <v>1467650</v>
          </cell>
        </row>
        <row r="5823">
          <cell r="A5823">
            <v>98</v>
          </cell>
          <cell r="D5823">
            <v>2002</v>
          </cell>
          <cell r="G5823">
            <v>84</v>
          </cell>
          <cell r="I5823">
            <v>1587701</v>
          </cell>
        </row>
        <row r="5824">
          <cell r="A5824">
            <v>98</v>
          </cell>
          <cell r="D5824">
            <v>2002</v>
          </cell>
          <cell r="G5824">
            <v>85</v>
          </cell>
          <cell r="I5824">
            <v>0</v>
          </cell>
        </row>
        <row r="5825">
          <cell r="A5825">
            <v>98</v>
          </cell>
          <cell r="D5825">
            <v>2002</v>
          </cell>
          <cell r="G5825">
            <v>86</v>
          </cell>
          <cell r="I5825">
            <v>448568</v>
          </cell>
        </row>
        <row r="5826">
          <cell r="A5826">
            <v>98</v>
          </cell>
          <cell r="D5826">
            <v>2002</v>
          </cell>
          <cell r="G5826">
            <v>87</v>
          </cell>
          <cell r="I5826">
            <v>0</v>
          </cell>
        </row>
        <row r="5827">
          <cell r="A5827">
            <v>98</v>
          </cell>
          <cell r="D5827">
            <v>2002</v>
          </cell>
          <cell r="G5827">
            <v>88</v>
          </cell>
          <cell r="I5827">
            <v>232948</v>
          </cell>
        </row>
        <row r="5828">
          <cell r="A5828">
            <v>98</v>
          </cell>
          <cell r="D5828">
            <v>2002</v>
          </cell>
          <cell r="G5828">
            <v>89</v>
          </cell>
          <cell r="I5828">
            <v>28799</v>
          </cell>
        </row>
        <row r="5829">
          <cell r="A5829">
            <v>98</v>
          </cell>
          <cell r="D5829">
            <v>2002</v>
          </cell>
          <cell r="G5829">
            <v>90</v>
          </cell>
          <cell r="I5829">
            <v>637772</v>
          </cell>
        </row>
        <row r="5830">
          <cell r="A5830">
            <v>98</v>
          </cell>
          <cell r="D5830">
            <v>2002</v>
          </cell>
          <cell r="G5830">
            <v>91</v>
          </cell>
          <cell r="I5830">
            <v>4403438</v>
          </cell>
        </row>
        <row r="5831">
          <cell r="A5831">
            <v>98</v>
          </cell>
          <cell r="D5831">
            <v>2002</v>
          </cell>
          <cell r="G5831"/>
          <cell r="I5831">
            <v>0</v>
          </cell>
        </row>
        <row r="5832">
          <cell r="A5832">
            <v>98</v>
          </cell>
          <cell r="D5832">
            <v>2002</v>
          </cell>
          <cell r="G5832">
            <v>93</v>
          </cell>
          <cell r="I5832">
            <v>146322</v>
          </cell>
        </row>
        <row r="5833">
          <cell r="A5833">
            <v>98</v>
          </cell>
          <cell r="D5833">
            <v>2002</v>
          </cell>
          <cell r="G5833">
            <v>94</v>
          </cell>
          <cell r="I5833">
            <v>0</v>
          </cell>
        </row>
        <row r="5834">
          <cell r="A5834">
            <v>98</v>
          </cell>
          <cell r="D5834">
            <v>2002</v>
          </cell>
          <cell r="G5834">
            <v>95</v>
          </cell>
          <cell r="I5834">
            <v>2033204</v>
          </cell>
        </row>
        <row r="5835">
          <cell r="A5835">
            <v>98</v>
          </cell>
          <cell r="D5835">
            <v>2002</v>
          </cell>
          <cell r="G5835">
            <v>96</v>
          </cell>
          <cell r="I5835">
            <v>652046</v>
          </cell>
        </row>
        <row r="5836">
          <cell r="A5836">
            <v>98</v>
          </cell>
          <cell r="D5836">
            <v>2002</v>
          </cell>
          <cell r="G5836">
            <v>97</v>
          </cell>
          <cell r="I5836">
            <v>0</v>
          </cell>
        </row>
        <row r="5837">
          <cell r="A5837">
            <v>98</v>
          </cell>
          <cell r="D5837">
            <v>2002</v>
          </cell>
          <cell r="G5837">
            <v>98</v>
          </cell>
          <cell r="I5837">
            <v>0</v>
          </cell>
        </row>
        <row r="5838">
          <cell r="A5838">
            <v>98</v>
          </cell>
          <cell r="D5838">
            <v>2002</v>
          </cell>
          <cell r="G5838">
            <v>99</v>
          </cell>
          <cell r="I5838">
            <v>2831572</v>
          </cell>
        </row>
        <row r="5839">
          <cell r="A5839">
            <v>98</v>
          </cell>
          <cell r="D5839">
            <v>2002</v>
          </cell>
          <cell r="G5839">
            <v>100</v>
          </cell>
          <cell r="I5839">
            <v>7235010</v>
          </cell>
        </row>
        <row r="5840">
          <cell r="A5840">
            <v>98</v>
          </cell>
          <cell r="D5840">
            <v>2002</v>
          </cell>
          <cell r="G5840"/>
          <cell r="I5840">
            <v>0</v>
          </cell>
        </row>
        <row r="5841">
          <cell r="A5841">
            <v>98</v>
          </cell>
          <cell r="D5841">
            <v>2002</v>
          </cell>
          <cell r="G5841"/>
          <cell r="I5841">
            <v>0</v>
          </cell>
        </row>
        <row r="5842">
          <cell r="A5842">
            <v>98</v>
          </cell>
          <cell r="D5842">
            <v>2002</v>
          </cell>
          <cell r="G5842">
            <v>103</v>
          </cell>
          <cell r="I5842">
            <v>675735</v>
          </cell>
        </row>
        <row r="5843">
          <cell r="A5843">
            <v>98</v>
          </cell>
          <cell r="D5843">
            <v>2002</v>
          </cell>
          <cell r="G5843"/>
          <cell r="I5843">
            <v>0</v>
          </cell>
        </row>
        <row r="5844">
          <cell r="A5844">
            <v>98</v>
          </cell>
          <cell r="D5844">
            <v>2002</v>
          </cell>
          <cell r="G5844">
            <v>105</v>
          </cell>
          <cell r="I5844">
            <v>3506</v>
          </cell>
        </row>
        <row r="5845">
          <cell r="A5845">
            <v>98</v>
          </cell>
          <cell r="D5845">
            <v>2002</v>
          </cell>
          <cell r="G5845">
            <v>106</v>
          </cell>
          <cell r="I5845">
            <v>0</v>
          </cell>
        </row>
        <row r="5846">
          <cell r="A5846">
            <v>98</v>
          </cell>
          <cell r="D5846">
            <v>2002</v>
          </cell>
          <cell r="G5846">
            <v>107</v>
          </cell>
          <cell r="I5846">
            <v>937902</v>
          </cell>
        </row>
        <row r="5847">
          <cell r="A5847">
            <v>98</v>
          </cell>
          <cell r="D5847">
            <v>2002</v>
          </cell>
          <cell r="G5847">
            <v>108</v>
          </cell>
          <cell r="I5847">
            <v>715301</v>
          </cell>
        </row>
        <row r="5848">
          <cell r="A5848">
            <v>98</v>
          </cell>
          <cell r="D5848">
            <v>2002</v>
          </cell>
          <cell r="G5848">
            <v>109</v>
          </cell>
          <cell r="I5848">
            <v>0</v>
          </cell>
        </row>
        <row r="5849">
          <cell r="A5849">
            <v>98</v>
          </cell>
          <cell r="D5849">
            <v>2002</v>
          </cell>
          <cell r="G5849">
            <v>110</v>
          </cell>
          <cell r="I5849">
            <v>178750</v>
          </cell>
        </row>
        <row r="5850">
          <cell r="A5850">
            <v>98</v>
          </cell>
          <cell r="D5850">
            <v>2002</v>
          </cell>
          <cell r="G5850">
            <v>111</v>
          </cell>
          <cell r="I5850">
            <v>15032</v>
          </cell>
        </row>
        <row r="5851">
          <cell r="A5851">
            <v>98</v>
          </cell>
          <cell r="D5851">
            <v>2002</v>
          </cell>
          <cell r="G5851">
            <v>112</v>
          </cell>
          <cell r="I5851">
            <v>119741</v>
          </cell>
        </row>
        <row r="5852">
          <cell r="A5852">
            <v>98</v>
          </cell>
          <cell r="D5852">
            <v>2003</v>
          </cell>
          <cell r="G5852">
            <v>83</v>
          </cell>
          <cell r="I5852">
            <v>1422175</v>
          </cell>
        </row>
        <row r="5853">
          <cell r="A5853">
            <v>98</v>
          </cell>
          <cell r="D5853">
            <v>2003</v>
          </cell>
          <cell r="G5853">
            <v>84</v>
          </cell>
          <cell r="I5853">
            <v>1532843</v>
          </cell>
        </row>
        <row r="5854">
          <cell r="A5854">
            <v>98</v>
          </cell>
          <cell r="D5854">
            <v>2003</v>
          </cell>
          <cell r="G5854">
            <v>85</v>
          </cell>
          <cell r="I5854">
            <v>0</v>
          </cell>
        </row>
        <row r="5855">
          <cell r="A5855">
            <v>98</v>
          </cell>
          <cell r="D5855">
            <v>2003</v>
          </cell>
          <cell r="G5855">
            <v>86</v>
          </cell>
          <cell r="I5855">
            <v>514614</v>
          </cell>
        </row>
        <row r="5856">
          <cell r="A5856">
            <v>98</v>
          </cell>
          <cell r="D5856">
            <v>2003</v>
          </cell>
          <cell r="G5856">
            <v>87</v>
          </cell>
          <cell r="I5856">
            <v>0</v>
          </cell>
        </row>
        <row r="5857">
          <cell r="A5857">
            <v>98</v>
          </cell>
          <cell r="D5857">
            <v>2003</v>
          </cell>
          <cell r="G5857">
            <v>88</v>
          </cell>
          <cell r="I5857">
            <v>-13749</v>
          </cell>
        </row>
        <row r="5858">
          <cell r="A5858">
            <v>98</v>
          </cell>
          <cell r="D5858">
            <v>2003</v>
          </cell>
          <cell r="G5858">
            <v>89</v>
          </cell>
          <cell r="I5858">
            <v>25835</v>
          </cell>
        </row>
        <row r="5859">
          <cell r="A5859">
            <v>98</v>
          </cell>
          <cell r="D5859">
            <v>2003</v>
          </cell>
          <cell r="G5859">
            <v>90</v>
          </cell>
          <cell r="I5859">
            <v>655355</v>
          </cell>
        </row>
        <row r="5860">
          <cell r="A5860">
            <v>98</v>
          </cell>
          <cell r="D5860">
            <v>2003</v>
          </cell>
          <cell r="G5860">
            <v>91</v>
          </cell>
          <cell r="I5860">
            <v>4137073</v>
          </cell>
        </row>
        <row r="5861">
          <cell r="A5861">
            <v>98</v>
          </cell>
          <cell r="D5861">
            <v>2003</v>
          </cell>
          <cell r="G5861"/>
          <cell r="I5861">
            <v>0</v>
          </cell>
        </row>
        <row r="5862">
          <cell r="A5862">
            <v>98</v>
          </cell>
          <cell r="D5862">
            <v>2003</v>
          </cell>
          <cell r="G5862">
            <v>93</v>
          </cell>
          <cell r="I5862">
            <v>149815</v>
          </cell>
        </row>
        <row r="5863">
          <cell r="A5863">
            <v>98</v>
          </cell>
          <cell r="D5863">
            <v>2003</v>
          </cell>
          <cell r="G5863">
            <v>94</v>
          </cell>
          <cell r="I5863">
            <v>0</v>
          </cell>
        </row>
        <row r="5864">
          <cell r="A5864">
            <v>98</v>
          </cell>
          <cell r="D5864">
            <v>2003</v>
          </cell>
          <cell r="G5864">
            <v>95</v>
          </cell>
          <cell r="I5864">
            <v>2250503</v>
          </cell>
        </row>
        <row r="5865">
          <cell r="A5865">
            <v>98</v>
          </cell>
          <cell r="D5865">
            <v>2003</v>
          </cell>
          <cell r="G5865">
            <v>96</v>
          </cell>
          <cell r="I5865">
            <v>684581</v>
          </cell>
        </row>
        <row r="5866">
          <cell r="A5866">
            <v>98</v>
          </cell>
          <cell r="D5866">
            <v>2003</v>
          </cell>
          <cell r="G5866">
            <v>97</v>
          </cell>
          <cell r="I5866">
            <v>0</v>
          </cell>
        </row>
        <row r="5867">
          <cell r="A5867">
            <v>98</v>
          </cell>
          <cell r="D5867">
            <v>2003</v>
          </cell>
          <cell r="G5867">
            <v>98</v>
          </cell>
          <cell r="I5867">
            <v>0</v>
          </cell>
        </row>
        <row r="5868">
          <cell r="A5868">
            <v>98</v>
          </cell>
          <cell r="D5868">
            <v>2003</v>
          </cell>
          <cell r="G5868">
            <v>99</v>
          </cell>
          <cell r="I5868">
            <v>3084899</v>
          </cell>
        </row>
        <row r="5869">
          <cell r="A5869">
            <v>98</v>
          </cell>
          <cell r="D5869">
            <v>2003</v>
          </cell>
          <cell r="G5869">
            <v>100</v>
          </cell>
          <cell r="I5869">
            <v>7221972</v>
          </cell>
        </row>
        <row r="5870">
          <cell r="A5870">
            <v>98</v>
          </cell>
          <cell r="D5870">
            <v>2003</v>
          </cell>
          <cell r="G5870"/>
          <cell r="I5870">
            <v>0</v>
          </cell>
        </row>
        <row r="5871">
          <cell r="A5871">
            <v>98</v>
          </cell>
          <cell r="D5871">
            <v>2003</v>
          </cell>
          <cell r="G5871"/>
          <cell r="I5871">
            <v>0</v>
          </cell>
        </row>
        <row r="5872">
          <cell r="A5872">
            <v>98</v>
          </cell>
          <cell r="D5872">
            <v>2003</v>
          </cell>
          <cell r="G5872">
            <v>103</v>
          </cell>
          <cell r="I5872">
            <v>817970</v>
          </cell>
        </row>
        <row r="5873">
          <cell r="A5873">
            <v>98</v>
          </cell>
          <cell r="D5873">
            <v>2003</v>
          </cell>
          <cell r="G5873"/>
          <cell r="I5873">
            <v>0</v>
          </cell>
        </row>
        <row r="5874">
          <cell r="A5874">
            <v>98</v>
          </cell>
          <cell r="D5874">
            <v>2003</v>
          </cell>
          <cell r="G5874">
            <v>105</v>
          </cell>
          <cell r="I5874">
            <v>6183</v>
          </cell>
        </row>
        <row r="5875">
          <cell r="A5875">
            <v>98</v>
          </cell>
          <cell r="D5875">
            <v>2003</v>
          </cell>
          <cell r="G5875">
            <v>106</v>
          </cell>
          <cell r="I5875">
            <v>0</v>
          </cell>
        </row>
        <row r="5876">
          <cell r="A5876">
            <v>98</v>
          </cell>
          <cell r="D5876">
            <v>2003</v>
          </cell>
          <cell r="G5876">
            <v>107</v>
          </cell>
          <cell r="I5876">
            <v>742560</v>
          </cell>
        </row>
        <row r="5877">
          <cell r="A5877">
            <v>98</v>
          </cell>
          <cell r="D5877">
            <v>2003</v>
          </cell>
          <cell r="G5877">
            <v>108</v>
          </cell>
          <cell r="I5877">
            <v>758910</v>
          </cell>
        </row>
        <row r="5878">
          <cell r="A5878">
            <v>98</v>
          </cell>
          <cell r="D5878">
            <v>2003</v>
          </cell>
          <cell r="G5878">
            <v>109</v>
          </cell>
          <cell r="I5878">
            <v>0</v>
          </cell>
        </row>
        <row r="5879">
          <cell r="A5879">
            <v>98</v>
          </cell>
          <cell r="D5879">
            <v>2003</v>
          </cell>
          <cell r="G5879">
            <v>110</v>
          </cell>
          <cell r="I5879">
            <v>133864</v>
          </cell>
        </row>
        <row r="5880">
          <cell r="A5880">
            <v>98</v>
          </cell>
          <cell r="D5880">
            <v>2003</v>
          </cell>
          <cell r="G5880">
            <v>111</v>
          </cell>
          <cell r="I5880">
            <v>10515</v>
          </cell>
        </row>
        <row r="5881">
          <cell r="A5881">
            <v>98</v>
          </cell>
          <cell r="D5881">
            <v>2003</v>
          </cell>
          <cell r="G5881">
            <v>112</v>
          </cell>
          <cell r="I5881">
            <v>142964</v>
          </cell>
        </row>
        <row r="5882">
          <cell r="A5882">
            <v>98</v>
          </cell>
          <cell r="D5882">
            <v>2004</v>
          </cell>
          <cell r="G5882">
            <v>83</v>
          </cell>
          <cell r="I5882">
            <v>1434615</v>
          </cell>
        </row>
        <row r="5883">
          <cell r="A5883">
            <v>98</v>
          </cell>
          <cell r="D5883">
            <v>2004</v>
          </cell>
          <cell r="G5883">
            <v>84</v>
          </cell>
          <cell r="I5883">
            <v>1981880</v>
          </cell>
        </row>
        <row r="5884">
          <cell r="A5884">
            <v>98</v>
          </cell>
          <cell r="D5884">
            <v>2004</v>
          </cell>
          <cell r="G5884"/>
          <cell r="I5884">
            <v>0</v>
          </cell>
        </row>
        <row r="5885">
          <cell r="A5885">
            <v>98</v>
          </cell>
          <cell r="D5885">
            <v>2004</v>
          </cell>
          <cell r="G5885">
            <v>86</v>
          </cell>
          <cell r="I5885">
            <v>441903</v>
          </cell>
        </row>
        <row r="5886">
          <cell r="A5886">
            <v>98</v>
          </cell>
          <cell r="D5886">
            <v>2004</v>
          </cell>
          <cell r="G5886"/>
          <cell r="I5886">
            <v>0</v>
          </cell>
        </row>
        <row r="5887">
          <cell r="A5887">
            <v>98</v>
          </cell>
          <cell r="D5887">
            <v>2004</v>
          </cell>
          <cell r="G5887">
            <v>88</v>
          </cell>
          <cell r="I5887">
            <v>330000</v>
          </cell>
        </row>
        <row r="5888">
          <cell r="A5888">
            <v>98</v>
          </cell>
          <cell r="D5888">
            <v>2004</v>
          </cell>
          <cell r="G5888">
            <v>89</v>
          </cell>
          <cell r="I5888">
            <v>23702</v>
          </cell>
        </row>
        <row r="5889">
          <cell r="A5889">
            <v>98</v>
          </cell>
          <cell r="D5889">
            <v>2004</v>
          </cell>
          <cell r="G5889">
            <v>90</v>
          </cell>
          <cell r="I5889">
            <v>645048</v>
          </cell>
        </row>
        <row r="5890">
          <cell r="A5890">
            <v>98</v>
          </cell>
          <cell r="D5890">
            <v>2004</v>
          </cell>
          <cell r="G5890">
            <v>91</v>
          </cell>
          <cell r="I5890">
            <v>4857148</v>
          </cell>
        </row>
        <row r="5891">
          <cell r="A5891">
            <v>98</v>
          </cell>
          <cell r="D5891">
            <v>2004</v>
          </cell>
          <cell r="G5891"/>
          <cell r="I5891">
            <v>0</v>
          </cell>
        </row>
        <row r="5892">
          <cell r="A5892">
            <v>98</v>
          </cell>
          <cell r="D5892">
            <v>2004</v>
          </cell>
          <cell r="G5892">
            <v>93</v>
          </cell>
          <cell r="I5892">
            <v>162646</v>
          </cell>
        </row>
        <row r="5893">
          <cell r="A5893">
            <v>98</v>
          </cell>
          <cell r="D5893">
            <v>2004</v>
          </cell>
          <cell r="G5893"/>
          <cell r="I5893">
            <v>0</v>
          </cell>
        </row>
        <row r="5894">
          <cell r="A5894">
            <v>98</v>
          </cell>
          <cell r="D5894">
            <v>2004</v>
          </cell>
          <cell r="G5894">
            <v>95</v>
          </cell>
          <cell r="I5894">
            <v>2162715</v>
          </cell>
        </row>
        <row r="5895">
          <cell r="A5895">
            <v>98</v>
          </cell>
          <cell r="D5895">
            <v>2004</v>
          </cell>
          <cell r="G5895">
            <v>96</v>
          </cell>
          <cell r="I5895">
            <v>639584</v>
          </cell>
        </row>
        <row r="5896">
          <cell r="A5896">
            <v>98</v>
          </cell>
          <cell r="D5896">
            <v>2004</v>
          </cell>
          <cell r="G5896"/>
          <cell r="I5896">
            <v>0</v>
          </cell>
        </row>
        <row r="5897">
          <cell r="A5897">
            <v>98</v>
          </cell>
          <cell r="D5897">
            <v>2004</v>
          </cell>
          <cell r="G5897"/>
          <cell r="I5897">
            <v>0</v>
          </cell>
        </row>
        <row r="5898">
          <cell r="A5898">
            <v>98</v>
          </cell>
          <cell r="D5898">
            <v>2004</v>
          </cell>
          <cell r="G5898">
            <v>99</v>
          </cell>
          <cell r="I5898">
            <v>2964945</v>
          </cell>
        </row>
        <row r="5899">
          <cell r="A5899">
            <v>98</v>
          </cell>
          <cell r="D5899">
            <v>2004</v>
          </cell>
          <cell r="G5899">
            <v>100</v>
          </cell>
          <cell r="I5899">
            <v>7822093</v>
          </cell>
        </row>
        <row r="5900">
          <cell r="A5900">
            <v>98</v>
          </cell>
          <cell r="D5900">
            <v>2004</v>
          </cell>
          <cell r="G5900"/>
          <cell r="I5900">
            <v>0</v>
          </cell>
        </row>
        <row r="5901">
          <cell r="A5901">
            <v>98</v>
          </cell>
          <cell r="D5901">
            <v>2004</v>
          </cell>
          <cell r="G5901"/>
          <cell r="I5901">
            <v>0</v>
          </cell>
        </row>
        <row r="5902">
          <cell r="A5902">
            <v>98</v>
          </cell>
          <cell r="D5902">
            <v>2004</v>
          </cell>
          <cell r="G5902">
            <v>103</v>
          </cell>
          <cell r="I5902">
            <v>953221</v>
          </cell>
        </row>
        <row r="5903">
          <cell r="A5903">
            <v>98</v>
          </cell>
          <cell r="D5903">
            <v>2004</v>
          </cell>
          <cell r="G5903"/>
          <cell r="I5903">
            <v>0</v>
          </cell>
        </row>
        <row r="5904">
          <cell r="A5904">
            <v>98</v>
          </cell>
          <cell r="D5904">
            <v>2004</v>
          </cell>
          <cell r="G5904">
            <v>105</v>
          </cell>
          <cell r="I5904">
            <v>0</v>
          </cell>
        </row>
        <row r="5905">
          <cell r="A5905">
            <v>98</v>
          </cell>
          <cell r="D5905">
            <v>2004</v>
          </cell>
          <cell r="G5905"/>
          <cell r="I5905">
            <v>0</v>
          </cell>
        </row>
        <row r="5906">
          <cell r="A5906">
            <v>98</v>
          </cell>
          <cell r="D5906">
            <v>2004</v>
          </cell>
          <cell r="G5906">
            <v>107</v>
          </cell>
          <cell r="I5906">
            <v>1327502</v>
          </cell>
        </row>
        <row r="5907">
          <cell r="A5907">
            <v>98</v>
          </cell>
          <cell r="D5907">
            <v>2004</v>
          </cell>
          <cell r="G5907">
            <v>108</v>
          </cell>
          <cell r="I5907">
            <v>762638</v>
          </cell>
        </row>
        <row r="5908">
          <cell r="A5908">
            <v>98</v>
          </cell>
          <cell r="D5908">
            <v>2004</v>
          </cell>
          <cell r="G5908"/>
          <cell r="I5908">
            <v>0</v>
          </cell>
        </row>
        <row r="5909">
          <cell r="A5909">
            <v>98</v>
          </cell>
          <cell r="D5909">
            <v>2004</v>
          </cell>
          <cell r="G5909">
            <v>110</v>
          </cell>
          <cell r="I5909">
            <v>1382128</v>
          </cell>
        </row>
        <row r="5910">
          <cell r="A5910">
            <v>98</v>
          </cell>
          <cell r="D5910">
            <v>2004</v>
          </cell>
          <cell r="G5910">
            <v>111</v>
          </cell>
          <cell r="I5910">
            <v>0</v>
          </cell>
        </row>
        <row r="5911">
          <cell r="A5911">
            <v>98</v>
          </cell>
          <cell r="D5911">
            <v>2004</v>
          </cell>
          <cell r="G5911">
            <v>112</v>
          </cell>
          <cell r="I5911">
            <v>135963</v>
          </cell>
        </row>
        <row r="5912">
          <cell r="A5912">
            <v>98</v>
          </cell>
          <cell r="D5912">
            <v>2005</v>
          </cell>
          <cell r="G5912">
            <v>83</v>
          </cell>
          <cell r="I5912">
            <v>1743300</v>
          </cell>
        </row>
        <row r="5913">
          <cell r="A5913">
            <v>98</v>
          </cell>
          <cell r="D5913">
            <v>2005</v>
          </cell>
          <cell r="G5913">
            <v>84</v>
          </cell>
          <cell r="I5913">
            <v>2065277</v>
          </cell>
        </row>
        <row r="5914">
          <cell r="A5914">
            <v>98</v>
          </cell>
          <cell r="D5914">
            <v>2005</v>
          </cell>
          <cell r="G5914"/>
          <cell r="I5914">
            <v>0</v>
          </cell>
        </row>
        <row r="5915">
          <cell r="A5915">
            <v>98</v>
          </cell>
          <cell r="D5915">
            <v>2005</v>
          </cell>
          <cell r="G5915">
            <v>86</v>
          </cell>
          <cell r="I5915">
            <v>541587</v>
          </cell>
        </row>
        <row r="5916">
          <cell r="A5916">
            <v>98</v>
          </cell>
          <cell r="D5916">
            <v>2005</v>
          </cell>
          <cell r="G5916"/>
          <cell r="I5916">
            <v>0</v>
          </cell>
        </row>
        <row r="5917">
          <cell r="A5917">
            <v>98</v>
          </cell>
          <cell r="D5917">
            <v>2005</v>
          </cell>
          <cell r="G5917">
            <v>88</v>
          </cell>
          <cell r="I5917">
            <v>8164517</v>
          </cell>
        </row>
        <row r="5918">
          <cell r="A5918">
            <v>98</v>
          </cell>
          <cell r="D5918">
            <v>2005</v>
          </cell>
          <cell r="G5918">
            <v>89</v>
          </cell>
          <cell r="I5918">
            <v>14748</v>
          </cell>
        </row>
        <row r="5919">
          <cell r="A5919">
            <v>98</v>
          </cell>
          <cell r="D5919">
            <v>2005</v>
          </cell>
          <cell r="G5919">
            <v>90</v>
          </cell>
          <cell r="I5919">
            <v>645094</v>
          </cell>
        </row>
        <row r="5920">
          <cell r="A5920">
            <v>98</v>
          </cell>
          <cell r="D5920">
            <v>2005</v>
          </cell>
          <cell r="G5920">
            <v>91</v>
          </cell>
          <cell r="I5920">
            <v>13174523</v>
          </cell>
        </row>
        <row r="5921">
          <cell r="A5921">
            <v>98</v>
          </cell>
          <cell r="D5921">
            <v>2005</v>
          </cell>
          <cell r="G5921"/>
          <cell r="I5921">
            <v>0</v>
          </cell>
        </row>
        <row r="5922">
          <cell r="A5922">
            <v>98</v>
          </cell>
          <cell r="D5922">
            <v>2005</v>
          </cell>
          <cell r="G5922">
            <v>93</v>
          </cell>
          <cell r="I5922">
            <v>125917</v>
          </cell>
        </row>
        <row r="5923">
          <cell r="A5923">
            <v>98</v>
          </cell>
          <cell r="D5923">
            <v>2005</v>
          </cell>
          <cell r="G5923"/>
          <cell r="I5923">
            <v>0</v>
          </cell>
        </row>
        <row r="5924">
          <cell r="A5924">
            <v>98</v>
          </cell>
          <cell r="D5924">
            <v>2005</v>
          </cell>
          <cell r="G5924">
            <v>95</v>
          </cell>
          <cell r="I5924">
            <v>2877261</v>
          </cell>
        </row>
        <row r="5925">
          <cell r="A5925">
            <v>98</v>
          </cell>
          <cell r="D5925">
            <v>2005</v>
          </cell>
          <cell r="G5925">
            <v>96</v>
          </cell>
          <cell r="I5925">
            <v>839272</v>
          </cell>
        </row>
        <row r="5926">
          <cell r="A5926">
            <v>98</v>
          </cell>
          <cell r="D5926">
            <v>2005</v>
          </cell>
          <cell r="G5926"/>
          <cell r="I5926">
            <v>0</v>
          </cell>
        </row>
        <row r="5927">
          <cell r="A5927">
            <v>98</v>
          </cell>
          <cell r="D5927">
            <v>2005</v>
          </cell>
          <cell r="G5927"/>
          <cell r="I5927">
            <v>0</v>
          </cell>
        </row>
        <row r="5928">
          <cell r="A5928">
            <v>98</v>
          </cell>
          <cell r="D5928">
            <v>2005</v>
          </cell>
          <cell r="G5928">
            <v>99</v>
          </cell>
          <cell r="I5928">
            <v>3842450</v>
          </cell>
        </row>
        <row r="5929">
          <cell r="A5929">
            <v>98</v>
          </cell>
          <cell r="D5929">
            <v>2005</v>
          </cell>
          <cell r="G5929">
            <v>100</v>
          </cell>
          <cell r="I5929">
            <v>17016973</v>
          </cell>
        </row>
        <row r="5930">
          <cell r="A5930">
            <v>98</v>
          </cell>
          <cell r="D5930">
            <v>2005</v>
          </cell>
          <cell r="G5930"/>
          <cell r="I5930">
            <v>0</v>
          </cell>
        </row>
        <row r="5931">
          <cell r="A5931">
            <v>98</v>
          </cell>
          <cell r="D5931">
            <v>2005</v>
          </cell>
          <cell r="G5931"/>
          <cell r="I5931">
            <v>0</v>
          </cell>
        </row>
        <row r="5932">
          <cell r="A5932">
            <v>98</v>
          </cell>
          <cell r="D5932">
            <v>2005</v>
          </cell>
          <cell r="G5932">
            <v>103</v>
          </cell>
          <cell r="I5932">
            <v>1016821</v>
          </cell>
        </row>
        <row r="5933">
          <cell r="A5933">
            <v>98</v>
          </cell>
          <cell r="D5933">
            <v>2005</v>
          </cell>
          <cell r="G5933"/>
          <cell r="I5933">
            <v>0</v>
          </cell>
        </row>
        <row r="5934">
          <cell r="A5934">
            <v>98</v>
          </cell>
          <cell r="D5934">
            <v>2005</v>
          </cell>
          <cell r="G5934"/>
          <cell r="I5934">
            <v>0</v>
          </cell>
        </row>
        <row r="5935">
          <cell r="A5935">
            <v>98</v>
          </cell>
          <cell r="D5935">
            <v>2005</v>
          </cell>
          <cell r="G5935"/>
          <cell r="I5935">
            <v>0</v>
          </cell>
        </row>
        <row r="5936">
          <cell r="A5936">
            <v>98</v>
          </cell>
          <cell r="D5936">
            <v>2005</v>
          </cell>
          <cell r="G5936">
            <v>107</v>
          </cell>
          <cell r="I5936">
            <v>1491783</v>
          </cell>
        </row>
        <row r="5937">
          <cell r="A5937">
            <v>98</v>
          </cell>
          <cell r="D5937">
            <v>2005</v>
          </cell>
          <cell r="G5937">
            <v>108</v>
          </cell>
          <cell r="I5937">
            <v>671685</v>
          </cell>
        </row>
        <row r="5938">
          <cell r="A5938">
            <v>98</v>
          </cell>
          <cell r="D5938">
            <v>2005</v>
          </cell>
          <cell r="G5938"/>
          <cell r="I5938">
            <v>0</v>
          </cell>
        </row>
        <row r="5939">
          <cell r="A5939">
            <v>98</v>
          </cell>
          <cell r="D5939">
            <v>2005</v>
          </cell>
          <cell r="G5939">
            <v>110</v>
          </cell>
          <cell r="I5939">
            <v>1534264</v>
          </cell>
        </row>
        <row r="5940">
          <cell r="A5940">
            <v>98</v>
          </cell>
          <cell r="D5940">
            <v>2005</v>
          </cell>
          <cell r="G5940"/>
          <cell r="I5940">
            <v>0</v>
          </cell>
        </row>
        <row r="5941">
          <cell r="A5941">
            <v>98</v>
          </cell>
          <cell r="D5941">
            <v>2005</v>
          </cell>
          <cell r="G5941">
            <v>112</v>
          </cell>
          <cell r="I5941">
            <v>152708</v>
          </cell>
        </row>
        <row r="5942">
          <cell r="A5942">
            <v>98</v>
          </cell>
          <cell r="D5942">
            <v>2006</v>
          </cell>
          <cell r="G5942">
            <v>83</v>
          </cell>
          <cell r="I5942">
            <v>1518607</v>
          </cell>
        </row>
        <row r="5943">
          <cell r="A5943">
            <v>98</v>
          </cell>
          <cell r="D5943">
            <v>2006</v>
          </cell>
          <cell r="G5943">
            <v>84</v>
          </cell>
          <cell r="I5943">
            <v>594766</v>
          </cell>
        </row>
        <row r="5944">
          <cell r="A5944">
            <v>98</v>
          </cell>
          <cell r="D5944">
            <v>2006</v>
          </cell>
          <cell r="G5944">
            <v>85</v>
          </cell>
          <cell r="I5944">
            <v>787478</v>
          </cell>
        </row>
        <row r="5945">
          <cell r="A5945">
            <v>98</v>
          </cell>
          <cell r="D5945">
            <v>2006</v>
          </cell>
          <cell r="G5945">
            <v>86</v>
          </cell>
          <cell r="I5945">
            <v>489620</v>
          </cell>
        </row>
        <row r="5946">
          <cell r="A5946">
            <v>98</v>
          </cell>
          <cell r="D5946">
            <v>2006</v>
          </cell>
          <cell r="G5946"/>
          <cell r="I5946">
            <v>0</v>
          </cell>
        </row>
        <row r="5947">
          <cell r="A5947">
            <v>98</v>
          </cell>
          <cell r="D5947">
            <v>2006</v>
          </cell>
          <cell r="G5947">
            <v>88</v>
          </cell>
          <cell r="I5947">
            <v>1313109</v>
          </cell>
        </row>
        <row r="5948">
          <cell r="A5948">
            <v>98</v>
          </cell>
          <cell r="D5948">
            <v>2006</v>
          </cell>
          <cell r="G5948">
            <v>89</v>
          </cell>
          <cell r="I5948">
            <v>975960</v>
          </cell>
        </row>
        <row r="5949">
          <cell r="A5949">
            <v>98</v>
          </cell>
          <cell r="D5949">
            <v>2006</v>
          </cell>
          <cell r="G5949"/>
          <cell r="I5949">
            <v>0</v>
          </cell>
        </row>
        <row r="5950">
          <cell r="A5950">
            <v>98</v>
          </cell>
          <cell r="D5950">
            <v>2006</v>
          </cell>
          <cell r="G5950">
            <v>91</v>
          </cell>
          <cell r="I5950">
            <v>50751</v>
          </cell>
        </row>
        <row r="5951">
          <cell r="A5951">
            <v>98</v>
          </cell>
          <cell r="D5951">
            <v>2006</v>
          </cell>
          <cell r="G5951">
            <v>92</v>
          </cell>
          <cell r="I5951">
            <v>83131</v>
          </cell>
        </row>
        <row r="5952">
          <cell r="A5952">
            <v>98</v>
          </cell>
          <cell r="D5952">
            <v>2006</v>
          </cell>
          <cell r="G5952"/>
          <cell r="I5952">
            <v>0</v>
          </cell>
        </row>
        <row r="5953">
          <cell r="A5953">
            <v>98</v>
          </cell>
          <cell r="D5953">
            <v>2006</v>
          </cell>
          <cell r="G5953">
            <v>94</v>
          </cell>
          <cell r="I5953">
            <v>514188</v>
          </cell>
        </row>
        <row r="5954">
          <cell r="A5954">
            <v>98</v>
          </cell>
          <cell r="D5954">
            <v>2006</v>
          </cell>
          <cell r="G5954"/>
          <cell r="I5954">
            <v>0</v>
          </cell>
        </row>
        <row r="5955">
          <cell r="A5955">
            <v>98</v>
          </cell>
          <cell r="D5955">
            <v>2006</v>
          </cell>
          <cell r="G5955">
            <v>96</v>
          </cell>
          <cell r="I5955">
            <v>6927205</v>
          </cell>
        </row>
        <row r="5956">
          <cell r="A5956">
            <v>98</v>
          </cell>
          <cell r="D5956">
            <v>2006</v>
          </cell>
          <cell r="G5956">
            <v>97</v>
          </cell>
          <cell r="I5956">
            <v>0</v>
          </cell>
        </row>
        <row r="5957">
          <cell r="A5957">
            <v>98</v>
          </cell>
          <cell r="D5957">
            <v>2006</v>
          </cell>
          <cell r="G5957">
            <v>98</v>
          </cell>
          <cell r="I5957">
            <v>644960</v>
          </cell>
        </row>
        <row r="5958">
          <cell r="A5958">
            <v>98</v>
          </cell>
          <cell r="D5958">
            <v>2006</v>
          </cell>
          <cell r="G5958">
            <v>99</v>
          </cell>
          <cell r="I5958">
            <v>13899775</v>
          </cell>
        </row>
        <row r="5959">
          <cell r="A5959">
            <v>98</v>
          </cell>
          <cell r="D5959">
            <v>2006</v>
          </cell>
          <cell r="G5959"/>
          <cell r="I5959">
            <v>0</v>
          </cell>
        </row>
        <row r="5960">
          <cell r="A5960">
            <v>98</v>
          </cell>
          <cell r="D5960">
            <v>2006</v>
          </cell>
          <cell r="G5960">
            <v>101</v>
          </cell>
          <cell r="I5960">
            <v>318360</v>
          </cell>
        </row>
        <row r="5961">
          <cell r="A5961">
            <v>98</v>
          </cell>
          <cell r="D5961">
            <v>2006</v>
          </cell>
          <cell r="G5961"/>
          <cell r="I5961">
            <v>0</v>
          </cell>
        </row>
        <row r="5962">
          <cell r="A5962">
            <v>98</v>
          </cell>
          <cell r="D5962">
            <v>2006</v>
          </cell>
          <cell r="G5962">
            <v>103</v>
          </cell>
          <cell r="I5962">
            <v>23903</v>
          </cell>
        </row>
        <row r="5963">
          <cell r="A5963">
            <v>98</v>
          </cell>
          <cell r="D5963">
            <v>2006</v>
          </cell>
          <cell r="G5963">
            <v>104</v>
          </cell>
          <cell r="I5963">
            <v>167512</v>
          </cell>
        </row>
        <row r="5964">
          <cell r="A5964">
            <v>98</v>
          </cell>
          <cell r="D5964">
            <v>2006</v>
          </cell>
          <cell r="G5964">
            <v>105</v>
          </cell>
          <cell r="I5964">
            <v>671316</v>
          </cell>
        </row>
        <row r="5965">
          <cell r="A5965">
            <v>98</v>
          </cell>
          <cell r="D5965">
            <v>2006</v>
          </cell>
          <cell r="G5965"/>
          <cell r="I5965">
            <v>0</v>
          </cell>
        </row>
        <row r="5966">
          <cell r="A5966">
            <v>98</v>
          </cell>
          <cell r="D5966">
            <v>2006</v>
          </cell>
          <cell r="G5966">
            <v>107</v>
          </cell>
          <cell r="I5966">
            <v>2535916</v>
          </cell>
        </row>
        <row r="5967">
          <cell r="A5967">
            <v>98</v>
          </cell>
          <cell r="D5967">
            <v>2006</v>
          </cell>
          <cell r="G5967">
            <v>108</v>
          </cell>
          <cell r="I5967">
            <v>752568</v>
          </cell>
        </row>
        <row r="5968">
          <cell r="A5968">
            <v>98</v>
          </cell>
          <cell r="D5968">
            <v>2006</v>
          </cell>
          <cell r="G5968"/>
          <cell r="I5968">
            <v>0</v>
          </cell>
        </row>
        <row r="5969">
          <cell r="A5969">
            <v>98</v>
          </cell>
          <cell r="D5969">
            <v>2006</v>
          </cell>
          <cell r="G5969"/>
          <cell r="I5969">
            <v>0</v>
          </cell>
        </row>
        <row r="5970">
          <cell r="A5970">
            <v>98</v>
          </cell>
          <cell r="D5970">
            <v>2006</v>
          </cell>
          <cell r="G5970">
            <v>111</v>
          </cell>
          <cell r="I5970">
            <v>4469575</v>
          </cell>
        </row>
        <row r="5971">
          <cell r="A5971">
            <v>98</v>
          </cell>
          <cell r="D5971">
            <v>2006</v>
          </cell>
          <cell r="G5971">
            <v>112</v>
          </cell>
          <cell r="I5971">
            <v>18369350</v>
          </cell>
        </row>
        <row r="5972">
          <cell r="A5972">
            <v>98</v>
          </cell>
          <cell r="D5972">
            <v>2007</v>
          </cell>
          <cell r="G5972">
            <v>83</v>
          </cell>
          <cell r="I5972">
            <v>1172118</v>
          </cell>
        </row>
        <row r="5973">
          <cell r="A5973">
            <v>98</v>
          </cell>
          <cell r="D5973">
            <v>2007</v>
          </cell>
          <cell r="G5973">
            <v>84</v>
          </cell>
          <cell r="I5973">
            <v>0</v>
          </cell>
        </row>
        <row r="5974">
          <cell r="A5974">
            <v>98</v>
          </cell>
          <cell r="D5974">
            <v>2007</v>
          </cell>
          <cell r="G5974">
            <v>85</v>
          </cell>
          <cell r="I5974">
            <v>843821</v>
          </cell>
        </row>
        <row r="5975">
          <cell r="A5975">
            <v>98</v>
          </cell>
          <cell r="D5975">
            <v>2007</v>
          </cell>
          <cell r="G5975">
            <v>86</v>
          </cell>
          <cell r="I5975">
            <v>735322</v>
          </cell>
        </row>
        <row r="5976">
          <cell r="A5976">
            <v>98</v>
          </cell>
          <cell r="D5976">
            <v>2007</v>
          </cell>
          <cell r="G5976"/>
          <cell r="I5976">
            <v>0</v>
          </cell>
        </row>
        <row r="5977">
          <cell r="A5977">
            <v>98</v>
          </cell>
          <cell r="D5977">
            <v>2007</v>
          </cell>
          <cell r="G5977">
            <v>88</v>
          </cell>
          <cell r="I5977">
            <v>1688446</v>
          </cell>
        </row>
        <row r="5978">
          <cell r="A5978">
            <v>98</v>
          </cell>
          <cell r="D5978">
            <v>2007</v>
          </cell>
          <cell r="G5978">
            <v>89</v>
          </cell>
          <cell r="I5978">
            <v>1073521</v>
          </cell>
        </row>
        <row r="5979">
          <cell r="A5979">
            <v>98</v>
          </cell>
          <cell r="D5979">
            <v>2007</v>
          </cell>
          <cell r="G5979">
            <v>90</v>
          </cell>
          <cell r="I5979">
            <v>12645</v>
          </cell>
        </row>
        <row r="5980">
          <cell r="A5980">
            <v>98</v>
          </cell>
          <cell r="D5980">
            <v>2007</v>
          </cell>
          <cell r="G5980">
            <v>91</v>
          </cell>
          <cell r="I5980">
            <v>28631</v>
          </cell>
        </row>
        <row r="5981">
          <cell r="A5981">
            <v>98</v>
          </cell>
          <cell r="D5981">
            <v>2007</v>
          </cell>
          <cell r="G5981">
            <v>92</v>
          </cell>
          <cell r="I5981">
            <v>121404</v>
          </cell>
        </row>
        <row r="5982">
          <cell r="A5982">
            <v>98</v>
          </cell>
          <cell r="D5982">
            <v>2007</v>
          </cell>
          <cell r="G5982"/>
          <cell r="I5982">
            <v>0</v>
          </cell>
        </row>
        <row r="5983">
          <cell r="A5983">
            <v>98</v>
          </cell>
          <cell r="D5983">
            <v>2007</v>
          </cell>
          <cell r="G5983">
            <v>94</v>
          </cell>
          <cell r="I5983">
            <v>715185</v>
          </cell>
        </row>
        <row r="5984">
          <cell r="A5984">
            <v>98</v>
          </cell>
          <cell r="D5984">
            <v>2007</v>
          </cell>
          <cell r="G5984"/>
          <cell r="I5984">
            <v>0</v>
          </cell>
        </row>
        <row r="5985">
          <cell r="A5985">
            <v>98</v>
          </cell>
          <cell r="D5985">
            <v>2007</v>
          </cell>
          <cell r="G5985">
            <v>96</v>
          </cell>
          <cell r="I5985">
            <v>5917216</v>
          </cell>
        </row>
        <row r="5986">
          <cell r="A5986">
            <v>98</v>
          </cell>
          <cell r="D5986">
            <v>2007</v>
          </cell>
          <cell r="G5986"/>
          <cell r="I5986">
            <v>0</v>
          </cell>
        </row>
        <row r="5987">
          <cell r="A5987">
            <v>98</v>
          </cell>
          <cell r="D5987">
            <v>2007</v>
          </cell>
          <cell r="G5987">
            <v>98</v>
          </cell>
          <cell r="I5987">
            <v>632105</v>
          </cell>
        </row>
        <row r="5988">
          <cell r="A5988">
            <v>98</v>
          </cell>
          <cell r="D5988">
            <v>2007</v>
          </cell>
          <cell r="G5988">
            <v>99</v>
          </cell>
          <cell r="I5988">
            <v>12940414</v>
          </cell>
        </row>
        <row r="5989">
          <cell r="A5989">
            <v>98</v>
          </cell>
          <cell r="D5989">
            <v>2007</v>
          </cell>
          <cell r="G5989"/>
          <cell r="I5989">
            <v>0</v>
          </cell>
        </row>
        <row r="5990">
          <cell r="A5990">
            <v>98</v>
          </cell>
          <cell r="D5990">
            <v>2007</v>
          </cell>
          <cell r="G5990">
            <v>101</v>
          </cell>
          <cell r="I5990">
            <v>114019</v>
          </cell>
        </row>
        <row r="5991">
          <cell r="A5991">
            <v>98</v>
          </cell>
          <cell r="D5991">
            <v>2007</v>
          </cell>
          <cell r="G5991"/>
          <cell r="I5991">
            <v>0</v>
          </cell>
        </row>
        <row r="5992">
          <cell r="A5992">
            <v>98</v>
          </cell>
          <cell r="D5992">
            <v>2007</v>
          </cell>
          <cell r="G5992">
            <v>103</v>
          </cell>
          <cell r="I5992">
            <v>43356</v>
          </cell>
        </row>
        <row r="5993">
          <cell r="A5993">
            <v>98</v>
          </cell>
          <cell r="D5993">
            <v>2007</v>
          </cell>
          <cell r="G5993">
            <v>104</v>
          </cell>
          <cell r="I5993">
            <v>270655</v>
          </cell>
        </row>
        <row r="5994">
          <cell r="A5994">
            <v>98</v>
          </cell>
          <cell r="D5994">
            <v>2007</v>
          </cell>
          <cell r="G5994">
            <v>105</v>
          </cell>
          <cell r="I5994">
            <v>960836</v>
          </cell>
        </row>
        <row r="5995">
          <cell r="A5995">
            <v>98</v>
          </cell>
          <cell r="D5995">
            <v>2007</v>
          </cell>
          <cell r="G5995"/>
          <cell r="I5995">
            <v>0</v>
          </cell>
        </row>
        <row r="5996">
          <cell r="A5996">
            <v>98</v>
          </cell>
          <cell r="D5996">
            <v>2007</v>
          </cell>
          <cell r="G5996">
            <v>107</v>
          </cell>
          <cell r="I5996">
            <v>2845815</v>
          </cell>
        </row>
        <row r="5997">
          <cell r="A5997">
            <v>98</v>
          </cell>
          <cell r="D5997">
            <v>2007</v>
          </cell>
          <cell r="G5997">
            <v>108</v>
          </cell>
          <cell r="I5997">
            <v>823220</v>
          </cell>
        </row>
        <row r="5998">
          <cell r="A5998">
            <v>98</v>
          </cell>
          <cell r="D5998">
            <v>2007</v>
          </cell>
          <cell r="G5998"/>
          <cell r="I5998">
            <v>0</v>
          </cell>
        </row>
        <row r="5999">
          <cell r="A5999">
            <v>98</v>
          </cell>
          <cell r="D5999">
            <v>2007</v>
          </cell>
          <cell r="G5999"/>
          <cell r="I5999">
            <v>0</v>
          </cell>
        </row>
        <row r="6000">
          <cell r="A6000">
            <v>98</v>
          </cell>
          <cell r="D6000">
            <v>2007</v>
          </cell>
          <cell r="G6000">
            <v>111</v>
          </cell>
          <cell r="I6000">
            <v>5057901</v>
          </cell>
        </row>
        <row r="6001">
          <cell r="A6001">
            <v>98</v>
          </cell>
          <cell r="D6001">
            <v>2007</v>
          </cell>
          <cell r="G6001">
            <v>112</v>
          </cell>
          <cell r="I6001">
            <v>17998315</v>
          </cell>
        </row>
        <row r="6002">
          <cell r="A6002">
            <v>98</v>
          </cell>
          <cell r="D6002">
            <v>2008</v>
          </cell>
          <cell r="G6002">
            <v>83</v>
          </cell>
          <cell r="I6002">
            <v>1382796</v>
          </cell>
        </row>
        <row r="6003">
          <cell r="A6003">
            <v>98</v>
          </cell>
          <cell r="D6003">
            <v>2008</v>
          </cell>
          <cell r="G6003"/>
          <cell r="I6003">
            <v>0</v>
          </cell>
        </row>
        <row r="6004">
          <cell r="A6004">
            <v>98</v>
          </cell>
          <cell r="D6004">
            <v>2008</v>
          </cell>
          <cell r="G6004">
            <v>85</v>
          </cell>
          <cell r="I6004">
            <v>1047864</v>
          </cell>
        </row>
        <row r="6005">
          <cell r="A6005">
            <v>98</v>
          </cell>
          <cell r="D6005">
            <v>2008</v>
          </cell>
          <cell r="G6005">
            <v>86</v>
          </cell>
          <cell r="I6005">
            <v>805311</v>
          </cell>
        </row>
        <row r="6006">
          <cell r="A6006">
            <v>98</v>
          </cell>
          <cell r="D6006">
            <v>2008</v>
          </cell>
          <cell r="G6006"/>
          <cell r="I6006">
            <v>0</v>
          </cell>
        </row>
        <row r="6007">
          <cell r="A6007">
            <v>98</v>
          </cell>
          <cell r="D6007">
            <v>2008</v>
          </cell>
          <cell r="G6007">
            <v>88</v>
          </cell>
          <cell r="I6007">
            <v>1823906</v>
          </cell>
        </row>
        <row r="6008">
          <cell r="A6008">
            <v>98</v>
          </cell>
          <cell r="D6008">
            <v>2008</v>
          </cell>
          <cell r="G6008">
            <v>89</v>
          </cell>
          <cell r="I6008">
            <v>1319976</v>
          </cell>
        </row>
        <row r="6009">
          <cell r="A6009">
            <v>98</v>
          </cell>
          <cell r="D6009">
            <v>2008</v>
          </cell>
          <cell r="G6009">
            <v>90</v>
          </cell>
          <cell r="I6009">
            <v>15533</v>
          </cell>
        </row>
        <row r="6010">
          <cell r="A6010">
            <v>98</v>
          </cell>
          <cell r="D6010">
            <v>2008</v>
          </cell>
          <cell r="G6010">
            <v>91</v>
          </cell>
          <cell r="I6010">
            <v>28000</v>
          </cell>
        </row>
        <row r="6011">
          <cell r="A6011">
            <v>98</v>
          </cell>
          <cell r="D6011">
            <v>2008</v>
          </cell>
          <cell r="G6011">
            <v>92</v>
          </cell>
          <cell r="I6011">
            <v>131144</v>
          </cell>
        </row>
        <row r="6012">
          <cell r="A6012">
            <v>98</v>
          </cell>
          <cell r="D6012">
            <v>2008</v>
          </cell>
          <cell r="G6012"/>
          <cell r="I6012">
            <v>0</v>
          </cell>
        </row>
        <row r="6013">
          <cell r="A6013">
            <v>98</v>
          </cell>
          <cell r="D6013">
            <v>2008</v>
          </cell>
          <cell r="G6013">
            <v>94</v>
          </cell>
          <cell r="I6013">
            <v>817137</v>
          </cell>
        </row>
        <row r="6014">
          <cell r="A6014">
            <v>98</v>
          </cell>
          <cell r="D6014">
            <v>2008</v>
          </cell>
          <cell r="G6014"/>
          <cell r="I6014">
            <v>0</v>
          </cell>
        </row>
        <row r="6015">
          <cell r="A6015">
            <v>98</v>
          </cell>
          <cell r="D6015">
            <v>2008</v>
          </cell>
          <cell r="G6015">
            <v>96</v>
          </cell>
          <cell r="I6015">
            <v>7629380</v>
          </cell>
        </row>
        <row r="6016">
          <cell r="A6016">
            <v>98</v>
          </cell>
          <cell r="D6016">
            <v>2008</v>
          </cell>
          <cell r="G6016"/>
          <cell r="I6016">
            <v>0</v>
          </cell>
        </row>
        <row r="6017">
          <cell r="A6017">
            <v>98</v>
          </cell>
          <cell r="D6017">
            <v>2008</v>
          </cell>
          <cell r="G6017">
            <v>98</v>
          </cell>
          <cell r="I6017">
            <v>796741</v>
          </cell>
        </row>
        <row r="6018">
          <cell r="A6018">
            <v>98</v>
          </cell>
          <cell r="D6018">
            <v>2008</v>
          </cell>
          <cell r="G6018">
            <v>99</v>
          </cell>
          <cell r="I6018">
            <v>15797788</v>
          </cell>
        </row>
        <row r="6019">
          <cell r="A6019">
            <v>98</v>
          </cell>
          <cell r="D6019">
            <v>2008</v>
          </cell>
          <cell r="G6019"/>
          <cell r="I6019">
            <v>0</v>
          </cell>
        </row>
        <row r="6020">
          <cell r="A6020">
            <v>98</v>
          </cell>
          <cell r="D6020">
            <v>2008</v>
          </cell>
          <cell r="G6020">
            <v>101</v>
          </cell>
          <cell r="I6020">
            <v>87705</v>
          </cell>
        </row>
        <row r="6021">
          <cell r="A6021">
            <v>98</v>
          </cell>
          <cell r="D6021">
            <v>2008</v>
          </cell>
          <cell r="G6021"/>
          <cell r="I6021">
            <v>0</v>
          </cell>
        </row>
        <row r="6022">
          <cell r="A6022">
            <v>98</v>
          </cell>
          <cell r="D6022">
            <v>2008</v>
          </cell>
          <cell r="G6022">
            <v>103</v>
          </cell>
          <cell r="I6022">
            <v>44721</v>
          </cell>
        </row>
        <row r="6023">
          <cell r="A6023">
            <v>98</v>
          </cell>
          <cell r="D6023">
            <v>2008</v>
          </cell>
          <cell r="G6023">
            <v>104</v>
          </cell>
          <cell r="I6023">
            <v>260326</v>
          </cell>
        </row>
        <row r="6024">
          <cell r="A6024">
            <v>98</v>
          </cell>
          <cell r="D6024">
            <v>2008</v>
          </cell>
          <cell r="G6024">
            <v>105</v>
          </cell>
          <cell r="I6024">
            <v>920761</v>
          </cell>
        </row>
        <row r="6025">
          <cell r="A6025">
            <v>98</v>
          </cell>
          <cell r="D6025">
            <v>2008</v>
          </cell>
          <cell r="G6025"/>
          <cell r="I6025">
            <v>0</v>
          </cell>
        </row>
        <row r="6026">
          <cell r="A6026">
            <v>98</v>
          </cell>
          <cell r="D6026">
            <v>2008</v>
          </cell>
          <cell r="G6026">
            <v>107</v>
          </cell>
          <cell r="I6026">
            <v>2796968</v>
          </cell>
        </row>
        <row r="6027">
          <cell r="A6027">
            <v>98</v>
          </cell>
          <cell r="D6027">
            <v>2008</v>
          </cell>
          <cell r="G6027">
            <v>108</v>
          </cell>
          <cell r="I6027">
            <v>842732</v>
          </cell>
        </row>
        <row r="6028">
          <cell r="A6028">
            <v>98</v>
          </cell>
          <cell r="D6028">
            <v>2008</v>
          </cell>
          <cell r="G6028"/>
          <cell r="I6028">
            <v>0</v>
          </cell>
        </row>
        <row r="6029">
          <cell r="A6029">
            <v>98</v>
          </cell>
          <cell r="D6029">
            <v>2008</v>
          </cell>
          <cell r="G6029"/>
          <cell r="I6029">
            <v>0</v>
          </cell>
        </row>
        <row r="6030">
          <cell r="A6030">
            <v>98</v>
          </cell>
          <cell r="D6030">
            <v>2008</v>
          </cell>
          <cell r="G6030">
            <v>111</v>
          </cell>
          <cell r="I6030">
            <v>4953213</v>
          </cell>
        </row>
        <row r="6031">
          <cell r="A6031">
            <v>98</v>
          </cell>
          <cell r="D6031">
            <v>2008</v>
          </cell>
          <cell r="G6031">
            <v>112</v>
          </cell>
          <cell r="I6031">
            <v>20751001</v>
          </cell>
        </row>
        <row r="6032">
          <cell r="A6032">
            <v>98</v>
          </cell>
          <cell r="D6032">
            <v>2009</v>
          </cell>
          <cell r="G6032">
            <v>83</v>
          </cell>
          <cell r="I6032">
            <v>1454910</v>
          </cell>
        </row>
        <row r="6033">
          <cell r="A6033">
            <v>98</v>
          </cell>
          <cell r="D6033">
            <v>2009</v>
          </cell>
          <cell r="G6033"/>
          <cell r="I6033">
            <v>0</v>
          </cell>
        </row>
        <row r="6034">
          <cell r="A6034">
            <v>98</v>
          </cell>
          <cell r="D6034">
            <v>2009</v>
          </cell>
          <cell r="G6034">
            <v>85</v>
          </cell>
          <cell r="I6034">
            <v>1432374</v>
          </cell>
        </row>
        <row r="6035">
          <cell r="A6035">
            <v>98</v>
          </cell>
          <cell r="D6035">
            <v>2009</v>
          </cell>
          <cell r="G6035">
            <v>86</v>
          </cell>
          <cell r="I6035">
            <v>810651</v>
          </cell>
        </row>
        <row r="6036">
          <cell r="A6036">
            <v>98</v>
          </cell>
          <cell r="D6036">
            <v>2009</v>
          </cell>
          <cell r="G6036"/>
          <cell r="I6036">
            <v>0</v>
          </cell>
        </row>
        <row r="6037">
          <cell r="A6037">
            <v>98</v>
          </cell>
          <cell r="D6037">
            <v>2009</v>
          </cell>
          <cell r="G6037">
            <v>88</v>
          </cell>
          <cell r="I6037">
            <v>1372228</v>
          </cell>
        </row>
        <row r="6038">
          <cell r="A6038">
            <v>98</v>
          </cell>
          <cell r="D6038">
            <v>2009</v>
          </cell>
          <cell r="G6038">
            <v>89</v>
          </cell>
          <cell r="I6038">
            <v>1299567</v>
          </cell>
        </row>
        <row r="6039">
          <cell r="A6039">
            <v>98</v>
          </cell>
          <cell r="D6039">
            <v>2009</v>
          </cell>
          <cell r="G6039">
            <v>90</v>
          </cell>
          <cell r="I6039">
            <v>-7394</v>
          </cell>
        </row>
        <row r="6040">
          <cell r="A6040">
            <v>98</v>
          </cell>
          <cell r="D6040">
            <v>2009</v>
          </cell>
          <cell r="G6040">
            <v>91</v>
          </cell>
          <cell r="I6040">
            <v>23025</v>
          </cell>
        </row>
        <row r="6041">
          <cell r="A6041">
            <v>98</v>
          </cell>
          <cell r="D6041">
            <v>2009</v>
          </cell>
          <cell r="G6041">
            <v>92</v>
          </cell>
          <cell r="I6041">
            <v>74323</v>
          </cell>
        </row>
        <row r="6042">
          <cell r="A6042">
            <v>98</v>
          </cell>
          <cell r="D6042">
            <v>2009</v>
          </cell>
          <cell r="G6042"/>
          <cell r="I6042">
            <v>0</v>
          </cell>
        </row>
        <row r="6043">
          <cell r="A6043">
            <v>98</v>
          </cell>
          <cell r="D6043">
            <v>2009</v>
          </cell>
          <cell r="G6043">
            <v>94</v>
          </cell>
          <cell r="I6043">
            <v>747520</v>
          </cell>
        </row>
        <row r="6044">
          <cell r="A6044">
            <v>98</v>
          </cell>
          <cell r="D6044">
            <v>2009</v>
          </cell>
          <cell r="G6044"/>
          <cell r="I6044">
            <v>0</v>
          </cell>
        </row>
        <row r="6045">
          <cell r="A6045">
            <v>98</v>
          </cell>
          <cell r="D6045">
            <v>2009</v>
          </cell>
          <cell r="G6045">
            <v>96</v>
          </cell>
          <cell r="I6045">
            <v>9252603</v>
          </cell>
        </row>
        <row r="6046">
          <cell r="A6046">
            <v>98</v>
          </cell>
          <cell r="D6046">
            <v>2009</v>
          </cell>
          <cell r="G6046"/>
          <cell r="I6046">
            <v>0</v>
          </cell>
        </row>
        <row r="6047">
          <cell r="A6047">
            <v>98</v>
          </cell>
          <cell r="D6047">
            <v>2009</v>
          </cell>
          <cell r="G6047">
            <v>98</v>
          </cell>
          <cell r="I6047">
            <v>838328</v>
          </cell>
        </row>
        <row r="6048">
          <cell r="A6048">
            <v>98</v>
          </cell>
          <cell r="D6048">
            <v>2009</v>
          </cell>
          <cell r="G6048">
            <v>99</v>
          </cell>
          <cell r="I6048">
            <v>17298135</v>
          </cell>
        </row>
        <row r="6049">
          <cell r="A6049">
            <v>98</v>
          </cell>
          <cell r="D6049">
            <v>2009</v>
          </cell>
          <cell r="G6049"/>
          <cell r="I6049">
            <v>0</v>
          </cell>
        </row>
        <row r="6050">
          <cell r="A6050">
            <v>98</v>
          </cell>
          <cell r="D6050">
            <v>2009</v>
          </cell>
          <cell r="G6050">
            <v>101</v>
          </cell>
          <cell r="I6050">
            <v>74779</v>
          </cell>
        </row>
        <row r="6051">
          <cell r="A6051">
            <v>98</v>
          </cell>
          <cell r="D6051">
            <v>2009</v>
          </cell>
          <cell r="G6051"/>
          <cell r="I6051">
            <v>0</v>
          </cell>
        </row>
        <row r="6052">
          <cell r="A6052">
            <v>98</v>
          </cell>
          <cell r="D6052">
            <v>2009</v>
          </cell>
          <cell r="G6052">
            <v>103</v>
          </cell>
          <cell r="I6052">
            <v>40330</v>
          </cell>
        </row>
        <row r="6053">
          <cell r="A6053">
            <v>98</v>
          </cell>
          <cell r="D6053">
            <v>2009</v>
          </cell>
          <cell r="G6053">
            <v>104</v>
          </cell>
          <cell r="I6053">
            <v>273966</v>
          </cell>
        </row>
        <row r="6054">
          <cell r="A6054">
            <v>98</v>
          </cell>
          <cell r="D6054">
            <v>2009</v>
          </cell>
          <cell r="G6054">
            <v>105</v>
          </cell>
          <cell r="I6054">
            <v>932147</v>
          </cell>
        </row>
        <row r="6055">
          <cell r="A6055">
            <v>98</v>
          </cell>
          <cell r="D6055">
            <v>2009</v>
          </cell>
          <cell r="G6055"/>
          <cell r="I6055">
            <v>0</v>
          </cell>
        </row>
        <row r="6056">
          <cell r="A6056">
            <v>98</v>
          </cell>
          <cell r="D6056">
            <v>2009</v>
          </cell>
          <cell r="G6056">
            <v>107</v>
          </cell>
          <cell r="I6056">
            <v>2535139</v>
          </cell>
        </row>
        <row r="6057">
          <cell r="A6057">
            <v>98</v>
          </cell>
          <cell r="D6057">
            <v>2009</v>
          </cell>
          <cell r="G6057">
            <v>108</v>
          </cell>
          <cell r="I6057">
            <v>756944</v>
          </cell>
        </row>
        <row r="6058">
          <cell r="A6058">
            <v>98</v>
          </cell>
          <cell r="D6058">
            <v>2009</v>
          </cell>
          <cell r="G6058"/>
          <cell r="I6058">
            <v>0</v>
          </cell>
        </row>
        <row r="6059">
          <cell r="A6059">
            <v>98</v>
          </cell>
          <cell r="D6059">
            <v>2009</v>
          </cell>
          <cell r="G6059"/>
          <cell r="I6059">
            <v>0</v>
          </cell>
        </row>
        <row r="6060">
          <cell r="A6060">
            <v>98</v>
          </cell>
          <cell r="D6060">
            <v>2009</v>
          </cell>
          <cell r="G6060">
            <v>111</v>
          </cell>
          <cell r="I6060">
            <v>4613305</v>
          </cell>
        </row>
        <row r="6061">
          <cell r="A6061">
            <v>98</v>
          </cell>
          <cell r="D6061">
            <v>2009</v>
          </cell>
          <cell r="G6061">
            <v>112</v>
          </cell>
          <cell r="I6061">
            <v>21911440</v>
          </cell>
        </row>
        <row r="6062">
          <cell r="A6062">
            <v>98</v>
          </cell>
          <cell r="D6062">
            <v>2010</v>
          </cell>
          <cell r="G6062">
            <v>83</v>
          </cell>
          <cell r="I6062">
            <v>1513623</v>
          </cell>
        </row>
        <row r="6063">
          <cell r="A6063">
            <v>98</v>
          </cell>
          <cell r="D6063">
            <v>2010</v>
          </cell>
          <cell r="G6063"/>
          <cell r="I6063">
            <v>0</v>
          </cell>
        </row>
        <row r="6064">
          <cell r="A6064">
            <v>98</v>
          </cell>
          <cell r="D6064">
            <v>2010</v>
          </cell>
          <cell r="G6064">
            <v>85</v>
          </cell>
          <cell r="I6064">
            <v>2319938</v>
          </cell>
        </row>
        <row r="6065">
          <cell r="A6065">
            <v>98</v>
          </cell>
          <cell r="D6065">
            <v>2010</v>
          </cell>
          <cell r="G6065">
            <v>86</v>
          </cell>
          <cell r="I6065">
            <v>790740</v>
          </cell>
        </row>
        <row r="6066">
          <cell r="A6066">
            <v>98</v>
          </cell>
          <cell r="D6066">
            <v>2010</v>
          </cell>
          <cell r="G6066"/>
          <cell r="I6066">
            <v>0</v>
          </cell>
        </row>
        <row r="6067">
          <cell r="A6067">
            <v>98</v>
          </cell>
          <cell r="D6067">
            <v>2010</v>
          </cell>
          <cell r="G6067">
            <v>88</v>
          </cell>
          <cell r="I6067">
            <v>1414473</v>
          </cell>
        </row>
        <row r="6068">
          <cell r="A6068">
            <v>98</v>
          </cell>
          <cell r="D6068">
            <v>2010</v>
          </cell>
          <cell r="G6068">
            <v>89</v>
          </cell>
          <cell r="I6068">
            <v>1931217</v>
          </cell>
        </row>
        <row r="6069">
          <cell r="A6069">
            <v>98</v>
          </cell>
          <cell r="D6069">
            <v>2010</v>
          </cell>
          <cell r="G6069">
            <v>90</v>
          </cell>
          <cell r="I6069">
            <v>-4827</v>
          </cell>
        </row>
        <row r="6070">
          <cell r="A6070">
            <v>98</v>
          </cell>
          <cell r="D6070">
            <v>2010</v>
          </cell>
          <cell r="G6070">
            <v>91</v>
          </cell>
          <cell r="I6070">
            <v>13878</v>
          </cell>
        </row>
        <row r="6071">
          <cell r="A6071">
            <v>98</v>
          </cell>
          <cell r="D6071">
            <v>2010</v>
          </cell>
          <cell r="G6071">
            <v>92</v>
          </cell>
          <cell r="I6071">
            <v>101704</v>
          </cell>
        </row>
        <row r="6072">
          <cell r="A6072">
            <v>98</v>
          </cell>
          <cell r="D6072">
            <v>2010</v>
          </cell>
          <cell r="G6072"/>
          <cell r="I6072">
            <v>0</v>
          </cell>
        </row>
        <row r="6073">
          <cell r="A6073">
            <v>98</v>
          </cell>
          <cell r="D6073">
            <v>2010</v>
          </cell>
          <cell r="G6073">
            <v>94</v>
          </cell>
          <cell r="I6073">
            <v>981468</v>
          </cell>
        </row>
        <row r="6074">
          <cell r="A6074">
            <v>98</v>
          </cell>
          <cell r="D6074">
            <v>2010</v>
          </cell>
          <cell r="G6074"/>
          <cell r="I6074">
            <v>0</v>
          </cell>
        </row>
        <row r="6075">
          <cell r="A6075">
            <v>98</v>
          </cell>
          <cell r="D6075">
            <v>2010</v>
          </cell>
          <cell r="G6075">
            <v>96</v>
          </cell>
          <cell r="I6075">
            <v>26526053</v>
          </cell>
        </row>
        <row r="6076">
          <cell r="A6076">
            <v>98</v>
          </cell>
          <cell r="D6076">
            <v>2010</v>
          </cell>
          <cell r="G6076"/>
          <cell r="I6076">
            <v>0</v>
          </cell>
        </row>
        <row r="6077">
          <cell r="A6077">
            <v>98</v>
          </cell>
          <cell r="D6077">
            <v>2010</v>
          </cell>
          <cell r="G6077">
            <v>98</v>
          </cell>
          <cell r="I6077">
            <v>443280</v>
          </cell>
        </row>
        <row r="6078">
          <cell r="A6078">
            <v>98</v>
          </cell>
          <cell r="D6078">
            <v>2010</v>
          </cell>
          <cell r="G6078">
            <v>99</v>
          </cell>
          <cell r="I6078">
            <v>36031547</v>
          </cell>
        </row>
        <row r="6079">
          <cell r="A6079">
            <v>98</v>
          </cell>
          <cell r="D6079">
            <v>2010</v>
          </cell>
          <cell r="G6079"/>
          <cell r="I6079">
            <v>0</v>
          </cell>
        </row>
        <row r="6080">
          <cell r="A6080">
            <v>98</v>
          </cell>
          <cell r="D6080">
            <v>2010</v>
          </cell>
          <cell r="G6080">
            <v>101</v>
          </cell>
          <cell r="I6080">
            <v>102499</v>
          </cell>
        </row>
        <row r="6081">
          <cell r="A6081">
            <v>98</v>
          </cell>
          <cell r="D6081">
            <v>2010</v>
          </cell>
          <cell r="G6081"/>
          <cell r="I6081">
            <v>0</v>
          </cell>
        </row>
        <row r="6082">
          <cell r="A6082">
            <v>98</v>
          </cell>
          <cell r="D6082">
            <v>2010</v>
          </cell>
          <cell r="G6082">
            <v>103</v>
          </cell>
          <cell r="I6082">
            <v>153676</v>
          </cell>
        </row>
        <row r="6083">
          <cell r="A6083">
            <v>98</v>
          </cell>
          <cell r="D6083">
            <v>2010</v>
          </cell>
          <cell r="G6083">
            <v>104</v>
          </cell>
          <cell r="I6083">
            <v>289229</v>
          </cell>
        </row>
        <row r="6084">
          <cell r="A6084">
            <v>98</v>
          </cell>
          <cell r="D6084">
            <v>2010</v>
          </cell>
          <cell r="G6084">
            <v>105</v>
          </cell>
          <cell r="I6084">
            <v>1267208</v>
          </cell>
        </row>
        <row r="6085">
          <cell r="A6085">
            <v>98</v>
          </cell>
          <cell r="D6085">
            <v>2010</v>
          </cell>
          <cell r="G6085"/>
          <cell r="I6085">
            <v>0</v>
          </cell>
        </row>
        <row r="6086">
          <cell r="A6086">
            <v>98</v>
          </cell>
          <cell r="D6086">
            <v>2010</v>
          </cell>
          <cell r="G6086">
            <v>107</v>
          </cell>
          <cell r="I6086">
            <v>4902792</v>
          </cell>
        </row>
        <row r="6087">
          <cell r="A6087">
            <v>98</v>
          </cell>
          <cell r="D6087">
            <v>2010</v>
          </cell>
          <cell r="G6087">
            <v>108</v>
          </cell>
          <cell r="I6087">
            <v>1471289</v>
          </cell>
        </row>
        <row r="6088">
          <cell r="A6088">
            <v>98</v>
          </cell>
          <cell r="D6088">
            <v>2010</v>
          </cell>
          <cell r="G6088"/>
          <cell r="I6088">
            <v>0</v>
          </cell>
        </row>
        <row r="6089">
          <cell r="A6089">
            <v>98</v>
          </cell>
          <cell r="D6089">
            <v>2010</v>
          </cell>
          <cell r="G6089"/>
          <cell r="I6089">
            <v>0</v>
          </cell>
        </row>
        <row r="6090">
          <cell r="A6090">
            <v>98</v>
          </cell>
          <cell r="D6090">
            <v>2010</v>
          </cell>
          <cell r="G6090">
            <v>111</v>
          </cell>
          <cell r="I6090">
            <v>8186693</v>
          </cell>
        </row>
        <row r="6091">
          <cell r="A6091">
            <v>98</v>
          </cell>
          <cell r="D6091">
            <v>2010</v>
          </cell>
          <cell r="G6091">
            <v>112</v>
          </cell>
          <cell r="I6091">
            <v>44218240</v>
          </cell>
        </row>
        <row r="6092">
          <cell r="A6092">
            <v>98</v>
          </cell>
          <cell r="D6092">
            <v>2011</v>
          </cell>
          <cell r="G6092">
            <v>83</v>
          </cell>
          <cell r="I6092">
            <v>2051377</v>
          </cell>
        </row>
        <row r="6093">
          <cell r="A6093">
            <v>98</v>
          </cell>
          <cell r="D6093">
            <v>2011</v>
          </cell>
          <cell r="G6093"/>
          <cell r="I6093">
            <v>0</v>
          </cell>
        </row>
        <row r="6094">
          <cell r="A6094">
            <v>98</v>
          </cell>
          <cell r="D6094">
            <v>2011</v>
          </cell>
          <cell r="G6094">
            <v>85</v>
          </cell>
          <cell r="I6094">
            <v>3271394</v>
          </cell>
        </row>
        <row r="6095">
          <cell r="A6095">
            <v>98</v>
          </cell>
          <cell r="D6095">
            <v>2011</v>
          </cell>
          <cell r="G6095">
            <v>86</v>
          </cell>
          <cell r="I6095">
            <v>265692</v>
          </cell>
        </row>
        <row r="6096">
          <cell r="A6096">
            <v>98</v>
          </cell>
          <cell r="D6096">
            <v>2011</v>
          </cell>
          <cell r="G6096"/>
          <cell r="I6096">
            <v>0</v>
          </cell>
        </row>
        <row r="6097">
          <cell r="A6097">
            <v>98</v>
          </cell>
          <cell r="D6097">
            <v>2011</v>
          </cell>
          <cell r="G6097">
            <v>88</v>
          </cell>
          <cell r="I6097">
            <v>1706970</v>
          </cell>
        </row>
        <row r="6098">
          <cell r="A6098">
            <v>98</v>
          </cell>
          <cell r="D6098">
            <v>2011</v>
          </cell>
          <cell r="G6098">
            <v>89</v>
          </cell>
          <cell r="I6098">
            <v>2149582</v>
          </cell>
        </row>
        <row r="6099">
          <cell r="A6099">
            <v>98</v>
          </cell>
          <cell r="D6099">
            <v>2011</v>
          </cell>
          <cell r="G6099">
            <v>90</v>
          </cell>
          <cell r="I6099">
            <v>-1796</v>
          </cell>
        </row>
        <row r="6100">
          <cell r="A6100">
            <v>98</v>
          </cell>
          <cell r="D6100">
            <v>2011</v>
          </cell>
          <cell r="G6100">
            <v>91</v>
          </cell>
          <cell r="I6100">
            <v>-11124</v>
          </cell>
        </row>
        <row r="6101">
          <cell r="A6101">
            <v>98</v>
          </cell>
          <cell r="D6101">
            <v>2011</v>
          </cell>
          <cell r="G6101">
            <v>92</v>
          </cell>
          <cell r="I6101">
            <v>124174</v>
          </cell>
        </row>
        <row r="6102">
          <cell r="A6102">
            <v>98</v>
          </cell>
          <cell r="D6102">
            <v>2011</v>
          </cell>
          <cell r="G6102"/>
          <cell r="I6102">
            <v>0</v>
          </cell>
        </row>
        <row r="6103">
          <cell r="A6103">
            <v>98</v>
          </cell>
          <cell r="D6103">
            <v>2011</v>
          </cell>
          <cell r="G6103">
            <v>94</v>
          </cell>
          <cell r="I6103">
            <v>823292</v>
          </cell>
        </row>
        <row r="6104">
          <cell r="A6104">
            <v>98</v>
          </cell>
          <cell r="D6104">
            <v>2011</v>
          </cell>
          <cell r="G6104"/>
          <cell r="I6104">
            <v>0</v>
          </cell>
        </row>
        <row r="6105">
          <cell r="A6105">
            <v>98</v>
          </cell>
          <cell r="D6105">
            <v>2011</v>
          </cell>
          <cell r="G6105">
            <v>96</v>
          </cell>
          <cell r="I6105">
            <v>21537094</v>
          </cell>
        </row>
        <row r="6106">
          <cell r="A6106">
            <v>98</v>
          </cell>
          <cell r="D6106">
            <v>2011</v>
          </cell>
          <cell r="G6106"/>
          <cell r="I6106">
            <v>0</v>
          </cell>
        </row>
        <row r="6107">
          <cell r="A6107">
            <v>98</v>
          </cell>
          <cell r="D6107">
            <v>2011</v>
          </cell>
          <cell r="G6107">
            <v>98</v>
          </cell>
          <cell r="I6107">
            <v>0</v>
          </cell>
        </row>
        <row r="6108">
          <cell r="A6108">
            <v>98</v>
          </cell>
          <cell r="D6108">
            <v>2011</v>
          </cell>
          <cell r="G6108">
            <v>99</v>
          </cell>
          <cell r="I6108">
            <v>31916655</v>
          </cell>
        </row>
        <row r="6109">
          <cell r="A6109">
            <v>98</v>
          </cell>
          <cell r="D6109">
            <v>2011</v>
          </cell>
          <cell r="G6109"/>
          <cell r="I6109">
            <v>0</v>
          </cell>
        </row>
        <row r="6110">
          <cell r="A6110">
            <v>98</v>
          </cell>
          <cell r="D6110">
            <v>2011</v>
          </cell>
          <cell r="G6110">
            <v>101</v>
          </cell>
          <cell r="I6110">
            <v>7928</v>
          </cell>
        </row>
        <row r="6111">
          <cell r="A6111">
            <v>98</v>
          </cell>
          <cell r="D6111">
            <v>2011</v>
          </cell>
          <cell r="G6111"/>
          <cell r="I6111">
            <v>0</v>
          </cell>
        </row>
        <row r="6112">
          <cell r="A6112">
            <v>98</v>
          </cell>
          <cell r="D6112">
            <v>2011</v>
          </cell>
          <cell r="G6112">
            <v>103</v>
          </cell>
          <cell r="I6112">
            <v>173426</v>
          </cell>
        </row>
        <row r="6113">
          <cell r="A6113">
            <v>98</v>
          </cell>
          <cell r="D6113">
            <v>2011</v>
          </cell>
          <cell r="G6113">
            <v>104</v>
          </cell>
          <cell r="I6113">
            <v>491415</v>
          </cell>
        </row>
        <row r="6114">
          <cell r="A6114">
            <v>98</v>
          </cell>
          <cell r="D6114">
            <v>2011</v>
          </cell>
          <cell r="G6114">
            <v>105</v>
          </cell>
          <cell r="I6114">
            <v>1658290</v>
          </cell>
        </row>
        <row r="6115">
          <cell r="A6115">
            <v>98</v>
          </cell>
          <cell r="D6115">
            <v>2011</v>
          </cell>
          <cell r="G6115"/>
          <cell r="I6115">
            <v>0</v>
          </cell>
        </row>
        <row r="6116">
          <cell r="A6116">
            <v>98</v>
          </cell>
          <cell r="D6116">
            <v>2011</v>
          </cell>
          <cell r="G6116">
            <v>107</v>
          </cell>
          <cell r="I6116">
            <v>4205977</v>
          </cell>
        </row>
        <row r="6117">
          <cell r="A6117">
            <v>98</v>
          </cell>
          <cell r="D6117">
            <v>2011</v>
          </cell>
          <cell r="G6117">
            <v>108</v>
          </cell>
          <cell r="I6117">
            <v>1261599</v>
          </cell>
        </row>
        <row r="6118">
          <cell r="A6118">
            <v>98</v>
          </cell>
          <cell r="D6118">
            <v>2011</v>
          </cell>
          <cell r="G6118"/>
          <cell r="I6118">
            <v>0</v>
          </cell>
        </row>
        <row r="6119">
          <cell r="A6119">
            <v>98</v>
          </cell>
          <cell r="D6119">
            <v>2011</v>
          </cell>
          <cell r="G6119"/>
          <cell r="I6119">
            <v>0</v>
          </cell>
        </row>
        <row r="6120">
          <cell r="A6120">
            <v>98</v>
          </cell>
          <cell r="D6120">
            <v>2011</v>
          </cell>
          <cell r="G6120">
            <v>111</v>
          </cell>
          <cell r="I6120">
            <v>7798635</v>
          </cell>
        </row>
        <row r="6121">
          <cell r="A6121">
            <v>98</v>
          </cell>
          <cell r="D6121">
            <v>2011</v>
          </cell>
          <cell r="G6121">
            <v>112</v>
          </cell>
          <cell r="I6121">
            <v>39715290</v>
          </cell>
        </row>
        <row r="6122">
          <cell r="A6122">
            <v>98</v>
          </cell>
          <cell r="D6122">
            <v>2012</v>
          </cell>
          <cell r="G6122">
            <v>83</v>
          </cell>
          <cell r="I6122">
            <v>2710392</v>
          </cell>
        </row>
        <row r="6123">
          <cell r="A6123">
            <v>98</v>
          </cell>
          <cell r="D6123">
            <v>2012</v>
          </cell>
          <cell r="G6123"/>
          <cell r="I6123">
            <v>0</v>
          </cell>
        </row>
        <row r="6124">
          <cell r="A6124">
            <v>98</v>
          </cell>
          <cell r="D6124">
            <v>2012</v>
          </cell>
          <cell r="G6124">
            <v>85</v>
          </cell>
          <cell r="I6124">
            <v>4001838</v>
          </cell>
        </row>
        <row r="6125">
          <cell r="A6125">
            <v>98</v>
          </cell>
          <cell r="D6125">
            <v>2012</v>
          </cell>
          <cell r="G6125">
            <v>86</v>
          </cell>
          <cell r="I6125">
            <v>917419</v>
          </cell>
        </row>
        <row r="6126">
          <cell r="A6126">
            <v>98</v>
          </cell>
          <cell r="D6126">
            <v>2012</v>
          </cell>
          <cell r="G6126"/>
          <cell r="I6126">
            <v>0</v>
          </cell>
        </row>
        <row r="6127">
          <cell r="A6127">
            <v>98</v>
          </cell>
          <cell r="D6127">
            <v>2012</v>
          </cell>
          <cell r="G6127">
            <v>88</v>
          </cell>
          <cell r="I6127">
            <v>2031033</v>
          </cell>
        </row>
        <row r="6128">
          <cell r="A6128">
            <v>98</v>
          </cell>
          <cell r="D6128">
            <v>2012</v>
          </cell>
          <cell r="G6128">
            <v>89</v>
          </cell>
          <cell r="I6128">
            <v>1197582</v>
          </cell>
        </row>
        <row r="6129">
          <cell r="A6129">
            <v>98</v>
          </cell>
          <cell r="D6129">
            <v>2012</v>
          </cell>
          <cell r="G6129">
            <v>90</v>
          </cell>
          <cell r="I6129">
            <v>0</v>
          </cell>
        </row>
        <row r="6130">
          <cell r="A6130">
            <v>98</v>
          </cell>
          <cell r="D6130">
            <v>2012</v>
          </cell>
          <cell r="G6130">
            <v>91</v>
          </cell>
          <cell r="I6130">
            <v>49253</v>
          </cell>
        </row>
        <row r="6131">
          <cell r="A6131">
            <v>98</v>
          </cell>
          <cell r="D6131">
            <v>2012</v>
          </cell>
          <cell r="G6131">
            <v>92</v>
          </cell>
          <cell r="I6131">
            <v>146036</v>
          </cell>
        </row>
        <row r="6132">
          <cell r="A6132">
            <v>98</v>
          </cell>
          <cell r="D6132">
            <v>2012</v>
          </cell>
          <cell r="G6132">
            <v>93</v>
          </cell>
          <cell r="I6132">
            <v>80322</v>
          </cell>
        </row>
        <row r="6133">
          <cell r="A6133">
            <v>98</v>
          </cell>
          <cell r="D6133">
            <v>2012</v>
          </cell>
          <cell r="G6133">
            <v>94</v>
          </cell>
          <cell r="I6133">
            <v>0</v>
          </cell>
        </row>
        <row r="6134">
          <cell r="A6134">
            <v>98</v>
          </cell>
          <cell r="D6134">
            <v>2012</v>
          </cell>
          <cell r="G6134"/>
          <cell r="I6134">
            <v>0</v>
          </cell>
        </row>
        <row r="6135">
          <cell r="A6135">
            <v>98</v>
          </cell>
          <cell r="D6135">
            <v>2012</v>
          </cell>
          <cell r="G6135">
            <v>96</v>
          </cell>
          <cell r="I6135">
            <v>27697217</v>
          </cell>
        </row>
        <row r="6136">
          <cell r="A6136">
            <v>98</v>
          </cell>
          <cell r="D6136">
            <v>2012</v>
          </cell>
          <cell r="G6136">
            <v>97</v>
          </cell>
          <cell r="I6136">
            <v>984757</v>
          </cell>
        </row>
        <row r="6137">
          <cell r="A6137">
            <v>98</v>
          </cell>
          <cell r="D6137">
            <v>2012</v>
          </cell>
          <cell r="G6137">
            <v>98</v>
          </cell>
          <cell r="I6137">
            <v>906468</v>
          </cell>
        </row>
        <row r="6138">
          <cell r="A6138">
            <v>98</v>
          </cell>
          <cell r="D6138">
            <v>2012</v>
          </cell>
          <cell r="G6138">
            <v>99</v>
          </cell>
          <cell r="I6138">
            <v>40722317</v>
          </cell>
        </row>
        <row r="6139">
          <cell r="A6139">
            <v>98</v>
          </cell>
          <cell r="D6139">
            <v>2012</v>
          </cell>
          <cell r="G6139"/>
          <cell r="I6139">
            <v>0</v>
          </cell>
        </row>
        <row r="6140">
          <cell r="A6140">
            <v>98</v>
          </cell>
          <cell r="D6140">
            <v>2012</v>
          </cell>
          <cell r="G6140">
            <v>101</v>
          </cell>
          <cell r="I6140">
            <v>0</v>
          </cell>
        </row>
        <row r="6141">
          <cell r="A6141">
            <v>98</v>
          </cell>
          <cell r="D6141">
            <v>2012</v>
          </cell>
          <cell r="G6141"/>
          <cell r="I6141">
            <v>0</v>
          </cell>
        </row>
        <row r="6142">
          <cell r="A6142">
            <v>98</v>
          </cell>
          <cell r="D6142">
            <v>2012</v>
          </cell>
          <cell r="G6142">
            <v>103</v>
          </cell>
          <cell r="I6142">
            <v>0</v>
          </cell>
        </row>
        <row r="6143">
          <cell r="A6143">
            <v>98</v>
          </cell>
          <cell r="D6143">
            <v>2012</v>
          </cell>
          <cell r="G6143">
            <v>104</v>
          </cell>
          <cell r="I6143">
            <v>0</v>
          </cell>
        </row>
        <row r="6144">
          <cell r="A6144">
            <v>98</v>
          </cell>
          <cell r="D6144">
            <v>2012</v>
          </cell>
          <cell r="G6144">
            <v>105</v>
          </cell>
          <cell r="I6144">
            <v>2832394</v>
          </cell>
        </row>
        <row r="6145">
          <cell r="A6145">
            <v>98</v>
          </cell>
          <cell r="D6145">
            <v>2012</v>
          </cell>
          <cell r="G6145"/>
          <cell r="I6145">
            <v>0</v>
          </cell>
        </row>
        <row r="6146">
          <cell r="A6146">
            <v>98</v>
          </cell>
          <cell r="D6146">
            <v>2012</v>
          </cell>
          <cell r="G6146">
            <v>107</v>
          </cell>
          <cell r="I6146">
            <v>3035258</v>
          </cell>
        </row>
        <row r="6147">
          <cell r="A6147">
            <v>98</v>
          </cell>
          <cell r="D6147">
            <v>2012</v>
          </cell>
          <cell r="G6147">
            <v>108</v>
          </cell>
          <cell r="I6147">
            <v>2867013</v>
          </cell>
        </row>
        <row r="6148">
          <cell r="A6148">
            <v>98</v>
          </cell>
          <cell r="D6148">
            <v>2012</v>
          </cell>
          <cell r="G6148"/>
          <cell r="I6148">
            <v>0</v>
          </cell>
        </row>
        <row r="6149">
          <cell r="A6149">
            <v>98</v>
          </cell>
          <cell r="D6149">
            <v>2012</v>
          </cell>
          <cell r="G6149"/>
          <cell r="I6149">
            <v>0</v>
          </cell>
        </row>
        <row r="6150">
          <cell r="A6150">
            <v>98</v>
          </cell>
          <cell r="D6150">
            <v>2012</v>
          </cell>
          <cell r="G6150">
            <v>111</v>
          </cell>
          <cell r="I6150">
            <v>8734665</v>
          </cell>
        </row>
        <row r="6151">
          <cell r="A6151">
            <v>98</v>
          </cell>
          <cell r="D6151">
            <v>2012</v>
          </cell>
          <cell r="G6151">
            <v>112</v>
          </cell>
          <cell r="I6151">
            <v>49456982</v>
          </cell>
        </row>
        <row r="6152">
          <cell r="A6152">
            <v>98</v>
          </cell>
          <cell r="D6152">
            <v>2013</v>
          </cell>
          <cell r="G6152">
            <v>83</v>
          </cell>
          <cell r="I6152">
            <v>2611001</v>
          </cell>
        </row>
        <row r="6153">
          <cell r="A6153">
            <v>98</v>
          </cell>
          <cell r="D6153">
            <v>2013</v>
          </cell>
          <cell r="G6153"/>
          <cell r="I6153">
            <v>0</v>
          </cell>
        </row>
        <row r="6154">
          <cell r="A6154">
            <v>98</v>
          </cell>
          <cell r="D6154">
            <v>2013</v>
          </cell>
          <cell r="G6154">
            <v>85</v>
          </cell>
          <cell r="I6154">
            <v>3467357</v>
          </cell>
        </row>
        <row r="6155">
          <cell r="A6155">
            <v>98</v>
          </cell>
          <cell r="D6155">
            <v>2013</v>
          </cell>
          <cell r="G6155">
            <v>86</v>
          </cell>
          <cell r="I6155">
            <v>990234</v>
          </cell>
        </row>
        <row r="6156">
          <cell r="A6156">
            <v>98</v>
          </cell>
          <cell r="D6156">
            <v>2013</v>
          </cell>
          <cell r="G6156"/>
          <cell r="I6156">
            <v>0</v>
          </cell>
        </row>
        <row r="6157">
          <cell r="A6157">
            <v>98</v>
          </cell>
          <cell r="D6157">
            <v>2013</v>
          </cell>
          <cell r="G6157">
            <v>88</v>
          </cell>
          <cell r="I6157">
            <v>1659212</v>
          </cell>
        </row>
        <row r="6158">
          <cell r="A6158">
            <v>98</v>
          </cell>
          <cell r="D6158">
            <v>2013</v>
          </cell>
          <cell r="G6158">
            <v>89</v>
          </cell>
          <cell r="I6158">
            <v>1147707</v>
          </cell>
        </row>
        <row r="6159">
          <cell r="A6159">
            <v>98</v>
          </cell>
          <cell r="D6159">
            <v>2013</v>
          </cell>
          <cell r="G6159"/>
          <cell r="I6159">
            <v>0</v>
          </cell>
        </row>
        <row r="6160">
          <cell r="A6160">
            <v>98</v>
          </cell>
          <cell r="D6160">
            <v>2013</v>
          </cell>
          <cell r="G6160">
            <v>91</v>
          </cell>
          <cell r="I6160">
            <v>50035</v>
          </cell>
        </row>
        <row r="6161">
          <cell r="A6161">
            <v>98</v>
          </cell>
          <cell r="D6161">
            <v>2013</v>
          </cell>
          <cell r="G6161">
            <v>92</v>
          </cell>
          <cell r="I6161">
            <v>119302</v>
          </cell>
        </row>
        <row r="6162">
          <cell r="A6162">
            <v>98</v>
          </cell>
          <cell r="D6162">
            <v>2013</v>
          </cell>
          <cell r="G6162">
            <v>93</v>
          </cell>
          <cell r="I6162">
            <v>39355</v>
          </cell>
        </row>
        <row r="6163">
          <cell r="A6163">
            <v>98</v>
          </cell>
          <cell r="D6163">
            <v>2013</v>
          </cell>
          <cell r="G6163"/>
          <cell r="I6163">
            <v>0</v>
          </cell>
        </row>
        <row r="6164">
          <cell r="A6164">
            <v>98</v>
          </cell>
          <cell r="D6164">
            <v>2013</v>
          </cell>
          <cell r="G6164"/>
          <cell r="I6164">
            <v>0</v>
          </cell>
        </row>
        <row r="6165">
          <cell r="A6165">
            <v>98</v>
          </cell>
          <cell r="D6165">
            <v>2013</v>
          </cell>
          <cell r="G6165">
            <v>96</v>
          </cell>
          <cell r="I6165">
            <v>29975055</v>
          </cell>
        </row>
        <row r="6166">
          <cell r="A6166">
            <v>98</v>
          </cell>
          <cell r="D6166">
            <v>2013</v>
          </cell>
          <cell r="G6166">
            <v>97</v>
          </cell>
          <cell r="I6166">
            <v>1199067</v>
          </cell>
        </row>
        <row r="6167">
          <cell r="A6167">
            <v>98</v>
          </cell>
          <cell r="D6167">
            <v>2013</v>
          </cell>
          <cell r="G6167">
            <v>98</v>
          </cell>
          <cell r="I6167">
            <v>925127</v>
          </cell>
        </row>
        <row r="6168">
          <cell r="A6168">
            <v>98</v>
          </cell>
          <cell r="D6168">
            <v>2013</v>
          </cell>
          <cell r="G6168">
            <v>99</v>
          </cell>
          <cell r="I6168">
            <v>42183452</v>
          </cell>
        </row>
        <row r="6169">
          <cell r="A6169">
            <v>98</v>
          </cell>
          <cell r="D6169">
            <v>2013</v>
          </cell>
          <cell r="G6169"/>
          <cell r="I6169">
            <v>0</v>
          </cell>
        </row>
        <row r="6170">
          <cell r="A6170">
            <v>98</v>
          </cell>
          <cell r="D6170">
            <v>2013</v>
          </cell>
          <cell r="G6170"/>
          <cell r="I6170">
            <v>0</v>
          </cell>
        </row>
        <row r="6171">
          <cell r="A6171">
            <v>98</v>
          </cell>
          <cell r="D6171">
            <v>2013</v>
          </cell>
          <cell r="G6171"/>
          <cell r="I6171">
            <v>0</v>
          </cell>
        </row>
        <row r="6172">
          <cell r="A6172">
            <v>98</v>
          </cell>
          <cell r="D6172">
            <v>2013</v>
          </cell>
          <cell r="G6172"/>
          <cell r="I6172">
            <v>0</v>
          </cell>
        </row>
        <row r="6173">
          <cell r="A6173">
            <v>98</v>
          </cell>
          <cell r="D6173">
            <v>2013</v>
          </cell>
          <cell r="G6173"/>
          <cell r="I6173">
            <v>0</v>
          </cell>
        </row>
        <row r="6174">
          <cell r="A6174">
            <v>98</v>
          </cell>
          <cell r="D6174">
            <v>2013</v>
          </cell>
          <cell r="G6174">
            <v>105</v>
          </cell>
          <cell r="I6174">
            <v>2140204</v>
          </cell>
        </row>
        <row r="6175">
          <cell r="A6175">
            <v>98</v>
          </cell>
          <cell r="D6175">
            <v>2013</v>
          </cell>
          <cell r="G6175"/>
          <cell r="I6175">
            <v>0</v>
          </cell>
        </row>
        <row r="6176">
          <cell r="A6176">
            <v>98</v>
          </cell>
          <cell r="D6176">
            <v>2013</v>
          </cell>
          <cell r="G6176">
            <v>107</v>
          </cell>
          <cell r="I6176">
            <v>3383058</v>
          </cell>
        </row>
        <row r="6177">
          <cell r="A6177">
            <v>98</v>
          </cell>
          <cell r="D6177">
            <v>2013</v>
          </cell>
          <cell r="G6177">
            <v>108</v>
          </cell>
          <cell r="I6177">
            <v>4532530</v>
          </cell>
        </row>
        <row r="6178">
          <cell r="A6178">
            <v>98</v>
          </cell>
          <cell r="D6178">
            <v>2013</v>
          </cell>
          <cell r="G6178"/>
          <cell r="I6178">
            <v>0</v>
          </cell>
        </row>
        <row r="6179">
          <cell r="A6179">
            <v>98</v>
          </cell>
          <cell r="D6179">
            <v>2013</v>
          </cell>
          <cell r="G6179">
            <v>110</v>
          </cell>
          <cell r="I6179">
            <v>-53753</v>
          </cell>
        </row>
        <row r="6180">
          <cell r="A6180">
            <v>98</v>
          </cell>
          <cell r="D6180">
            <v>2013</v>
          </cell>
          <cell r="G6180">
            <v>111</v>
          </cell>
          <cell r="I6180">
            <v>10002039</v>
          </cell>
        </row>
        <row r="6181">
          <cell r="A6181">
            <v>98</v>
          </cell>
          <cell r="D6181">
            <v>2013</v>
          </cell>
          <cell r="G6181">
            <v>112</v>
          </cell>
          <cell r="I6181">
            <v>52185491</v>
          </cell>
        </row>
        <row r="6182">
          <cell r="A6182">
            <v>98</v>
          </cell>
          <cell r="D6182">
            <v>2014</v>
          </cell>
          <cell r="G6182">
            <v>83</v>
          </cell>
          <cell r="I6182">
            <v>2819403</v>
          </cell>
        </row>
        <row r="6183">
          <cell r="A6183">
            <v>98</v>
          </cell>
          <cell r="D6183">
            <v>2014</v>
          </cell>
          <cell r="G6183"/>
          <cell r="I6183">
            <v>0</v>
          </cell>
        </row>
        <row r="6184">
          <cell r="A6184">
            <v>98</v>
          </cell>
          <cell r="D6184">
            <v>2014</v>
          </cell>
          <cell r="G6184">
            <v>85</v>
          </cell>
          <cell r="I6184">
            <v>3213368</v>
          </cell>
        </row>
        <row r="6185">
          <cell r="A6185">
            <v>98</v>
          </cell>
          <cell r="D6185">
            <v>2014</v>
          </cell>
          <cell r="G6185">
            <v>86</v>
          </cell>
          <cell r="I6185">
            <v>1280025</v>
          </cell>
        </row>
        <row r="6186">
          <cell r="A6186">
            <v>98</v>
          </cell>
          <cell r="D6186">
            <v>2014</v>
          </cell>
          <cell r="G6186"/>
          <cell r="I6186">
            <v>0</v>
          </cell>
        </row>
        <row r="6187">
          <cell r="A6187">
            <v>98</v>
          </cell>
          <cell r="D6187">
            <v>2014</v>
          </cell>
          <cell r="G6187">
            <v>88</v>
          </cell>
          <cell r="I6187">
            <v>1619024</v>
          </cell>
        </row>
        <row r="6188">
          <cell r="A6188">
            <v>98</v>
          </cell>
          <cell r="D6188">
            <v>2014</v>
          </cell>
          <cell r="G6188">
            <v>89</v>
          </cell>
          <cell r="I6188">
            <v>985330</v>
          </cell>
        </row>
        <row r="6189">
          <cell r="A6189">
            <v>98</v>
          </cell>
          <cell r="D6189">
            <v>2014</v>
          </cell>
          <cell r="G6189"/>
          <cell r="I6189">
            <v>0</v>
          </cell>
        </row>
        <row r="6190">
          <cell r="A6190">
            <v>98</v>
          </cell>
          <cell r="D6190">
            <v>2014</v>
          </cell>
          <cell r="G6190">
            <v>91</v>
          </cell>
          <cell r="I6190">
            <v>55858</v>
          </cell>
        </row>
        <row r="6191">
          <cell r="A6191">
            <v>98</v>
          </cell>
          <cell r="D6191">
            <v>2014</v>
          </cell>
          <cell r="G6191">
            <v>92</v>
          </cell>
          <cell r="I6191">
            <v>116412</v>
          </cell>
        </row>
        <row r="6192">
          <cell r="A6192">
            <v>98</v>
          </cell>
          <cell r="D6192">
            <v>2014</v>
          </cell>
          <cell r="G6192">
            <v>93</v>
          </cell>
          <cell r="I6192">
            <v>37479</v>
          </cell>
        </row>
        <row r="6193">
          <cell r="A6193">
            <v>98</v>
          </cell>
          <cell r="D6193">
            <v>2014</v>
          </cell>
          <cell r="G6193"/>
          <cell r="I6193">
            <v>0</v>
          </cell>
        </row>
        <row r="6194">
          <cell r="A6194">
            <v>98</v>
          </cell>
          <cell r="D6194">
            <v>2014</v>
          </cell>
          <cell r="G6194"/>
          <cell r="I6194">
            <v>0</v>
          </cell>
        </row>
        <row r="6195">
          <cell r="A6195">
            <v>98</v>
          </cell>
          <cell r="D6195">
            <v>2014</v>
          </cell>
          <cell r="G6195">
            <v>96</v>
          </cell>
          <cell r="I6195">
            <v>42752372</v>
          </cell>
        </row>
        <row r="6196">
          <cell r="A6196">
            <v>98</v>
          </cell>
          <cell r="D6196">
            <v>2014</v>
          </cell>
          <cell r="G6196">
            <v>97</v>
          </cell>
          <cell r="I6196">
            <v>1510342</v>
          </cell>
        </row>
        <row r="6197">
          <cell r="A6197">
            <v>98</v>
          </cell>
          <cell r="D6197">
            <v>2014</v>
          </cell>
          <cell r="G6197">
            <v>98</v>
          </cell>
          <cell r="I6197">
            <v>1004839</v>
          </cell>
        </row>
        <row r="6198">
          <cell r="A6198">
            <v>98</v>
          </cell>
          <cell r="D6198">
            <v>2014</v>
          </cell>
          <cell r="G6198">
            <v>99</v>
          </cell>
          <cell r="I6198">
            <v>55394452</v>
          </cell>
        </row>
        <row r="6199">
          <cell r="A6199">
            <v>98</v>
          </cell>
          <cell r="D6199">
            <v>2014</v>
          </cell>
          <cell r="G6199"/>
          <cell r="I6199">
            <v>0</v>
          </cell>
        </row>
        <row r="6200">
          <cell r="A6200">
            <v>98</v>
          </cell>
          <cell r="D6200">
            <v>2014</v>
          </cell>
          <cell r="G6200">
            <v>101</v>
          </cell>
          <cell r="I6200">
            <v>3178</v>
          </cell>
        </row>
        <row r="6201">
          <cell r="A6201">
            <v>98</v>
          </cell>
          <cell r="D6201">
            <v>2014</v>
          </cell>
          <cell r="G6201">
            <v>102</v>
          </cell>
          <cell r="I6201">
            <v>443</v>
          </cell>
        </row>
        <row r="6202">
          <cell r="A6202">
            <v>98</v>
          </cell>
          <cell r="D6202">
            <v>2014</v>
          </cell>
          <cell r="G6202"/>
          <cell r="I6202">
            <v>0</v>
          </cell>
        </row>
        <row r="6203">
          <cell r="A6203">
            <v>98</v>
          </cell>
          <cell r="D6203">
            <v>2014</v>
          </cell>
          <cell r="G6203"/>
          <cell r="I6203">
            <v>0</v>
          </cell>
        </row>
        <row r="6204">
          <cell r="A6204">
            <v>98</v>
          </cell>
          <cell r="D6204">
            <v>2014</v>
          </cell>
          <cell r="G6204">
            <v>105</v>
          </cell>
          <cell r="I6204">
            <v>1986699</v>
          </cell>
        </row>
        <row r="6205">
          <cell r="A6205">
            <v>98</v>
          </cell>
          <cell r="D6205">
            <v>2014</v>
          </cell>
          <cell r="G6205"/>
          <cell r="I6205">
            <v>0</v>
          </cell>
        </row>
        <row r="6206">
          <cell r="A6206">
            <v>98</v>
          </cell>
          <cell r="D6206">
            <v>2014</v>
          </cell>
          <cell r="G6206">
            <v>107</v>
          </cell>
          <cell r="I6206">
            <v>3143597</v>
          </cell>
        </row>
        <row r="6207">
          <cell r="A6207">
            <v>98</v>
          </cell>
          <cell r="D6207">
            <v>2014</v>
          </cell>
          <cell r="G6207">
            <v>108</v>
          </cell>
          <cell r="I6207">
            <v>4047662</v>
          </cell>
        </row>
        <row r="6208">
          <cell r="A6208">
            <v>98</v>
          </cell>
          <cell r="D6208">
            <v>2014</v>
          </cell>
          <cell r="G6208"/>
          <cell r="I6208">
            <v>0</v>
          </cell>
        </row>
        <row r="6209">
          <cell r="A6209">
            <v>98</v>
          </cell>
          <cell r="D6209">
            <v>2014</v>
          </cell>
          <cell r="G6209">
            <v>110</v>
          </cell>
          <cell r="I6209">
            <v>242316</v>
          </cell>
        </row>
        <row r="6210">
          <cell r="A6210">
            <v>98</v>
          </cell>
          <cell r="D6210">
            <v>2014</v>
          </cell>
          <cell r="G6210">
            <v>111</v>
          </cell>
          <cell r="I6210">
            <v>9423895</v>
          </cell>
        </row>
        <row r="6211">
          <cell r="A6211">
            <v>98</v>
          </cell>
          <cell r="D6211">
            <v>2014</v>
          </cell>
          <cell r="G6211">
            <v>112</v>
          </cell>
          <cell r="I6211">
            <v>64818347</v>
          </cell>
        </row>
        <row r="6212">
          <cell r="A6212">
            <v>98</v>
          </cell>
          <cell r="D6212">
            <v>2015</v>
          </cell>
          <cell r="G6212">
            <v>83</v>
          </cell>
          <cell r="I6212">
            <v>2898672</v>
          </cell>
        </row>
        <row r="6213">
          <cell r="A6213">
            <v>98</v>
          </cell>
          <cell r="D6213">
            <v>2015</v>
          </cell>
          <cell r="G6213"/>
          <cell r="I6213">
            <v>0</v>
          </cell>
        </row>
        <row r="6214">
          <cell r="A6214">
            <v>98</v>
          </cell>
          <cell r="D6214">
            <v>2015</v>
          </cell>
          <cell r="G6214">
            <v>85</v>
          </cell>
          <cell r="I6214">
            <v>3045325</v>
          </cell>
        </row>
        <row r="6215">
          <cell r="A6215">
            <v>98</v>
          </cell>
          <cell r="D6215">
            <v>2015</v>
          </cell>
          <cell r="G6215">
            <v>86</v>
          </cell>
          <cell r="I6215">
            <v>2344418</v>
          </cell>
        </row>
        <row r="6216">
          <cell r="A6216">
            <v>98</v>
          </cell>
          <cell r="D6216">
            <v>2015</v>
          </cell>
          <cell r="G6216"/>
          <cell r="I6216">
            <v>0</v>
          </cell>
        </row>
        <row r="6217">
          <cell r="A6217">
            <v>98</v>
          </cell>
          <cell r="D6217">
            <v>2015</v>
          </cell>
          <cell r="G6217">
            <v>88</v>
          </cell>
          <cell r="I6217">
            <v>1460494</v>
          </cell>
        </row>
        <row r="6218">
          <cell r="A6218">
            <v>98</v>
          </cell>
          <cell r="D6218">
            <v>2015</v>
          </cell>
          <cell r="G6218">
            <v>89</v>
          </cell>
          <cell r="I6218">
            <v>1058925</v>
          </cell>
        </row>
        <row r="6219">
          <cell r="A6219">
            <v>98</v>
          </cell>
          <cell r="D6219">
            <v>2015</v>
          </cell>
          <cell r="G6219"/>
          <cell r="I6219">
            <v>0</v>
          </cell>
        </row>
        <row r="6220">
          <cell r="A6220">
            <v>98</v>
          </cell>
          <cell r="D6220">
            <v>2015</v>
          </cell>
          <cell r="G6220">
            <v>91</v>
          </cell>
          <cell r="I6220">
            <v>37369</v>
          </cell>
        </row>
        <row r="6221">
          <cell r="A6221">
            <v>98</v>
          </cell>
          <cell r="D6221">
            <v>2015</v>
          </cell>
          <cell r="G6221">
            <v>92</v>
          </cell>
          <cell r="I6221">
            <v>105013</v>
          </cell>
        </row>
        <row r="6222">
          <cell r="A6222">
            <v>98</v>
          </cell>
          <cell r="D6222">
            <v>2015</v>
          </cell>
          <cell r="G6222">
            <v>93</v>
          </cell>
          <cell r="I6222">
            <v>68318</v>
          </cell>
        </row>
        <row r="6223">
          <cell r="A6223">
            <v>98</v>
          </cell>
          <cell r="D6223">
            <v>2015</v>
          </cell>
          <cell r="G6223"/>
          <cell r="I6223">
            <v>0</v>
          </cell>
        </row>
        <row r="6224">
          <cell r="A6224">
            <v>98</v>
          </cell>
          <cell r="D6224">
            <v>2015</v>
          </cell>
          <cell r="G6224"/>
          <cell r="I6224">
            <v>0</v>
          </cell>
        </row>
        <row r="6225">
          <cell r="A6225">
            <v>98</v>
          </cell>
          <cell r="D6225">
            <v>2015</v>
          </cell>
          <cell r="G6225">
            <v>96</v>
          </cell>
          <cell r="I6225">
            <v>50653854</v>
          </cell>
        </row>
        <row r="6226">
          <cell r="A6226">
            <v>98</v>
          </cell>
          <cell r="D6226">
            <v>2015</v>
          </cell>
          <cell r="G6226">
            <v>97</v>
          </cell>
          <cell r="I6226">
            <v>2585561</v>
          </cell>
        </row>
        <row r="6227">
          <cell r="A6227">
            <v>98</v>
          </cell>
          <cell r="D6227">
            <v>2015</v>
          </cell>
          <cell r="G6227">
            <v>98</v>
          </cell>
          <cell r="I6227">
            <v>1301693</v>
          </cell>
        </row>
        <row r="6228">
          <cell r="A6228">
            <v>98</v>
          </cell>
          <cell r="D6228">
            <v>2015</v>
          </cell>
          <cell r="G6228">
            <v>99</v>
          </cell>
          <cell r="I6228">
            <v>65559642</v>
          </cell>
        </row>
        <row r="6229">
          <cell r="A6229">
            <v>98</v>
          </cell>
          <cell r="D6229">
            <v>2015</v>
          </cell>
          <cell r="G6229"/>
          <cell r="I6229">
            <v>0</v>
          </cell>
        </row>
        <row r="6230">
          <cell r="A6230">
            <v>98</v>
          </cell>
          <cell r="D6230">
            <v>2015</v>
          </cell>
          <cell r="G6230">
            <v>101</v>
          </cell>
          <cell r="I6230">
            <v>2716</v>
          </cell>
        </row>
        <row r="6231">
          <cell r="A6231">
            <v>98</v>
          </cell>
          <cell r="D6231">
            <v>2015</v>
          </cell>
          <cell r="G6231">
            <v>102</v>
          </cell>
          <cell r="I6231">
            <v>0</v>
          </cell>
        </row>
        <row r="6232">
          <cell r="A6232">
            <v>98</v>
          </cell>
          <cell r="D6232">
            <v>2015</v>
          </cell>
          <cell r="G6232"/>
          <cell r="I6232">
            <v>0</v>
          </cell>
        </row>
        <row r="6233">
          <cell r="A6233">
            <v>98</v>
          </cell>
          <cell r="D6233">
            <v>2015</v>
          </cell>
          <cell r="G6233">
            <v>104</v>
          </cell>
          <cell r="I6233">
            <v>6273</v>
          </cell>
        </row>
        <row r="6234">
          <cell r="A6234">
            <v>98</v>
          </cell>
          <cell r="D6234">
            <v>2015</v>
          </cell>
          <cell r="G6234">
            <v>105</v>
          </cell>
          <cell r="I6234">
            <v>1938062</v>
          </cell>
        </row>
        <row r="6235">
          <cell r="A6235">
            <v>98</v>
          </cell>
          <cell r="D6235">
            <v>2015</v>
          </cell>
          <cell r="G6235"/>
          <cell r="I6235">
            <v>0</v>
          </cell>
        </row>
        <row r="6236">
          <cell r="A6236">
            <v>98</v>
          </cell>
          <cell r="D6236">
            <v>2015</v>
          </cell>
          <cell r="G6236">
            <v>107</v>
          </cell>
          <cell r="I6236">
            <v>2957138</v>
          </cell>
        </row>
        <row r="6237">
          <cell r="A6237">
            <v>98</v>
          </cell>
          <cell r="D6237">
            <v>2015</v>
          </cell>
          <cell r="G6237">
            <v>108</v>
          </cell>
          <cell r="I6237">
            <v>2782278</v>
          </cell>
        </row>
        <row r="6238">
          <cell r="A6238">
            <v>98</v>
          </cell>
          <cell r="D6238">
            <v>2015</v>
          </cell>
          <cell r="G6238"/>
          <cell r="I6238">
            <v>0</v>
          </cell>
        </row>
        <row r="6239">
          <cell r="A6239">
            <v>98</v>
          </cell>
          <cell r="D6239">
            <v>2015</v>
          </cell>
          <cell r="G6239">
            <v>110</v>
          </cell>
          <cell r="I6239">
            <v>287975</v>
          </cell>
        </row>
        <row r="6240">
          <cell r="A6240">
            <v>98</v>
          </cell>
          <cell r="D6240">
            <v>2015</v>
          </cell>
          <cell r="G6240">
            <v>111</v>
          </cell>
          <cell r="I6240">
            <v>7974442</v>
          </cell>
        </row>
        <row r="6241">
          <cell r="A6241">
            <v>98</v>
          </cell>
          <cell r="D6241">
            <v>2015</v>
          </cell>
          <cell r="G6241">
            <v>112</v>
          </cell>
          <cell r="I6241">
            <v>73534084</v>
          </cell>
        </row>
        <row r="6242">
          <cell r="A6242">
            <v>98</v>
          </cell>
          <cell r="D6242">
            <v>2016</v>
          </cell>
          <cell r="G6242">
            <v>83</v>
          </cell>
          <cell r="I6242">
            <v>2266013</v>
          </cell>
        </row>
        <row r="6243">
          <cell r="A6243">
            <v>98</v>
          </cell>
          <cell r="D6243">
            <v>2016</v>
          </cell>
          <cell r="G6243"/>
          <cell r="I6243">
            <v>0</v>
          </cell>
        </row>
        <row r="6244">
          <cell r="A6244">
            <v>98</v>
          </cell>
          <cell r="D6244">
            <v>2016</v>
          </cell>
          <cell r="G6244">
            <v>85</v>
          </cell>
          <cell r="I6244">
            <v>2653894</v>
          </cell>
        </row>
        <row r="6245">
          <cell r="A6245">
            <v>98</v>
          </cell>
          <cell r="D6245">
            <v>2016</v>
          </cell>
          <cell r="G6245">
            <v>86</v>
          </cell>
          <cell r="I6245">
            <v>2598337</v>
          </cell>
        </row>
        <row r="6246">
          <cell r="A6246">
            <v>98</v>
          </cell>
          <cell r="D6246">
            <v>2016</v>
          </cell>
          <cell r="G6246"/>
          <cell r="I6246">
            <v>0</v>
          </cell>
        </row>
        <row r="6247">
          <cell r="A6247">
            <v>98</v>
          </cell>
          <cell r="D6247">
            <v>2016</v>
          </cell>
          <cell r="G6247">
            <v>88</v>
          </cell>
          <cell r="I6247">
            <v>1558819</v>
          </cell>
        </row>
        <row r="6248">
          <cell r="A6248">
            <v>98</v>
          </cell>
          <cell r="D6248">
            <v>2016</v>
          </cell>
          <cell r="G6248">
            <v>89</v>
          </cell>
          <cell r="I6248">
            <v>776982</v>
          </cell>
        </row>
        <row r="6249">
          <cell r="A6249">
            <v>98</v>
          </cell>
          <cell r="D6249">
            <v>2016</v>
          </cell>
          <cell r="G6249"/>
          <cell r="I6249">
            <v>0</v>
          </cell>
        </row>
        <row r="6250">
          <cell r="A6250">
            <v>98</v>
          </cell>
          <cell r="D6250">
            <v>2016</v>
          </cell>
          <cell r="G6250">
            <v>91</v>
          </cell>
          <cell r="I6250">
            <v>0</v>
          </cell>
        </row>
        <row r="6251">
          <cell r="A6251">
            <v>98</v>
          </cell>
          <cell r="D6251">
            <v>2016</v>
          </cell>
          <cell r="G6251">
            <v>92</v>
          </cell>
          <cell r="I6251">
            <v>112083</v>
          </cell>
        </row>
        <row r="6252">
          <cell r="A6252">
            <v>98</v>
          </cell>
          <cell r="D6252">
            <v>2016</v>
          </cell>
          <cell r="G6252">
            <v>93</v>
          </cell>
          <cell r="I6252">
            <v>103798</v>
          </cell>
        </row>
        <row r="6253">
          <cell r="A6253">
            <v>98</v>
          </cell>
          <cell r="D6253">
            <v>2016</v>
          </cell>
          <cell r="G6253"/>
          <cell r="I6253">
            <v>0</v>
          </cell>
        </row>
        <row r="6254">
          <cell r="A6254">
            <v>98</v>
          </cell>
          <cell r="D6254">
            <v>2016</v>
          </cell>
          <cell r="G6254"/>
          <cell r="I6254">
            <v>0</v>
          </cell>
        </row>
        <row r="6255">
          <cell r="A6255">
            <v>98</v>
          </cell>
          <cell r="D6255">
            <v>2016</v>
          </cell>
          <cell r="G6255">
            <v>96</v>
          </cell>
          <cell r="I6255">
            <v>63606628</v>
          </cell>
        </row>
        <row r="6256">
          <cell r="A6256">
            <v>98</v>
          </cell>
          <cell r="D6256">
            <v>2016</v>
          </cell>
          <cell r="G6256">
            <v>97</v>
          </cell>
          <cell r="I6256">
            <v>732672</v>
          </cell>
        </row>
        <row r="6257">
          <cell r="A6257">
            <v>98</v>
          </cell>
          <cell r="D6257">
            <v>2016</v>
          </cell>
          <cell r="G6257">
            <v>98</v>
          </cell>
          <cell r="I6257">
            <v>1631990</v>
          </cell>
        </row>
        <row r="6258">
          <cell r="A6258">
            <v>98</v>
          </cell>
          <cell r="D6258">
            <v>2016</v>
          </cell>
          <cell r="G6258">
            <v>99</v>
          </cell>
          <cell r="I6258">
            <v>76041216</v>
          </cell>
        </row>
        <row r="6259">
          <cell r="A6259">
            <v>98</v>
          </cell>
          <cell r="D6259">
            <v>2016</v>
          </cell>
          <cell r="G6259"/>
          <cell r="I6259">
            <v>0</v>
          </cell>
        </row>
        <row r="6260">
          <cell r="A6260">
            <v>98</v>
          </cell>
          <cell r="D6260">
            <v>2016</v>
          </cell>
          <cell r="G6260">
            <v>101</v>
          </cell>
          <cell r="I6260">
            <v>292</v>
          </cell>
        </row>
        <row r="6261">
          <cell r="A6261">
            <v>98</v>
          </cell>
          <cell r="D6261">
            <v>2016</v>
          </cell>
          <cell r="G6261"/>
          <cell r="I6261">
            <v>0</v>
          </cell>
        </row>
        <row r="6262">
          <cell r="A6262">
            <v>98</v>
          </cell>
          <cell r="D6262">
            <v>2016</v>
          </cell>
          <cell r="G6262"/>
          <cell r="I6262">
            <v>0</v>
          </cell>
        </row>
        <row r="6263">
          <cell r="A6263">
            <v>98</v>
          </cell>
          <cell r="D6263">
            <v>2016</v>
          </cell>
          <cell r="G6263">
            <v>104</v>
          </cell>
          <cell r="I6263">
            <v>0</v>
          </cell>
        </row>
        <row r="6264">
          <cell r="A6264">
            <v>98</v>
          </cell>
          <cell r="D6264">
            <v>2016</v>
          </cell>
          <cell r="G6264">
            <v>105</v>
          </cell>
          <cell r="I6264">
            <v>2141387</v>
          </cell>
        </row>
        <row r="6265">
          <cell r="A6265">
            <v>98</v>
          </cell>
          <cell r="D6265">
            <v>2016</v>
          </cell>
          <cell r="G6265"/>
          <cell r="I6265">
            <v>0</v>
          </cell>
        </row>
        <row r="6266">
          <cell r="A6266">
            <v>98</v>
          </cell>
          <cell r="D6266">
            <v>2016</v>
          </cell>
          <cell r="G6266">
            <v>107</v>
          </cell>
          <cell r="I6266">
            <v>3045169</v>
          </cell>
        </row>
        <row r="6267">
          <cell r="A6267">
            <v>98</v>
          </cell>
          <cell r="D6267">
            <v>2016</v>
          </cell>
          <cell r="G6267">
            <v>108</v>
          </cell>
          <cell r="I6267">
            <v>2835019</v>
          </cell>
        </row>
        <row r="6268">
          <cell r="A6268">
            <v>98</v>
          </cell>
          <cell r="D6268">
            <v>2016</v>
          </cell>
          <cell r="G6268"/>
          <cell r="I6268">
            <v>0</v>
          </cell>
        </row>
        <row r="6269">
          <cell r="A6269">
            <v>98</v>
          </cell>
          <cell r="D6269">
            <v>2016</v>
          </cell>
          <cell r="G6269">
            <v>110</v>
          </cell>
          <cell r="I6269">
            <v>209918</v>
          </cell>
        </row>
        <row r="6270">
          <cell r="A6270">
            <v>98</v>
          </cell>
          <cell r="D6270">
            <v>2016</v>
          </cell>
          <cell r="G6270">
            <v>111</v>
          </cell>
          <cell r="I6270">
            <v>8231785</v>
          </cell>
        </row>
        <row r="6271">
          <cell r="A6271">
            <v>98</v>
          </cell>
          <cell r="D6271">
            <v>2016</v>
          </cell>
          <cell r="G6271">
            <v>112</v>
          </cell>
          <cell r="I6271">
            <v>84273001</v>
          </cell>
        </row>
        <row r="6272">
          <cell r="A6272">
            <v>115</v>
          </cell>
          <cell r="D6272">
            <v>1998</v>
          </cell>
          <cell r="G6272"/>
          <cell r="I6272">
            <v>0</v>
          </cell>
        </row>
        <row r="6273">
          <cell r="A6273">
            <v>115</v>
          </cell>
          <cell r="D6273">
            <v>1998</v>
          </cell>
          <cell r="G6273"/>
          <cell r="I6273">
            <v>0</v>
          </cell>
        </row>
        <row r="6274">
          <cell r="A6274">
            <v>115</v>
          </cell>
          <cell r="D6274">
            <v>1998</v>
          </cell>
          <cell r="G6274"/>
          <cell r="I6274">
            <v>0</v>
          </cell>
        </row>
        <row r="6275">
          <cell r="A6275">
            <v>115</v>
          </cell>
          <cell r="D6275">
            <v>1998</v>
          </cell>
          <cell r="G6275"/>
          <cell r="I6275">
            <v>0</v>
          </cell>
        </row>
        <row r="6276">
          <cell r="A6276">
            <v>115</v>
          </cell>
          <cell r="D6276">
            <v>1998</v>
          </cell>
          <cell r="G6276"/>
          <cell r="I6276">
            <v>0</v>
          </cell>
        </row>
        <row r="6277">
          <cell r="A6277">
            <v>115</v>
          </cell>
          <cell r="D6277">
            <v>1998</v>
          </cell>
          <cell r="G6277"/>
          <cell r="I6277">
            <v>0</v>
          </cell>
        </row>
        <row r="6278">
          <cell r="A6278">
            <v>115</v>
          </cell>
          <cell r="D6278">
            <v>1998</v>
          </cell>
          <cell r="G6278"/>
          <cell r="I6278">
            <v>0</v>
          </cell>
        </row>
        <row r="6279">
          <cell r="A6279">
            <v>115</v>
          </cell>
          <cell r="D6279">
            <v>1998</v>
          </cell>
          <cell r="G6279"/>
          <cell r="I6279">
            <v>0</v>
          </cell>
        </row>
        <row r="6280">
          <cell r="A6280">
            <v>115</v>
          </cell>
          <cell r="D6280">
            <v>1998</v>
          </cell>
          <cell r="G6280"/>
          <cell r="I6280">
            <v>0</v>
          </cell>
        </row>
        <row r="6281">
          <cell r="A6281">
            <v>115</v>
          </cell>
          <cell r="D6281">
            <v>1998</v>
          </cell>
          <cell r="G6281"/>
          <cell r="I6281">
            <v>0</v>
          </cell>
        </row>
        <row r="6282">
          <cell r="A6282">
            <v>115</v>
          </cell>
          <cell r="D6282">
            <v>1998</v>
          </cell>
          <cell r="G6282"/>
          <cell r="I6282">
            <v>0</v>
          </cell>
        </row>
        <row r="6283">
          <cell r="A6283">
            <v>115</v>
          </cell>
          <cell r="D6283">
            <v>1998</v>
          </cell>
          <cell r="G6283"/>
          <cell r="I6283">
            <v>0</v>
          </cell>
        </row>
        <row r="6284">
          <cell r="A6284">
            <v>115</v>
          </cell>
          <cell r="D6284">
            <v>1998</v>
          </cell>
          <cell r="G6284"/>
          <cell r="I6284">
            <v>0</v>
          </cell>
        </row>
        <row r="6285">
          <cell r="A6285">
            <v>115</v>
          </cell>
          <cell r="D6285">
            <v>1998</v>
          </cell>
          <cell r="G6285"/>
          <cell r="I6285">
            <v>0</v>
          </cell>
        </row>
        <row r="6286">
          <cell r="A6286">
            <v>115</v>
          </cell>
          <cell r="D6286">
            <v>1998</v>
          </cell>
          <cell r="G6286"/>
          <cell r="I6286">
            <v>0</v>
          </cell>
        </row>
        <row r="6287">
          <cell r="A6287">
            <v>115</v>
          </cell>
          <cell r="D6287">
            <v>1998</v>
          </cell>
          <cell r="G6287"/>
          <cell r="I6287">
            <v>0</v>
          </cell>
        </row>
        <row r="6288">
          <cell r="A6288">
            <v>115</v>
          </cell>
          <cell r="D6288">
            <v>1998</v>
          </cell>
          <cell r="G6288"/>
          <cell r="I6288">
            <v>0</v>
          </cell>
        </row>
        <row r="6289">
          <cell r="A6289">
            <v>115</v>
          </cell>
          <cell r="D6289">
            <v>1998</v>
          </cell>
          <cell r="G6289"/>
          <cell r="I6289">
            <v>0</v>
          </cell>
        </row>
        <row r="6290">
          <cell r="A6290">
            <v>115</v>
          </cell>
          <cell r="D6290">
            <v>1998</v>
          </cell>
          <cell r="G6290"/>
          <cell r="I6290">
            <v>0</v>
          </cell>
        </row>
        <row r="6291">
          <cell r="A6291">
            <v>115</v>
          </cell>
          <cell r="D6291">
            <v>1998</v>
          </cell>
          <cell r="G6291"/>
          <cell r="I6291">
            <v>0</v>
          </cell>
        </row>
        <row r="6292">
          <cell r="A6292">
            <v>115</v>
          </cell>
          <cell r="D6292">
            <v>1998</v>
          </cell>
          <cell r="G6292"/>
          <cell r="I6292">
            <v>0</v>
          </cell>
        </row>
        <row r="6293">
          <cell r="A6293">
            <v>115</v>
          </cell>
          <cell r="D6293">
            <v>1998</v>
          </cell>
          <cell r="G6293"/>
          <cell r="I6293">
            <v>0</v>
          </cell>
        </row>
        <row r="6294">
          <cell r="A6294">
            <v>115</v>
          </cell>
          <cell r="D6294">
            <v>1998</v>
          </cell>
          <cell r="G6294"/>
          <cell r="I6294">
            <v>0</v>
          </cell>
        </row>
        <row r="6295">
          <cell r="A6295">
            <v>115</v>
          </cell>
          <cell r="D6295">
            <v>1998</v>
          </cell>
          <cell r="G6295"/>
          <cell r="I6295">
            <v>0</v>
          </cell>
        </row>
        <row r="6296">
          <cell r="A6296">
            <v>115</v>
          </cell>
          <cell r="D6296">
            <v>1998</v>
          </cell>
          <cell r="G6296"/>
          <cell r="I6296">
            <v>0</v>
          </cell>
        </row>
        <row r="6297">
          <cell r="A6297">
            <v>115</v>
          </cell>
          <cell r="D6297">
            <v>1998</v>
          </cell>
          <cell r="G6297"/>
          <cell r="I6297">
            <v>0</v>
          </cell>
        </row>
        <row r="6298">
          <cell r="A6298">
            <v>115</v>
          </cell>
          <cell r="D6298">
            <v>1998</v>
          </cell>
          <cell r="G6298"/>
          <cell r="I6298">
            <v>0</v>
          </cell>
        </row>
        <row r="6299">
          <cell r="A6299">
            <v>115</v>
          </cell>
          <cell r="D6299">
            <v>1998</v>
          </cell>
          <cell r="G6299"/>
          <cell r="I6299">
            <v>0</v>
          </cell>
        </row>
        <row r="6300">
          <cell r="A6300">
            <v>115</v>
          </cell>
          <cell r="D6300">
            <v>1998</v>
          </cell>
          <cell r="G6300"/>
          <cell r="I6300">
            <v>0</v>
          </cell>
        </row>
        <row r="6301">
          <cell r="A6301">
            <v>115</v>
          </cell>
          <cell r="D6301">
            <v>1998</v>
          </cell>
          <cell r="G6301"/>
          <cell r="I6301">
            <v>0</v>
          </cell>
        </row>
        <row r="6302">
          <cell r="A6302">
            <v>115</v>
          </cell>
          <cell r="D6302">
            <v>1999</v>
          </cell>
          <cell r="G6302">
            <v>83</v>
          </cell>
          <cell r="I6302">
            <v>2805132</v>
          </cell>
        </row>
        <row r="6303">
          <cell r="A6303">
            <v>115</v>
          </cell>
          <cell r="D6303">
            <v>1999</v>
          </cell>
          <cell r="G6303">
            <v>84</v>
          </cell>
          <cell r="I6303">
            <v>1291498</v>
          </cell>
        </row>
        <row r="6304">
          <cell r="A6304">
            <v>115</v>
          </cell>
          <cell r="D6304">
            <v>1999</v>
          </cell>
          <cell r="G6304">
            <v>85</v>
          </cell>
          <cell r="I6304">
            <v>1898024</v>
          </cell>
        </row>
        <row r="6305">
          <cell r="A6305">
            <v>115</v>
          </cell>
          <cell r="D6305">
            <v>1999</v>
          </cell>
          <cell r="G6305">
            <v>86</v>
          </cell>
          <cell r="I6305">
            <v>361695</v>
          </cell>
        </row>
        <row r="6306">
          <cell r="A6306">
            <v>115</v>
          </cell>
          <cell r="D6306">
            <v>1999</v>
          </cell>
          <cell r="G6306">
            <v>87</v>
          </cell>
          <cell r="I6306">
            <v>0</v>
          </cell>
        </row>
        <row r="6307">
          <cell r="A6307">
            <v>115</v>
          </cell>
          <cell r="D6307">
            <v>1999</v>
          </cell>
          <cell r="G6307">
            <v>88</v>
          </cell>
          <cell r="I6307">
            <v>13632048</v>
          </cell>
        </row>
        <row r="6308">
          <cell r="A6308">
            <v>115</v>
          </cell>
          <cell r="D6308">
            <v>1999</v>
          </cell>
          <cell r="G6308">
            <v>89</v>
          </cell>
          <cell r="I6308">
            <v>1469655</v>
          </cell>
        </row>
        <row r="6309">
          <cell r="A6309">
            <v>115</v>
          </cell>
          <cell r="D6309">
            <v>1999</v>
          </cell>
          <cell r="G6309">
            <v>90</v>
          </cell>
          <cell r="I6309">
            <v>596693</v>
          </cell>
        </row>
        <row r="6310">
          <cell r="A6310">
            <v>115</v>
          </cell>
          <cell r="D6310">
            <v>1999</v>
          </cell>
          <cell r="G6310">
            <v>91</v>
          </cell>
          <cell r="I6310">
            <v>22054745</v>
          </cell>
        </row>
        <row r="6311">
          <cell r="A6311">
            <v>115</v>
          </cell>
          <cell r="D6311">
            <v>1999</v>
          </cell>
          <cell r="G6311"/>
          <cell r="I6311">
            <v>0</v>
          </cell>
        </row>
        <row r="6312">
          <cell r="A6312">
            <v>115</v>
          </cell>
          <cell r="D6312">
            <v>1999</v>
          </cell>
          <cell r="G6312">
            <v>93</v>
          </cell>
          <cell r="I6312">
            <v>1392540</v>
          </cell>
        </row>
        <row r="6313">
          <cell r="A6313">
            <v>115</v>
          </cell>
          <cell r="D6313">
            <v>1999</v>
          </cell>
          <cell r="G6313">
            <v>94</v>
          </cell>
          <cell r="I6313">
            <v>-2506</v>
          </cell>
        </row>
        <row r="6314">
          <cell r="A6314">
            <v>115</v>
          </cell>
          <cell r="D6314">
            <v>1999</v>
          </cell>
          <cell r="G6314">
            <v>95</v>
          </cell>
          <cell r="I6314">
            <v>2287963</v>
          </cell>
        </row>
        <row r="6315">
          <cell r="A6315">
            <v>115</v>
          </cell>
          <cell r="D6315">
            <v>1999</v>
          </cell>
          <cell r="G6315">
            <v>96</v>
          </cell>
          <cell r="I6315">
            <v>3821517</v>
          </cell>
        </row>
        <row r="6316">
          <cell r="A6316">
            <v>115</v>
          </cell>
          <cell r="D6316">
            <v>1999</v>
          </cell>
          <cell r="G6316">
            <v>97</v>
          </cell>
          <cell r="I6316">
            <v>0</v>
          </cell>
        </row>
        <row r="6317">
          <cell r="A6317">
            <v>115</v>
          </cell>
          <cell r="D6317">
            <v>1999</v>
          </cell>
          <cell r="G6317">
            <v>98</v>
          </cell>
          <cell r="I6317">
            <v>0</v>
          </cell>
        </row>
        <row r="6318">
          <cell r="A6318">
            <v>115</v>
          </cell>
          <cell r="D6318">
            <v>1999</v>
          </cell>
          <cell r="G6318">
            <v>99</v>
          </cell>
          <cell r="I6318">
            <v>7499514</v>
          </cell>
        </row>
        <row r="6319">
          <cell r="A6319">
            <v>115</v>
          </cell>
          <cell r="D6319">
            <v>1999</v>
          </cell>
          <cell r="G6319">
            <v>100</v>
          </cell>
          <cell r="I6319">
            <v>29554259</v>
          </cell>
        </row>
        <row r="6320">
          <cell r="A6320">
            <v>115</v>
          </cell>
          <cell r="D6320">
            <v>1999</v>
          </cell>
          <cell r="G6320"/>
          <cell r="I6320">
            <v>0</v>
          </cell>
        </row>
        <row r="6321">
          <cell r="A6321">
            <v>115</v>
          </cell>
          <cell r="D6321">
            <v>1999</v>
          </cell>
          <cell r="G6321"/>
          <cell r="I6321">
            <v>0</v>
          </cell>
        </row>
        <row r="6322">
          <cell r="A6322">
            <v>115</v>
          </cell>
          <cell r="D6322">
            <v>1999</v>
          </cell>
          <cell r="G6322">
            <v>103</v>
          </cell>
          <cell r="I6322">
            <v>8389857</v>
          </cell>
        </row>
        <row r="6323">
          <cell r="A6323">
            <v>115</v>
          </cell>
          <cell r="D6323">
            <v>1999</v>
          </cell>
          <cell r="G6323"/>
          <cell r="I6323">
            <v>0</v>
          </cell>
        </row>
        <row r="6324">
          <cell r="A6324">
            <v>115</v>
          </cell>
          <cell r="D6324">
            <v>1999</v>
          </cell>
          <cell r="G6324">
            <v>105</v>
          </cell>
          <cell r="I6324">
            <v>54901</v>
          </cell>
        </row>
        <row r="6325">
          <cell r="A6325">
            <v>115</v>
          </cell>
          <cell r="D6325">
            <v>1999</v>
          </cell>
          <cell r="G6325">
            <v>106</v>
          </cell>
          <cell r="I6325">
            <v>3350251</v>
          </cell>
        </row>
        <row r="6326">
          <cell r="A6326">
            <v>115</v>
          </cell>
          <cell r="D6326">
            <v>1999</v>
          </cell>
          <cell r="G6326">
            <v>107</v>
          </cell>
          <cell r="I6326">
            <v>3838015</v>
          </cell>
        </row>
        <row r="6327">
          <cell r="A6327">
            <v>115</v>
          </cell>
          <cell r="D6327">
            <v>1999</v>
          </cell>
          <cell r="G6327">
            <v>108</v>
          </cell>
          <cell r="I6327">
            <v>301573</v>
          </cell>
        </row>
        <row r="6328">
          <cell r="A6328">
            <v>115</v>
          </cell>
          <cell r="D6328">
            <v>1999</v>
          </cell>
          <cell r="G6328">
            <v>109</v>
          </cell>
          <cell r="I6328">
            <v>75853</v>
          </cell>
        </row>
        <row r="6329">
          <cell r="A6329">
            <v>115</v>
          </cell>
          <cell r="D6329">
            <v>1999</v>
          </cell>
          <cell r="G6329">
            <v>110</v>
          </cell>
          <cell r="I6329">
            <v>3617840</v>
          </cell>
        </row>
        <row r="6330">
          <cell r="A6330">
            <v>115</v>
          </cell>
          <cell r="D6330">
            <v>1999</v>
          </cell>
          <cell r="G6330">
            <v>111</v>
          </cell>
          <cell r="I6330">
            <v>616011</v>
          </cell>
        </row>
        <row r="6331">
          <cell r="A6331">
            <v>115</v>
          </cell>
          <cell r="D6331">
            <v>1999</v>
          </cell>
          <cell r="G6331">
            <v>112</v>
          </cell>
          <cell r="I6331">
            <v>7846610</v>
          </cell>
        </row>
        <row r="6332">
          <cell r="A6332">
            <v>115</v>
          </cell>
          <cell r="D6332">
            <v>2000</v>
          </cell>
          <cell r="G6332">
            <v>83</v>
          </cell>
          <cell r="I6332">
            <v>2873654</v>
          </cell>
        </row>
        <row r="6333">
          <cell r="A6333">
            <v>115</v>
          </cell>
          <cell r="D6333">
            <v>2000</v>
          </cell>
          <cell r="G6333">
            <v>84</v>
          </cell>
          <cell r="I6333">
            <v>1309532</v>
          </cell>
        </row>
        <row r="6334">
          <cell r="A6334">
            <v>115</v>
          </cell>
          <cell r="D6334">
            <v>2000</v>
          </cell>
          <cell r="G6334">
            <v>85</v>
          </cell>
          <cell r="I6334">
            <v>1907142</v>
          </cell>
        </row>
        <row r="6335">
          <cell r="A6335">
            <v>115</v>
          </cell>
          <cell r="D6335">
            <v>2000</v>
          </cell>
          <cell r="G6335">
            <v>86</v>
          </cell>
          <cell r="I6335">
            <v>501596</v>
          </cell>
        </row>
        <row r="6336">
          <cell r="A6336">
            <v>115</v>
          </cell>
          <cell r="D6336">
            <v>2000</v>
          </cell>
          <cell r="G6336">
            <v>87</v>
          </cell>
          <cell r="I6336">
            <v>0</v>
          </cell>
        </row>
        <row r="6337">
          <cell r="A6337">
            <v>115</v>
          </cell>
          <cell r="D6337">
            <v>2000</v>
          </cell>
          <cell r="G6337">
            <v>88</v>
          </cell>
          <cell r="I6337">
            <v>9120442</v>
          </cell>
        </row>
        <row r="6338">
          <cell r="A6338">
            <v>115</v>
          </cell>
          <cell r="D6338">
            <v>2000</v>
          </cell>
          <cell r="G6338">
            <v>89</v>
          </cell>
          <cell r="I6338">
            <v>504558</v>
          </cell>
        </row>
        <row r="6339">
          <cell r="A6339">
            <v>115</v>
          </cell>
          <cell r="D6339">
            <v>2000</v>
          </cell>
          <cell r="G6339">
            <v>90</v>
          </cell>
          <cell r="I6339">
            <v>200424</v>
          </cell>
        </row>
        <row r="6340">
          <cell r="A6340">
            <v>115</v>
          </cell>
          <cell r="D6340">
            <v>2000</v>
          </cell>
          <cell r="G6340">
            <v>91</v>
          </cell>
          <cell r="I6340">
            <v>16417348</v>
          </cell>
        </row>
        <row r="6341">
          <cell r="A6341">
            <v>115</v>
          </cell>
          <cell r="D6341">
            <v>2000</v>
          </cell>
          <cell r="G6341"/>
          <cell r="I6341">
            <v>0</v>
          </cell>
        </row>
        <row r="6342">
          <cell r="A6342">
            <v>115</v>
          </cell>
          <cell r="D6342">
            <v>2000</v>
          </cell>
          <cell r="G6342">
            <v>93</v>
          </cell>
          <cell r="I6342">
            <v>1113549</v>
          </cell>
        </row>
        <row r="6343">
          <cell r="A6343">
            <v>115</v>
          </cell>
          <cell r="D6343">
            <v>2000</v>
          </cell>
          <cell r="G6343">
            <v>94</v>
          </cell>
          <cell r="I6343">
            <v>1700</v>
          </cell>
        </row>
        <row r="6344">
          <cell r="A6344">
            <v>115</v>
          </cell>
          <cell r="D6344">
            <v>2000</v>
          </cell>
          <cell r="G6344">
            <v>95</v>
          </cell>
          <cell r="I6344">
            <v>2181668</v>
          </cell>
        </row>
        <row r="6345">
          <cell r="A6345">
            <v>115</v>
          </cell>
          <cell r="D6345">
            <v>2000</v>
          </cell>
          <cell r="G6345">
            <v>96</v>
          </cell>
          <cell r="I6345">
            <v>4052452</v>
          </cell>
        </row>
        <row r="6346">
          <cell r="A6346">
            <v>115</v>
          </cell>
          <cell r="D6346">
            <v>2000</v>
          </cell>
          <cell r="G6346">
            <v>97</v>
          </cell>
          <cell r="I6346">
            <v>0</v>
          </cell>
        </row>
        <row r="6347">
          <cell r="A6347">
            <v>115</v>
          </cell>
          <cell r="D6347">
            <v>2000</v>
          </cell>
          <cell r="G6347">
            <v>98</v>
          </cell>
          <cell r="I6347">
            <v>0</v>
          </cell>
        </row>
        <row r="6348">
          <cell r="A6348">
            <v>115</v>
          </cell>
          <cell r="D6348">
            <v>2000</v>
          </cell>
          <cell r="G6348">
            <v>99</v>
          </cell>
          <cell r="I6348">
            <v>7349369</v>
          </cell>
        </row>
        <row r="6349">
          <cell r="A6349">
            <v>115</v>
          </cell>
          <cell r="D6349">
            <v>2000</v>
          </cell>
          <cell r="G6349">
            <v>100</v>
          </cell>
          <cell r="I6349">
            <v>23766717</v>
          </cell>
        </row>
        <row r="6350">
          <cell r="A6350">
            <v>115</v>
          </cell>
          <cell r="D6350">
            <v>2000</v>
          </cell>
          <cell r="G6350"/>
          <cell r="I6350">
            <v>0</v>
          </cell>
        </row>
        <row r="6351">
          <cell r="A6351">
            <v>115</v>
          </cell>
          <cell r="D6351">
            <v>2000</v>
          </cell>
          <cell r="G6351"/>
          <cell r="I6351">
            <v>0</v>
          </cell>
        </row>
        <row r="6352">
          <cell r="A6352">
            <v>115</v>
          </cell>
          <cell r="D6352">
            <v>2000</v>
          </cell>
          <cell r="G6352">
            <v>103</v>
          </cell>
          <cell r="I6352">
            <v>6070296</v>
          </cell>
        </row>
        <row r="6353">
          <cell r="A6353">
            <v>115</v>
          </cell>
          <cell r="D6353">
            <v>2000</v>
          </cell>
          <cell r="G6353"/>
          <cell r="I6353">
            <v>0</v>
          </cell>
        </row>
        <row r="6354">
          <cell r="A6354">
            <v>115</v>
          </cell>
          <cell r="D6354">
            <v>2000</v>
          </cell>
          <cell r="G6354">
            <v>105</v>
          </cell>
          <cell r="I6354">
            <v>60420</v>
          </cell>
        </row>
        <row r="6355">
          <cell r="A6355">
            <v>115</v>
          </cell>
          <cell r="D6355">
            <v>2000</v>
          </cell>
          <cell r="G6355">
            <v>106</v>
          </cell>
          <cell r="I6355">
            <v>2224869</v>
          </cell>
        </row>
        <row r="6356">
          <cell r="A6356">
            <v>115</v>
          </cell>
          <cell r="D6356">
            <v>2000</v>
          </cell>
          <cell r="G6356">
            <v>107</v>
          </cell>
          <cell r="I6356">
            <v>3663639</v>
          </cell>
        </row>
        <row r="6357">
          <cell r="A6357">
            <v>115</v>
          </cell>
          <cell r="D6357">
            <v>2000</v>
          </cell>
          <cell r="G6357">
            <v>108</v>
          </cell>
          <cell r="I6357">
            <v>315765</v>
          </cell>
        </row>
        <row r="6358">
          <cell r="A6358">
            <v>115</v>
          </cell>
          <cell r="D6358">
            <v>2000</v>
          </cell>
          <cell r="G6358">
            <v>109</v>
          </cell>
          <cell r="I6358">
            <v>475</v>
          </cell>
        </row>
        <row r="6359">
          <cell r="A6359">
            <v>115</v>
          </cell>
          <cell r="D6359">
            <v>2000</v>
          </cell>
          <cell r="G6359">
            <v>110</v>
          </cell>
          <cell r="I6359">
            <v>3636354</v>
          </cell>
        </row>
        <row r="6360">
          <cell r="A6360">
            <v>115</v>
          </cell>
          <cell r="D6360">
            <v>2000</v>
          </cell>
          <cell r="G6360">
            <v>111</v>
          </cell>
          <cell r="I6360">
            <v>557370</v>
          </cell>
        </row>
        <row r="6361">
          <cell r="A6361">
            <v>115</v>
          </cell>
          <cell r="D6361">
            <v>2000</v>
          </cell>
          <cell r="G6361">
            <v>112</v>
          </cell>
          <cell r="I6361">
            <v>10017158</v>
          </cell>
        </row>
        <row r="6362">
          <cell r="A6362">
            <v>115</v>
          </cell>
          <cell r="D6362">
            <v>2001</v>
          </cell>
          <cell r="G6362">
            <v>83</v>
          </cell>
          <cell r="I6362">
            <v>2924403</v>
          </cell>
        </row>
        <row r="6363">
          <cell r="A6363">
            <v>115</v>
          </cell>
          <cell r="D6363">
            <v>2001</v>
          </cell>
          <cell r="G6363">
            <v>84</v>
          </cell>
          <cell r="I6363">
            <v>1271193</v>
          </cell>
        </row>
        <row r="6364">
          <cell r="A6364">
            <v>115</v>
          </cell>
          <cell r="D6364">
            <v>2001</v>
          </cell>
          <cell r="G6364">
            <v>85</v>
          </cell>
          <cell r="I6364">
            <v>1912351</v>
          </cell>
        </row>
        <row r="6365">
          <cell r="A6365">
            <v>115</v>
          </cell>
          <cell r="D6365">
            <v>2001</v>
          </cell>
          <cell r="G6365">
            <v>86</v>
          </cell>
          <cell r="I6365">
            <v>505055</v>
          </cell>
        </row>
        <row r="6366">
          <cell r="A6366">
            <v>115</v>
          </cell>
          <cell r="D6366">
            <v>2001</v>
          </cell>
          <cell r="G6366">
            <v>87</v>
          </cell>
          <cell r="I6366">
            <v>0</v>
          </cell>
        </row>
        <row r="6367">
          <cell r="A6367">
            <v>115</v>
          </cell>
          <cell r="D6367">
            <v>2001</v>
          </cell>
          <cell r="G6367">
            <v>88</v>
          </cell>
          <cell r="I6367">
            <v>9721107</v>
          </cell>
        </row>
        <row r="6368">
          <cell r="A6368">
            <v>115</v>
          </cell>
          <cell r="D6368">
            <v>2001</v>
          </cell>
          <cell r="G6368">
            <v>89</v>
          </cell>
          <cell r="I6368">
            <v>291550</v>
          </cell>
        </row>
        <row r="6369">
          <cell r="A6369">
            <v>115</v>
          </cell>
          <cell r="D6369">
            <v>2001</v>
          </cell>
          <cell r="G6369">
            <v>90</v>
          </cell>
          <cell r="I6369">
            <v>192615</v>
          </cell>
        </row>
        <row r="6370">
          <cell r="A6370">
            <v>115</v>
          </cell>
          <cell r="D6370">
            <v>2001</v>
          </cell>
          <cell r="G6370">
            <v>91</v>
          </cell>
          <cell r="I6370">
            <v>16818274</v>
          </cell>
        </row>
        <row r="6371">
          <cell r="A6371">
            <v>115</v>
          </cell>
          <cell r="D6371">
            <v>2001</v>
          </cell>
          <cell r="G6371"/>
          <cell r="I6371">
            <v>0</v>
          </cell>
        </row>
        <row r="6372">
          <cell r="A6372">
            <v>115</v>
          </cell>
          <cell r="D6372">
            <v>2001</v>
          </cell>
          <cell r="G6372">
            <v>93</v>
          </cell>
          <cell r="I6372">
            <v>1060332</v>
          </cell>
        </row>
        <row r="6373">
          <cell r="A6373">
            <v>115</v>
          </cell>
          <cell r="D6373">
            <v>2001</v>
          </cell>
          <cell r="G6373">
            <v>94</v>
          </cell>
          <cell r="I6373">
            <v>0</v>
          </cell>
        </row>
        <row r="6374">
          <cell r="A6374">
            <v>115</v>
          </cell>
          <cell r="D6374">
            <v>2001</v>
          </cell>
          <cell r="G6374">
            <v>95</v>
          </cell>
          <cell r="I6374">
            <v>2406499</v>
          </cell>
        </row>
        <row r="6375">
          <cell r="A6375">
            <v>115</v>
          </cell>
          <cell r="D6375">
            <v>2001</v>
          </cell>
          <cell r="G6375">
            <v>96</v>
          </cell>
          <cell r="I6375">
            <v>4701268</v>
          </cell>
        </row>
        <row r="6376">
          <cell r="A6376">
            <v>115</v>
          </cell>
          <cell r="D6376">
            <v>2001</v>
          </cell>
          <cell r="G6376">
            <v>97</v>
          </cell>
          <cell r="I6376">
            <v>3072</v>
          </cell>
        </row>
        <row r="6377">
          <cell r="A6377">
            <v>115</v>
          </cell>
          <cell r="D6377">
            <v>2001</v>
          </cell>
          <cell r="G6377">
            <v>98</v>
          </cell>
          <cell r="I6377">
            <v>0</v>
          </cell>
        </row>
        <row r="6378">
          <cell r="A6378">
            <v>115</v>
          </cell>
          <cell r="D6378">
            <v>2001</v>
          </cell>
          <cell r="G6378">
            <v>99</v>
          </cell>
          <cell r="I6378">
            <v>8171171</v>
          </cell>
        </row>
        <row r="6379">
          <cell r="A6379">
            <v>115</v>
          </cell>
          <cell r="D6379">
            <v>2001</v>
          </cell>
          <cell r="G6379">
            <v>100</v>
          </cell>
          <cell r="I6379">
            <v>24989445</v>
          </cell>
        </row>
        <row r="6380">
          <cell r="A6380">
            <v>115</v>
          </cell>
          <cell r="D6380">
            <v>2001</v>
          </cell>
          <cell r="G6380"/>
          <cell r="I6380">
            <v>0</v>
          </cell>
        </row>
        <row r="6381">
          <cell r="A6381">
            <v>115</v>
          </cell>
          <cell r="D6381">
            <v>2001</v>
          </cell>
          <cell r="G6381"/>
          <cell r="I6381">
            <v>0</v>
          </cell>
        </row>
        <row r="6382">
          <cell r="A6382">
            <v>115</v>
          </cell>
          <cell r="D6382">
            <v>2001</v>
          </cell>
          <cell r="G6382">
            <v>103</v>
          </cell>
          <cell r="I6382">
            <v>6203242</v>
          </cell>
        </row>
        <row r="6383">
          <cell r="A6383">
            <v>115</v>
          </cell>
          <cell r="D6383">
            <v>2001</v>
          </cell>
          <cell r="G6383"/>
          <cell r="I6383">
            <v>0</v>
          </cell>
        </row>
        <row r="6384">
          <cell r="A6384">
            <v>115</v>
          </cell>
          <cell r="D6384">
            <v>2001</v>
          </cell>
          <cell r="G6384">
            <v>105</v>
          </cell>
          <cell r="I6384">
            <v>78428</v>
          </cell>
        </row>
        <row r="6385">
          <cell r="A6385">
            <v>115</v>
          </cell>
          <cell r="D6385">
            <v>2001</v>
          </cell>
          <cell r="G6385">
            <v>106</v>
          </cell>
          <cell r="I6385">
            <v>2371735</v>
          </cell>
        </row>
        <row r="6386">
          <cell r="A6386">
            <v>115</v>
          </cell>
          <cell r="D6386">
            <v>2001</v>
          </cell>
          <cell r="G6386">
            <v>107</v>
          </cell>
          <cell r="I6386">
            <v>2983959</v>
          </cell>
        </row>
        <row r="6387">
          <cell r="A6387">
            <v>115</v>
          </cell>
          <cell r="D6387">
            <v>2001</v>
          </cell>
          <cell r="G6387">
            <v>108</v>
          </cell>
          <cell r="I6387">
            <v>371454</v>
          </cell>
        </row>
        <row r="6388">
          <cell r="A6388">
            <v>115</v>
          </cell>
          <cell r="D6388">
            <v>2001</v>
          </cell>
          <cell r="G6388">
            <v>109</v>
          </cell>
          <cell r="I6388">
            <v>8461</v>
          </cell>
        </row>
        <row r="6389">
          <cell r="A6389">
            <v>115</v>
          </cell>
          <cell r="D6389">
            <v>2001</v>
          </cell>
          <cell r="G6389">
            <v>110</v>
          </cell>
          <cell r="I6389">
            <v>3865935</v>
          </cell>
        </row>
        <row r="6390">
          <cell r="A6390">
            <v>115</v>
          </cell>
          <cell r="D6390">
            <v>2001</v>
          </cell>
          <cell r="G6390">
            <v>111</v>
          </cell>
          <cell r="I6390">
            <v>645996</v>
          </cell>
        </row>
        <row r="6391">
          <cell r="A6391">
            <v>115</v>
          </cell>
          <cell r="D6391">
            <v>2001</v>
          </cell>
          <cell r="G6391">
            <v>112</v>
          </cell>
          <cell r="I6391">
            <v>12415150</v>
          </cell>
        </row>
        <row r="6392">
          <cell r="A6392">
            <v>115</v>
          </cell>
          <cell r="D6392">
            <v>2002</v>
          </cell>
          <cell r="G6392">
            <v>83</v>
          </cell>
          <cell r="I6392">
            <v>2738151</v>
          </cell>
        </row>
        <row r="6393">
          <cell r="A6393">
            <v>115</v>
          </cell>
          <cell r="D6393">
            <v>2002</v>
          </cell>
          <cell r="G6393">
            <v>84</v>
          </cell>
          <cell r="I6393">
            <v>1535852</v>
          </cell>
        </row>
        <row r="6394">
          <cell r="A6394">
            <v>115</v>
          </cell>
          <cell r="D6394">
            <v>2002</v>
          </cell>
          <cell r="G6394">
            <v>85</v>
          </cell>
          <cell r="I6394">
            <v>1972017</v>
          </cell>
        </row>
        <row r="6395">
          <cell r="A6395">
            <v>115</v>
          </cell>
          <cell r="D6395">
            <v>2002</v>
          </cell>
          <cell r="G6395">
            <v>86</v>
          </cell>
          <cell r="I6395">
            <v>561960</v>
          </cell>
        </row>
        <row r="6396">
          <cell r="A6396">
            <v>115</v>
          </cell>
          <cell r="D6396">
            <v>2002</v>
          </cell>
          <cell r="G6396">
            <v>87</v>
          </cell>
          <cell r="I6396">
            <v>0</v>
          </cell>
        </row>
        <row r="6397">
          <cell r="A6397">
            <v>115</v>
          </cell>
          <cell r="D6397">
            <v>2002</v>
          </cell>
          <cell r="G6397">
            <v>88</v>
          </cell>
          <cell r="I6397">
            <v>9102290</v>
          </cell>
        </row>
        <row r="6398">
          <cell r="A6398">
            <v>115</v>
          </cell>
          <cell r="D6398">
            <v>2002</v>
          </cell>
          <cell r="G6398">
            <v>89</v>
          </cell>
          <cell r="I6398">
            <v>380479</v>
          </cell>
        </row>
        <row r="6399">
          <cell r="A6399">
            <v>115</v>
          </cell>
          <cell r="D6399">
            <v>2002</v>
          </cell>
          <cell r="G6399">
            <v>90</v>
          </cell>
          <cell r="I6399">
            <v>195760</v>
          </cell>
        </row>
        <row r="6400">
          <cell r="A6400">
            <v>115</v>
          </cell>
          <cell r="D6400">
            <v>2002</v>
          </cell>
          <cell r="G6400">
            <v>91</v>
          </cell>
          <cell r="I6400">
            <v>16486509</v>
          </cell>
        </row>
        <row r="6401">
          <cell r="A6401">
            <v>115</v>
          </cell>
          <cell r="D6401">
            <v>2002</v>
          </cell>
          <cell r="G6401"/>
          <cell r="I6401">
            <v>0</v>
          </cell>
        </row>
        <row r="6402">
          <cell r="A6402">
            <v>115</v>
          </cell>
          <cell r="D6402">
            <v>2002</v>
          </cell>
          <cell r="G6402">
            <v>93</v>
          </cell>
          <cell r="I6402">
            <v>1099140</v>
          </cell>
        </row>
        <row r="6403">
          <cell r="A6403">
            <v>115</v>
          </cell>
          <cell r="D6403">
            <v>2002</v>
          </cell>
          <cell r="G6403">
            <v>94</v>
          </cell>
          <cell r="I6403">
            <v>1368</v>
          </cell>
        </row>
        <row r="6404">
          <cell r="A6404">
            <v>115</v>
          </cell>
          <cell r="D6404">
            <v>2002</v>
          </cell>
          <cell r="G6404">
            <v>95</v>
          </cell>
          <cell r="I6404">
            <v>2247846</v>
          </cell>
        </row>
        <row r="6405">
          <cell r="A6405">
            <v>115</v>
          </cell>
          <cell r="D6405">
            <v>2002</v>
          </cell>
          <cell r="G6405">
            <v>96</v>
          </cell>
          <cell r="I6405">
            <v>3860845</v>
          </cell>
        </row>
        <row r="6406">
          <cell r="A6406">
            <v>115</v>
          </cell>
          <cell r="D6406">
            <v>2002</v>
          </cell>
          <cell r="G6406">
            <v>97</v>
          </cell>
          <cell r="I6406">
            <v>0</v>
          </cell>
        </row>
        <row r="6407">
          <cell r="A6407">
            <v>115</v>
          </cell>
          <cell r="D6407">
            <v>2002</v>
          </cell>
          <cell r="G6407">
            <v>98</v>
          </cell>
          <cell r="I6407">
            <v>0</v>
          </cell>
        </row>
        <row r="6408">
          <cell r="A6408">
            <v>115</v>
          </cell>
          <cell r="D6408">
            <v>2002</v>
          </cell>
          <cell r="G6408">
            <v>99</v>
          </cell>
          <cell r="I6408">
            <v>7209199</v>
          </cell>
        </row>
        <row r="6409">
          <cell r="A6409">
            <v>115</v>
          </cell>
          <cell r="D6409">
            <v>2002</v>
          </cell>
          <cell r="G6409">
            <v>100</v>
          </cell>
          <cell r="I6409">
            <v>23695708</v>
          </cell>
        </row>
        <row r="6410">
          <cell r="A6410">
            <v>115</v>
          </cell>
          <cell r="D6410">
            <v>2002</v>
          </cell>
          <cell r="G6410"/>
          <cell r="I6410">
            <v>0</v>
          </cell>
        </row>
        <row r="6411">
          <cell r="A6411">
            <v>115</v>
          </cell>
          <cell r="D6411">
            <v>2002</v>
          </cell>
          <cell r="G6411"/>
          <cell r="I6411">
            <v>0</v>
          </cell>
        </row>
        <row r="6412">
          <cell r="A6412">
            <v>115</v>
          </cell>
          <cell r="D6412">
            <v>2002</v>
          </cell>
          <cell r="G6412">
            <v>103</v>
          </cell>
          <cell r="I6412">
            <v>6055736</v>
          </cell>
        </row>
        <row r="6413">
          <cell r="A6413">
            <v>115</v>
          </cell>
          <cell r="D6413">
            <v>2002</v>
          </cell>
          <cell r="G6413"/>
          <cell r="I6413">
            <v>0</v>
          </cell>
        </row>
        <row r="6414">
          <cell r="A6414">
            <v>115</v>
          </cell>
          <cell r="D6414">
            <v>2002</v>
          </cell>
          <cell r="G6414">
            <v>105</v>
          </cell>
          <cell r="I6414">
            <v>42419</v>
          </cell>
        </row>
        <row r="6415">
          <cell r="A6415">
            <v>115</v>
          </cell>
          <cell r="D6415">
            <v>2002</v>
          </cell>
          <cell r="G6415">
            <v>106</v>
          </cell>
          <cell r="I6415">
            <v>2547120</v>
          </cell>
        </row>
        <row r="6416">
          <cell r="A6416">
            <v>115</v>
          </cell>
          <cell r="D6416">
            <v>2002</v>
          </cell>
          <cell r="G6416">
            <v>107</v>
          </cell>
          <cell r="I6416">
            <v>4224812</v>
          </cell>
        </row>
        <row r="6417">
          <cell r="A6417">
            <v>115</v>
          </cell>
          <cell r="D6417">
            <v>2002</v>
          </cell>
          <cell r="G6417">
            <v>108</v>
          </cell>
          <cell r="I6417">
            <v>323109</v>
          </cell>
        </row>
        <row r="6418">
          <cell r="A6418">
            <v>115</v>
          </cell>
          <cell r="D6418">
            <v>2002</v>
          </cell>
          <cell r="G6418">
            <v>109</v>
          </cell>
          <cell r="I6418">
            <v>24024</v>
          </cell>
        </row>
        <row r="6419">
          <cell r="A6419">
            <v>115</v>
          </cell>
          <cell r="D6419">
            <v>2002</v>
          </cell>
          <cell r="G6419">
            <v>110</v>
          </cell>
          <cell r="I6419">
            <v>4279693</v>
          </cell>
        </row>
        <row r="6420">
          <cell r="A6420">
            <v>115</v>
          </cell>
          <cell r="D6420">
            <v>2002</v>
          </cell>
          <cell r="G6420">
            <v>111</v>
          </cell>
          <cell r="I6420">
            <v>571569</v>
          </cell>
        </row>
        <row r="6421">
          <cell r="A6421">
            <v>115</v>
          </cell>
          <cell r="D6421">
            <v>2002</v>
          </cell>
          <cell r="G6421">
            <v>112</v>
          </cell>
          <cell r="I6421">
            <v>11475582</v>
          </cell>
        </row>
        <row r="6422">
          <cell r="A6422">
            <v>115</v>
          </cell>
          <cell r="D6422">
            <v>2003</v>
          </cell>
          <cell r="G6422">
            <v>83</v>
          </cell>
          <cell r="I6422">
            <v>2884769</v>
          </cell>
        </row>
        <row r="6423">
          <cell r="A6423">
            <v>115</v>
          </cell>
          <cell r="D6423">
            <v>2003</v>
          </cell>
          <cell r="G6423">
            <v>84</v>
          </cell>
          <cell r="I6423">
            <v>1592071</v>
          </cell>
        </row>
        <row r="6424">
          <cell r="A6424">
            <v>115</v>
          </cell>
          <cell r="D6424">
            <v>2003</v>
          </cell>
          <cell r="G6424">
            <v>85</v>
          </cell>
          <cell r="I6424">
            <v>2252605</v>
          </cell>
        </row>
        <row r="6425">
          <cell r="A6425">
            <v>115</v>
          </cell>
          <cell r="D6425">
            <v>2003</v>
          </cell>
          <cell r="G6425">
            <v>86</v>
          </cell>
          <cell r="I6425">
            <v>471792</v>
          </cell>
        </row>
        <row r="6426">
          <cell r="A6426">
            <v>115</v>
          </cell>
          <cell r="D6426">
            <v>2003</v>
          </cell>
          <cell r="G6426">
            <v>87</v>
          </cell>
          <cell r="I6426">
            <v>0</v>
          </cell>
        </row>
        <row r="6427">
          <cell r="A6427">
            <v>115</v>
          </cell>
          <cell r="D6427">
            <v>2003</v>
          </cell>
          <cell r="G6427">
            <v>88</v>
          </cell>
          <cell r="I6427">
            <v>8223601</v>
          </cell>
        </row>
        <row r="6428">
          <cell r="A6428">
            <v>115</v>
          </cell>
          <cell r="D6428">
            <v>2003</v>
          </cell>
          <cell r="G6428">
            <v>89</v>
          </cell>
          <cell r="I6428">
            <v>274119</v>
          </cell>
        </row>
        <row r="6429">
          <cell r="A6429">
            <v>115</v>
          </cell>
          <cell r="D6429">
            <v>2003</v>
          </cell>
          <cell r="G6429">
            <v>90</v>
          </cell>
          <cell r="I6429">
            <v>175327</v>
          </cell>
        </row>
        <row r="6430">
          <cell r="A6430">
            <v>115</v>
          </cell>
          <cell r="D6430">
            <v>2003</v>
          </cell>
          <cell r="G6430">
            <v>91</v>
          </cell>
          <cell r="I6430">
            <v>15874284</v>
          </cell>
        </row>
        <row r="6431">
          <cell r="A6431">
            <v>115</v>
          </cell>
          <cell r="D6431">
            <v>2003</v>
          </cell>
          <cell r="G6431"/>
          <cell r="I6431">
            <v>0</v>
          </cell>
        </row>
        <row r="6432">
          <cell r="A6432">
            <v>115</v>
          </cell>
          <cell r="D6432">
            <v>2003</v>
          </cell>
          <cell r="G6432">
            <v>93</v>
          </cell>
          <cell r="I6432">
            <v>1008329</v>
          </cell>
        </row>
        <row r="6433">
          <cell r="A6433">
            <v>115</v>
          </cell>
          <cell r="D6433">
            <v>2003</v>
          </cell>
          <cell r="G6433">
            <v>94</v>
          </cell>
          <cell r="I6433">
            <v>2709</v>
          </cell>
        </row>
        <row r="6434">
          <cell r="A6434">
            <v>115</v>
          </cell>
          <cell r="D6434">
            <v>2003</v>
          </cell>
          <cell r="G6434">
            <v>95</v>
          </cell>
          <cell r="I6434">
            <v>2691287</v>
          </cell>
        </row>
        <row r="6435">
          <cell r="A6435">
            <v>115</v>
          </cell>
          <cell r="D6435">
            <v>2003</v>
          </cell>
          <cell r="G6435">
            <v>96</v>
          </cell>
          <cell r="I6435">
            <v>4000911</v>
          </cell>
        </row>
        <row r="6436">
          <cell r="A6436">
            <v>115</v>
          </cell>
          <cell r="D6436">
            <v>2003</v>
          </cell>
          <cell r="G6436">
            <v>97</v>
          </cell>
          <cell r="I6436">
            <v>0</v>
          </cell>
        </row>
        <row r="6437">
          <cell r="A6437">
            <v>115</v>
          </cell>
          <cell r="D6437">
            <v>2003</v>
          </cell>
          <cell r="G6437">
            <v>98</v>
          </cell>
          <cell r="I6437">
            <v>0</v>
          </cell>
        </row>
        <row r="6438">
          <cell r="A6438">
            <v>115</v>
          </cell>
          <cell r="D6438">
            <v>2003</v>
          </cell>
          <cell r="G6438">
            <v>99</v>
          </cell>
          <cell r="I6438">
            <v>7703236</v>
          </cell>
        </row>
        <row r="6439">
          <cell r="A6439">
            <v>115</v>
          </cell>
          <cell r="D6439">
            <v>2003</v>
          </cell>
          <cell r="G6439">
            <v>100</v>
          </cell>
          <cell r="I6439">
            <v>23577520</v>
          </cell>
        </row>
        <row r="6440">
          <cell r="A6440">
            <v>115</v>
          </cell>
          <cell r="D6440">
            <v>2003</v>
          </cell>
          <cell r="G6440"/>
          <cell r="I6440">
            <v>0</v>
          </cell>
        </row>
        <row r="6441">
          <cell r="A6441">
            <v>115</v>
          </cell>
          <cell r="D6441">
            <v>2003</v>
          </cell>
          <cell r="G6441"/>
          <cell r="I6441">
            <v>0</v>
          </cell>
        </row>
        <row r="6442">
          <cell r="A6442">
            <v>115</v>
          </cell>
          <cell r="D6442">
            <v>2003</v>
          </cell>
          <cell r="G6442">
            <v>103</v>
          </cell>
          <cell r="I6442">
            <v>5649723</v>
          </cell>
        </row>
        <row r="6443">
          <cell r="A6443">
            <v>115</v>
          </cell>
          <cell r="D6443">
            <v>2003</v>
          </cell>
          <cell r="G6443"/>
          <cell r="I6443">
            <v>0</v>
          </cell>
        </row>
        <row r="6444">
          <cell r="A6444">
            <v>115</v>
          </cell>
          <cell r="D6444">
            <v>2003</v>
          </cell>
          <cell r="G6444">
            <v>105</v>
          </cell>
          <cell r="I6444">
            <v>56313</v>
          </cell>
        </row>
        <row r="6445">
          <cell r="A6445">
            <v>115</v>
          </cell>
          <cell r="D6445">
            <v>2003</v>
          </cell>
          <cell r="G6445">
            <v>106</v>
          </cell>
          <cell r="I6445">
            <v>2713036</v>
          </cell>
        </row>
        <row r="6446">
          <cell r="A6446">
            <v>115</v>
          </cell>
          <cell r="D6446">
            <v>2003</v>
          </cell>
          <cell r="G6446">
            <v>107</v>
          </cell>
          <cell r="I6446">
            <v>4632627</v>
          </cell>
        </row>
        <row r="6447">
          <cell r="A6447">
            <v>115</v>
          </cell>
          <cell r="D6447">
            <v>2003</v>
          </cell>
          <cell r="G6447">
            <v>108</v>
          </cell>
          <cell r="I6447">
            <v>250755</v>
          </cell>
        </row>
        <row r="6448">
          <cell r="A6448">
            <v>115</v>
          </cell>
          <cell r="D6448">
            <v>2003</v>
          </cell>
          <cell r="G6448">
            <v>109</v>
          </cell>
          <cell r="I6448">
            <v>1632</v>
          </cell>
        </row>
        <row r="6449">
          <cell r="A6449">
            <v>115</v>
          </cell>
          <cell r="D6449">
            <v>2003</v>
          </cell>
          <cell r="G6449">
            <v>110</v>
          </cell>
          <cell r="I6449">
            <v>4290102</v>
          </cell>
        </row>
        <row r="6450">
          <cell r="A6450">
            <v>115</v>
          </cell>
          <cell r="D6450">
            <v>2003</v>
          </cell>
          <cell r="G6450">
            <v>111</v>
          </cell>
          <cell r="I6450">
            <v>544754</v>
          </cell>
        </row>
        <row r="6451">
          <cell r="A6451">
            <v>115</v>
          </cell>
          <cell r="D6451">
            <v>2003</v>
          </cell>
          <cell r="G6451">
            <v>112</v>
          </cell>
          <cell r="I6451">
            <v>11208638</v>
          </cell>
        </row>
        <row r="6452">
          <cell r="A6452">
            <v>115</v>
          </cell>
          <cell r="D6452">
            <v>2004</v>
          </cell>
          <cell r="G6452">
            <v>83</v>
          </cell>
          <cell r="I6452">
            <v>4224488</v>
          </cell>
        </row>
        <row r="6453">
          <cell r="A6453">
            <v>115</v>
          </cell>
          <cell r="D6453">
            <v>2004</v>
          </cell>
          <cell r="G6453">
            <v>84</v>
          </cell>
          <cell r="I6453">
            <v>4897215</v>
          </cell>
        </row>
        <row r="6454">
          <cell r="A6454">
            <v>115</v>
          </cell>
          <cell r="D6454">
            <v>2004</v>
          </cell>
          <cell r="G6454">
            <v>85</v>
          </cell>
          <cell r="I6454">
            <v>1622659</v>
          </cell>
        </row>
        <row r="6455">
          <cell r="A6455">
            <v>115</v>
          </cell>
          <cell r="D6455">
            <v>2004</v>
          </cell>
          <cell r="G6455">
            <v>86</v>
          </cell>
          <cell r="I6455">
            <v>613220</v>
          </cell>
        </row>
        <row r="6456">
          <cell r="A6456">
            <v>115</v>
          </cell>
          <cell r="D6456">
            <v>2004</v>
          </cell>
          <cell r="G6456"/>
          <cell r="I6456">
            <v>0</v>
          </cell>
        </row>
        <row r="6457">
          <cell r="A6457">
            <v>115</v>
          </cell>
          <cell r="D6457">
            <v>2004</v>
          </cell>
          <cell r="G6457">
            <v>88</v>
          </cell>
          <cell r="I6457">
            <v>8142731</v>
          </cell>
        </row>
        <row r="6458">
          <cell r="A6458">
            <v>115</v>
          </cell>
          <cell r="D6458">
            <v>2004</v>
          </cell>
          <cell r="G6458">
            <v>89</v>
          </cell>
          <cell r="I6458">
            <v>1977004</v>
          </cell>
        </row>
        <row r="6459">
          <cell r="A6459">
            <v>115</v>
          </cell>
          <cell r="D6459">
            <v>2004</v>
          </cell>
          <cell r="G6459">
            <v>90</v>
          </cell>
          <cell r="I6459">
            <v>0</v>
          </cell>
        </row>
        <row r="6460">
          <cell r="A6460">
            <v>115</v>
          </cell>
          <cell r="D6460">
            <v>2004</v>
          </cell>
          <cell r="G6460">
            <v>91</v>
          </cell>
          <cell r="I6460">
            <v>21477317</v>
          </cell>
        </row>
        <row r="6461">
          <cell r="A6461">
            <v>115</v>
          </cell>
          <cell r="D6461">
            <v>2004</v>
          </cell>
          <cell r="G6461"/>
          <cell r="I6461">
            <v>0</v>
          </cell>
        </row>
        <row r="6462">
          <cell r="A6462">
            <v>115</v>
          </cell>
          <cell r="D6462">
            <v>2004</v>
          </cell>
          <cell r="G6462">
            <v>93</v>
          </cell>
          <cell r="I6462">
            <v>1436710</v>
          </cell>
        </row>
        <row r="6463">
          <cell r="A6463">
            <v>115</v>
          </cell>
          <cell r="D6463">
            <v>2004</v>
          </cell>
          <cell r="G6463">
            <v>94</v>
          </cell>
          <cell r="I6463">
            <v>90374</v>
          </cell>
        </row>
        <row r="6464">
          <cell r="A6464">
            <v>115</v>
          </cell>
          <cell r="D6464">
            <v>2004</v>
          </cell>
          <cell r="G6464">
            <v>95</v>
          </cell>
          <cell r="I6464">
            <v>2512949</v>
          </cell>
        </row>
        <row r="6465">
          <cell r="A6465">
            <v>115</v>
          </cell>
          <cell r="D6465">
            <v>2004</v>
          </cell>
          <cell r="G6465">
            <v>96</v>
          </cell>
          <cell r="I6465">
            <v>4286492</v>
          </cell>
        </row>
        <row r="6466">
          <cell r="A6466">
            <v>115</v>
          </cell>
          <cell r="D6466">
            <v>2004</v>
          </cell>
          <cell r="G6466">
            <v>97</v>
          </cell>
          <cell r="I6466">
            <v>158009</v>
          </cell>
        </row>
        <row r="6467">
          <cell r="A6467">
            <v>115</v>
          </cell>
          <cell r="D6467">
            <v>2004</v>
          </cell>
          <cell r="G6467"/>
          <cell r="I6467">
            <v>0</v>
          </cell>
        </row>
        <row r="6468">
          <cell r="A6468">
            <v>115</v>
          </cell>
          <cell r="D6468">
            <v>2004</v>
          </cell>
          <cell r="G6468">
            <v>99</v>
          </cell>
          <cell r="I6468">
            <v>8484534</v>
          </cell>
        </row>
        <row r="6469">
          <cell r="A6469">
            <v>115</v>
          </cell>
          <cell r="D6469">
            <v>2004</v>
          </cell>
          <cell r="G6469">
            <v>100</v>
          </cell>
          <cell r="I6469">
            <v>29961851</v>
          </cell>
        </row>
        <row r="6470">
          <cell r="A6470">
            <v>115</v>
          </cell>
          <cell r="D6470">
            <v>2004</v>
          </cell>
          <cell r="G6470"/>
          <cell r="I6470">
            <v>0</v>
          </cell>
        </row>
        <row r="6471">
          <cell r="A6471">
            <v>115</v>
          </cell>
          <cell r="D6471">
            <v>2004</v>
          </cell>
          <cell r="G6471"/>
          <cell r="I6471">
            <v>0</v>
          </cell>
        </row>
        <row r="6472">
          <cell r="A6472">
            <v>115</v>
          </cell>
          <cell r="D6472">
            <v>2004</v>
          </cell>
          <cell r="G6472">
            <v>103</v>
          </cell>
          <cell r="I6472">
            <v>13896438</v>
          </cell>
        </row>
        <row r="6473">
          <cell r="A6473">
            <v>115</v>
          </cell>
          <cell r="D6473">
            <v>2004</v>
          </cell>
          <cell r="G6473"/>
          <cell r="I6473">
            <v>0</v>
          </cell>
        </row>
        <row r="6474">
          <cell r="A6474">
            <v>115</v>
          </cell>
          <cell r="D6474">
            <v>2004</v>
          </cell>
          <cell r="G6474">
            <v>105</v>
          </cell>
          <cell r="I6474">
            <v>141597</v>
          </cell>
        </row>
        <row r="6475">
          <cell r="A6475">
            <v>115</v>
          </cell>
          <cell r="D6475">
            <v>2004</v>
          </cell>
          <cell r="G6475">
            <v>106</v>
          </cell>
          <cell r="I6475">
            <v>2230161</v>
          </cell>
        </row>
        <row r="6476">
          <cell r="A6476">
            <v>115</v>
          </cell>
          <cell r="D6476">
            <v>2004</v>
          </cell>
          <cell r="G6476">
            <v>107</v>
          </cell>
          <cell r="I6476">
            <v>-171855</v>
          </cell>
        </row>
        <row r="6477">
          <cell r="A6477">
            <v>115</v>
          </cell>
          <cell r="D6477">
            <v>2004</v>
          </cell>
          <cell r="G6477">
            <v>108</v>
          </cell>
          <cell r="I6477">
            <v>408410</v>
          </cell>
        </row>
        <row r="6478">
          <cell r="A6478">
            <v>115</v>
          </cell>
          <cell r="D6478">
            <v>2004</v>
          </cell>
          <cell r="G6478">
            <v>109</v>
          </cell>
          <cell r="I6478">
            <v>194155</v>
          </cell>
        </row>
        <row r="6479">
          <cell r="A6479">
            <v>115</v>
          </cell>
          <cell r="D6479">
            <v>2004</v>
          </cell>
          <cell r="G6479">
            <v>110</v>
          </cell>
          <cell r="I6479">
            <v>3410418</v>
          </cell>
        </row>
        <row r="6480">
          <cell r="A6480">
            <v>115</v>
          </cell>
          <cell r="D6480">
            <v>2004</v>
          </cell>
          <cell r="G6480">
            <v>111</v>
          </cell>
          <cell r="I6480">
            <v>125575</v>
          </cell>
        </row>
        <row r="6481">
          <cell r="A6481">
            <v>115</v>
          </cell>
          <cell r="D6481">
            <v>2004</v>
          </cell>
          <cell r="G6481">
            <v>112</v>
          </cell>
          <cell r="I6481">
            <v>18267993</v>
          </cell>
        </row>
        <row r="6482">
          <cell r="A6482">
            <v>115</v>
          </cell>
          <cell r="D6482">
            <v>2005</v>
          </cell>
          <cell r="G6482">
            <v>83</v>
          </cell>
          <cell r="I6482">
            <v>3833872</v>
          </cell>
        </row>
        <row r="6483">
          <cell r="A6483">
            <v>115</v>
          </cell>
          <cell r="D6483">
            <v>2005</v>
          </cell>
          <cell r="G6483">
            <v>84</v>
          </cell>
          <cell r="I6483">
            <v>5182478</v>
          </cell>
        </row>
        <row r="6484">
          <cell r="A6484">
            <v>115</v>
          </cell>
          <cell r="D6484">
            <v>2005</v>
          </cell>
          <cell r="G6484">
            <v>85</v>
          </cell>
          <cell r="I6484">
            <v>1778847</v>
          </cell>
        </row>
        <row r="6485">
          <cell r="A6485">
            <v>115</v>
          </cell>
          <cell r="D6485">
            <v>2005</v>
          </cell>
          <cell r="G6485">
            <v>86</v>
          </cell>
          <cell r="I6485">
            <v>534651</v>
          </cell>
        </row>
        <row r="6486">
          <cell r="A6486">
            <v>115</v>
          </cell>
          <cell r="D6486">
            <v>2005</v>
          </cell>
          <cell r="G6486">
            <v>87</v>
          </cell>
          <cell r="I6486">
            <v>31649</v>
          </cell>
        </row>
        <row r="6487">
          <cell r="A6487">
            <v>115</v>
          </cell>
          <cell r="D6487">
            <v>2005</v>
          </cell>
          <cell r="G6487">
            <v>88</v>
          </cell>
          <cell r="I6487">
            <v>11241776</v>
          </cell>
        </row>
        <row r="6488">
          <cell r="A6488">
            <v>115</v>
          </cell>
          <cell r="D6488">
            <v>2005</v>
          </cell>
          <cell r="G6488">
            <v>89</v>
          </cell>
          <cell r="I6488">
            <v>2430296</v>
          </cell>
        </row>
        <row r="6489">
          <cell r="A6489">
            <v>115</v>
          </cell>
          <cell r="D6489">
            <v>2005</v>
          </cell>
          <cell r="G6489">
            <v>90</v>
          </cell>
          <cell r="I6489">
            <v>287624</v>
          </cell>
        </row>
        <row r="6490">
          <cell r="A6490">
            <v>115</v>
          </cell>
          <cell r="D6490">
            <v>2005</v>
          </cell>
          <cell r="G6490">
            <v>91</v>
          </cell>
          <cell r="I6490">
            <v>25321193</v>
          </cell>
        </row>
        <row r="6491">
          <cell r="A6491">
            <v>115</v>
          </cell>
          <cell r="D6491">
            <v>2005</v>
          </cell>
          <cell r="G6491"/>
          <cell r="I6491">
            <v>0</v>
          </cell>
        </row>
        <row r="6492">
          <cell r="A6492">
            <v>115</v>
          </cell>
          <cell r="D6492">
            <v>2005</v>
          </cell>
          <cell r="G6492">
            <v>93</v>
          </cell>
          <cell r="I6492">
            <v>1235635</v>
          </cell>
        </row>
        <row r="6493">
          <cell r="A6493">
            <v>115</v>
          </cell>
          <cell r="D6493">
            <v>2005</v>
          </cell>
          <cell r="G6493">
            <v>94</v>
          </cell>
          <cell r="I6493">
            <v>393069</v>
          </cell>
        </row>
        <row r="6494">
          <cell r="A6494">
            <v>115</v>
          </cell>
          <cell r="D6494">
            <v>2005</v>
          </cell>
          <cell r="G6494">
            <v>95</v>
          </cell>
          <cell r="I6494">
            <v>2146212</v>
          </cell>
        </row>
        <row r="6495">
          <cell r="A6495">
            <v>115</v>
          </cell>
          <cell r="D6495">
            <v>2005</v>
          </cell>
          <cell r="G6495">
            <v>96</v>
          </cell>
          <cell r="I6495">
            <v>2996809</v>
          </cell>
        </row>
        <row r="6496">
          <cell r="A6496">
            <v>115</v>
          </cell>
          <cell r="D6496">
            <v>2005</v>
          </cell>
          <cell r="G6496">
            <v>97</v>
          </cell>
          <cell r="I6496">
            <v>38659</v>
          </cell>
        </row>
        <row r="6497">
          <cell r="A6497">
            <v>115</v>
          </cell>
          <cell r="D6497">
            <v>2005</v>
          </cell>
          <cell r="G6497">
            <v>98</v>
          </cell>
          <cell r="I6497">
            <v>168597</v>
          </cell>
        </row>
        <row r="6498">
          <cell r="A6498">
            <v>115</v>
          </cell>
          <cell r="D6498">
            <v>2005</v>
          </cell>
          <cell r="G6498">
            <v>99</v>
          </cell>
          <cell r="I6498">
            <v>6978981</v>
          </cell>
        </row>
        <row r="6499">
          <cell r="A6499">
            <v>115</v>
          </cell>
          <cell r="D6499">
            <v>2005</v>
          </cell>
          <cell r="G6499">
            <v>100</v>
          </cell>
          <cell r="I6499">
            <v>32300174</v>
          </cell>
        </row>
        <row r="6500">
          <cell r="A6500">
            <v>115</v>
          </cell>
          <cell r="D6500">
            <v>2005</v>
          </cell>
          <cell r="G6500"/>
          <cell r="I6500">
            <v>0</v>
          </cell>
        </row>
        <row r="6501">
          <cell r="A6501">
            <v>115</v>
          </cell>
          <cell r="D6501">
            <v>2005</v>
          </cell>
          <cell r="G6501"/>
          <cell r="I6501">
            <v>0</v>
          </cell>
        </row>
        <row r="6502">
          <cell r="A6502">
            <v>115</v>
          </cell>
          <cell r="D6502">
            <v>2005</v>
          </cell>
          <cell r="G6502">
            <v>103</v>
          </cell>
          <cell r="I6502">
            <v>12431243</v>
          </cell>
        </row>
        <row r="6503">
          <cell r="A6503">
            <v>115</v>
          </cell>
          <cell r="D6503">
            <v>2005</v>
          </cell>
          <cell r="G6503"/>
          <cell r="I6503">
            <v>0</v>
          </cell>
        </row>
        <row r="6504">
          <cell r="A6504">
            <v>115</v>
          </cell>
          <cell r="D6504">
            <v>2005</v>
          </cell>
          <cell r="G6504">
            <v>105</v>
          </cell>
          <cell r="I6504">
            <v>96159</v>
          </cell>
        </row>
        <row r="6505">
          <cell r="A6505">
            <v>115</v>
          </cell>
          <cell r="D6505">
            <v>2005</v>
          </cell>
          <cell r="G6505">
            <v>106</v>
          </cell>
          <cell r="I6505">
            <v>2402796</v>
          </cell>
        </row>
        <row r="6506">
          <cell r="A6506">
            <v>115</v>
          </cell>
          <cell r="D6506">
            <v>2005</v>
          </cell>
          <cell r="G6506">
            <v>107</v>
          </cell>
          <cell r="I6506">
            <v>522297</v>
          </cell>
        </row>
        <row r="6507">
          <cell r="A6507">
            <v>115</v>
          </cell>
          <cell r="D6507">
            <v>2005</v>
          </cell>
          <cell r="G6507">
            <v>108</v>
          </cell>
          <cell r="I6507">
            <v>801191</v>
          </cell>
        </row>
        <row r="6508">
          <cell r="A6508">
            <v>115</v>
          </cell>
          <cell r="D6508">
            <v>2005</v>
          </cell>
          <cell r="G6508">
            <v>109</v>
          </cell>
          <cell r="I6508">
            <v>136785</v>
          </cell>
        </row>
        <row r="6509">
          <cell r="A6509">
            <v>115</v>
          </cell>
          <cell r="D6509">
            <v>2005</v>
          </cell>
          <cell r="G6509">
            <v>110</v>
          </cell>
          <cell r="I6509">
            <v>9042293</v>
          </cell>
        </row>
        <row r="6510">
          <cell r="A6510">
            <v>115</v>
          </cell>
          <cell r="D6510">
            <v>2005</v>
          </cell>
          <cell r="G6510">
            <v>111</v>
          </cell>
          <cell r="I6510">
            <v>94009</v>
          </cell>
        </row>
        <row r="6511">
          <cell r="A6511">
            <v>115</v>
          </cell>
          <cell r="D6511">
            <v>2005</v>
          </cell>
          <cell r="G6511">
            <v>112</v>
          </cell>
          <cell r="I6511">
            <v>10763695</v>
          </cell>
        </row>
        <row r="6512">
          <cell r="A6512">
            <v>115</v>
          </cell>
          <cell r="D6512">
            <v>2006</v>
          </cell>
          <cell r="G6512">
            <v>83</v>
          </cell>
          <cell r="I6512">
            <v>2875296</v>
          </cell>
        </row>
        <row r="6513">
          <cell r="A6513">
            <v>115</v>
          </cell>
          <cell r="D6513">
            <v>2006</v>
          </cell>
          <cell r="G6513">
            <v>84</v>
          </cell>
          <cell r="I6513">
            <v>1186683</v>
          </cell>
        </row>
        <row r="6514">
          <cell r="A6514">
            <v>115</v>
          </cell>
          <cell r="D6514">
            <v>2006</v>
          </cell>
          <cell r="G6514">
            <v>85</v>
          </cell>
          <cell r="I6514">
            <v>131029</v>
          </cell>
        </row>
        <row r="6515">
          <cell r="A6515">
            <v>115</v>
          </cell>
          <cell r="D6515">
            <v>2006</v>
          </cell>
          <cell r="G6515">
            <v>86</v>
          </cell>
          <cell r="I6515">
            <v>3168273</v>
          </cell>
        </row>
        <row r="6516">
          <cell r="A6516">
            <v>115</v>
          </cell>
          <cell r="D6516">
            <v>2006</v>
          </cell>
          <cell r="G6516">
            <v>87</v>
          </cell>
          <cell r="I6516">
            <v>268</v>
          </cell>
        </row>
        <row r="6517">
          <cell r="A6517">
            <v>115</v>
          </cell>
          <cell r="D6517">
            <v>2006</v>
          </cell>
          <cell r="G6517">
            <v>88</v>
          </cell>
          <cell r="I6517">
            <v>17577</v>
          </cell>
        </row>
        <row r="6518">
          <cell r="A6518">
            <v>115</v>
          </cell>
          <cell r="D6518">
            <v>2006</v>
          </cell>
          <cell r="G6518">
            <v>89</v>
          </cell>
          <cell r="I6518">
            <v>2830</v>
          </cell>
        </row>
        <row r="6519">
          <cell r="A6519">
            <v>115</v>
          </cell>
          <cell r="D6519">
            <v>2006</v>
          </cell>
          <cell r="G6519">
            <v>90</v>
          </cell>
          <cell r="I6519">
            <v>18715</v>
          </cell>
        </row>
        <row r="6520">
          <cell r="A6520">
            <v>115</v>
          </cell>
          <cell r="D6520">
            <v>2006</v>
          </cell>
          <cell r="G6520">
            <v>91</v>
          </cell>
          <cell r="I6520">
            <v>129059</v>
          </cell>
        </row>
        <row r="6521">
          <cell r="A6521">
            <v>115</v>
          </cell>
          <cell r="D6521">
            <v>2006</v>
          </cell>
          <cell r="G6521">
            <v>92</v>
          </cell>
          <cell r="I6521">
            <v>161553</v>
          </cell>
        </row>
        <row r="6522">
          <cell r="A6522">
            <v>115</v>
          </cell>
          <cell r="D6522">
            <v>2006</v>
          </cell>
          <cell r="G6522">
            <v>93</v>
          </cell>
          <cell r="I6522">
            <v>2709227</v>
          </cell>
        </row>
        <row r="6523">
          <cell r="A6523">
            <v>115</v>
          </cell>
          <cell r="D6523">
            <v>2006</v>
          </cell>
          <cell r="G6523">
            <v>94</v>
          </cell>
          <cell r="I6523">
            <v>458806</v>
          </cell>
        </row>
        <row r="6524">
          <cell r="A6524">
            <v>115</v>
          </cell>
          <cell r="D6524">
            <v>2006</v>
          </cell>
          <cell r="G6524">
            <v>95</v>
          </cell>
          <cell r="I6524">
            <v>16865</v>
          </cell>
        </row>
        <row r="6525">
          <cell r="A6525">
            <v>115</v>
          </cell>
          <cell r="D6525">
            <v>2006</v>
          </cell>
          <cell r="G6525">
            <v>96</v>
          </cell>
          <cell r="I6525">
            <v>9281961</v>
          </cell>
        </row>
        <row r="6526">
          <cell r="A6526">
            <v>115</v>
          </cell>
          <cell r="D6526">
            <v>2006</v>
          </cell>
          <cell r="G6526">
            <v>97</v>
          </cell>
          <cell r="I6526">
            <v>1787913</v>
          </cell>
        </row>
        <row r="6527">
          <cell r="A6527">
            <v>115</v>
          </cell>
          <cell r="D6527">
            <v>2006</v>
          </cell>
          <cell r="G6527">
            <v>98</v>
          </cell>
          <cell r="I6527">
            <v>229881</v>
          </cell>
        </row>
        <row r="6528">
          <cell r="A6528">
            <v>115</v>
          </cell>
          <cell r="D6528">
            <v>2006</v>
          </cell>
          <cell r="G6528">
            <v>99</v>
          </cell>
          <cell r="I6528">
            <v>22175936</v>
          </cell>
        </row>
        <row r="6529">
          <cell r="A6529">
            <v>115</v>
          </cell>
          <cell r="D6529">
            <v>2006</v>
          </cell>
          <cell r="G6529"/>
          <cell r="I6529">
            <v>0</v>
          </cell>
        </row>
        <row r="6530">
          <cell r="A6530">
            <v>115</v>
          </cell>
          <cell r="D6530">
            <v>2006</v>
          </cell>
          <cell r="G6530">
            <v>101</v>
          </cell>
          <cell r="I6530">
            <v>1194514</v>
          </cell>
        </row>
        <row r="6531">
          <cell r="A6531">
            <v>115</v>
          </cell>
          <cell r="D6531">
            <v>2006</v>
          </cell>
          <cell r="G6531">
            <v>102</v>
          </cell>
          <cell r="I6531">
            <v>343955</v>
          </cell>
        </row>
        <row r="6532">
          <cell r="A6532">
            <v>115</v>
          </cell>
          <cell r="D6532">
            <v>2006</v>
          </cell>
          <cell r="G6532">
            <v>103</v>
          </cell>
          <cell r="I6532">
            <v>44352</v>
          </cell>
        </row>
        <row r="6533">
          <cell r="A6533">
            <v>115</v>
          </cell>
          <cell r="D6533">
            <v>2006</v>
          </cell>
          <cell r="G6533">
            <v>104</v>
          </cell>
          <cell r="I6533">
            <v>249643</v>
          </cell>
        </row>
        <row r="6534">
          <cell r="A6534">
            <v>115</v>
          </cell>
          <cell r="D6534">
            <v>2006</v>
          </cell>
          <cell r="G6534">
            <v>105</v>
          </cell>
          <cell r="I6534">
            <v>10151</v>
          </cell>
        </row>
        <row r="6535">
          <cell r="A6535">
            <v>115</v>
          </cell>
          <cell r="D6535">
            <v>2006</v>
          </cell>
          <cell r="G6535">
            <v>106</v>
          </cell>
          <cell r="I6535">
            <v>37787</v>
          </cell>
        </row>
        <row r="6536">
          <cell r="A6536">
            <v>115</v>
          </cell>
          <cell r="D6536">
            <v>2006</v>
          </cell>
          <cell r="G6536">
            <v>107</v>
          </cell>
          <cell r="I6536">
            <v>1949075</v>
          </cell>
        </row>
        <row r="6537">
          <cell r="A6537">
            <v>115</v>
          </cell>
          <cell r="D6537">
            <v>2006</v>
          </cell>
          <cell r="G6537">
            <v>108</v>
          </cell>
          <cell r="I6537">
            <v>4801073</v>
          </cell>
        </row>
        <row r="6538">
          <cell r="A6538">
            <v>115</v>
          </cell>
          <cell r="D6538">
            <v>2006</v>
          </cell>
          <cell r="G6538">
            <v>109</v>
          </cell>
          <cell r="I6538">
            <v>32406</v>
          </cell>
        </row>
        <row r="6539">
          <cell r="A6539">
            <v>115</v>
          </cell>
          <cell r="D6539">
            <v>2006</v>
          </cell>
          <cell r="G6539">
            <v>110</v>
          </cell>
          <cell r="I6539">
            <v>16580</v>
          </cell>
        </row>
        <row r="6540">
          <cell r="A6540">
            <v>115</v>
          </cell>
          <cell r="D6540">
            <v>2006</v>
          </cell>
          <cell r="G6540">
            <v>111</v>
          </cell>
          <cell r="I6540">
            <v>8679536</v>
          </cell>
        </row>
        <row r="6541">
          <cell r="A6541">
            <v>115</v>
          </cell>
          <cell r="D6541">
            <v>2006</v>
          </cell>
          <cell r="G6541">
            <v>112</v>
          </cell>
          <cell r="I6541">
            <v>30855472</v>
          </cell>
        </row>
        <row r="6542">
          <cell r="A6542">
            <v>115</v>
          </cell>
          <cell r="D6542">
            <v>2007</v>
          </cell>
          <cell r="G6542">
            <v>83</v>
          </cell>
          <cell r="I6542">
            <v>2637669</v>
          </cell>
        </row>
        <row r="6543">
          <cell r="A6543">
            <v>115</v>
          </cell>
          <cell r="D6543">
            <v>2007</v>
          </cell>
          <cell r="G6543">
            <v>84</v>
          </cell>
          <cell r="I6543">
            <v>0</v>
          </cell>
        </row>
        <row r="6544">
          <cell r="A6544">
            <v>115</v>
          </cell>
          <cell r="D6544">
            <v>2007</v>
          </cell>
          <cell r="G6544">
            <v>85</v>
          </cell>
          <cell r="I6544">
            <v>469802</v>
          </cell>
        </row>
        <row r="6545">
          <cell r="A6545">
            <v>115</v>
          </cell>
          <cell r="D6545">
            <v>2007</v>
          </cell>
          <cell r="G6545">
            <v>86</v>
          </cell>
          <cell r="I6545">
            <v>3477673</v>
          </cell>
        </row>
        <row r="6546">
          <cell r="A6546">
            <v>115</v>
          </cell>
          <cell r="D6546">
            <v>2007</v>
          </cell>
          <cell r="G6546">
            <v>87</v>
          </cell>
          <cell r="I6546">
            <v>237</v>
          </cell>
        </row>
        <row r="6547">
          <cell r="A6547">
            <v>115</v>
          </cell>
          <cell r="D6547">
            <v>2007</v>
          </cell>
          <cell r="G6547">
            <v>88</v>
          </cell>
          <cell r="I6547">
            <v>18059</v>
          </cell>
        </row>
        <row r="6548">
          <cell r="A6548">
            <v>115</v>
          </cell>
          <cell r="D6548">
            <v>2007</v>
          </cell>
          <cell r="G6548">
            <v>89</v>
          </cell>
          <cell r="I6548">
            <v>7681</v>
          </cell>
        </row>
        <row r="6549">
          <cell r="A6549">
            <v>115</v>
          </cell>
          <cell r="D6549">
            <v>2007</v>
          </cell>
          <cell r="G6549">
            <v>90</v>
          </cell>
          <cell r="I6549">
            <v>77986</v>
          </cell>
        </row>
        <row r="6550">
          <cell r="A6550">
            <v>115</v>
          </cell>
          <cell r="D6550">
            <v>2007</v>
          </cell>
          <cell r="G6550">
            <v>91</v>
          </cell>
          <cell r="I6550">
            <v>490520</v>
          </cell>
        </row>
        <row r="6551">
          <cell r="A6551">
            <v>115</v>
          </cell>
          <cell r="D6551">
            <v>2007</v>
          </cell>
          <cell r="G6551">
            <v>92</v>
          </cell>
          <cell r="I6551">
            <v>45191</v>
          </cell>
        </row>
        <row r="6552">
          <cell r="A6552">
            <v>115</v>
          </cell>
          <cell r="D6552">
            <v>2007</v>
          </cell>
          <cell r="G6552">
            <v>93</v>
          </cell>
          <cell r="I6552">
            <v>3273022</v>
          </cell>
        </row>
        <row r="6553">
          <cell r="A6553">
            <v>115</v>
          </cell>
          <cell r="D6553">
            <v>2007</v>
          </cell>
          <cell r="G6553">
            <v>94</v>
          </cell>
          <cell r="I6553">
            <v>710325</v>
          </cell>
        </row>
        <row r="6554">
          <cell r="A6554">
            <v>115</v>
          </cell>
          <cell r="D6554">
            <v>2007</v>
          </cell>
          <cell r="G6554">
            <v>95</v>
          </cell>
          <cell r="I6554">
            <v>37974</v>
          </cell>
        </row>
        <row r="6555">
          <cell r="A6555">
            <v>115</v>
          </cell>
          <cell r="D6555">
            <v>2007</v>
          </cell>
          <cell r="G6555">
            <v>96</v>
          </cell>
          <cell r="I6555">
            <v>7980660</v>
          </cell>
        </row>
        <row r="6556">
          <cell r="A6556">
            <v>115</v>
          </cell>
          <cell r="D6556">
            <v>2007</v>
          </cell>
          <cell r="G6556">
            <v>97</v>
          </cell>
          <cell r="I6556">
            <v>2218691</v>
          </cell>
        </row>
        <row r="6557">
          <cell r="A6557">
            <v>115</v>
          </cell>
          <cell r="D6557">
            <v>2007</v>
          </cell>
          <cell r="G6557">
            <v>98</v>
          </cell>
          <cell r="I6557">
            <v>241412</v>
          </cell>
        </row>
        <row r="6558">
          <cell r="A6558">
            <v>115</v>
          </cell>
          <cell r="D6558">
            <v>2007</v>
          </cell>
          <cell r="G6558">
            <v>99</v>
          </cell>
          <cell r="I6558">
            <v>21686902</v>
          </cell>
        </row>
        <row r="6559">
          <cell r="A6559">
            <v>115</v>
          </cell>
          <cell r="D6559">
            <v>2007</v>
          </cell>
          <cell r="G6559"/>
          <cell r="I6559">
            <v>0</v>
          </cell>
        </row>
        <row r="6560">
          <cell r="A6560">
            <v>115</v>
          </cell>
          <cell r="D6560">
            <v>2007</v>
          </cell>
          <cell r="G6560">
            <v>101</v>
          </cell>
          <cell r="I6560">
            <v>713911</v>
          </cell>
        </row>
        <row r="6561">
          <cell r="A6561">
            <v>115</v>
          </cell>
          <cell r="D6561">
            <v>2007</v>
          </cell>
          <cell r="G6561">
            <v>102</v>
          </cell>
          <cell r="I6561">
            <v>421345</v>
          </cell>
        </row>
        <row r="6562">
          <cell r="A6562">
            <v>115</v>
          </cell>
          <cell r="D6562">
            <v>2007</v>
          </cell>
          <cell r="G6562">
            <v>103</v>
          </cell>
          <cell r="I6562">
            <v>119144</v>
          </cell>
        </row>
        <row r="6563">
          <cell r="A6563">
            <v>115</v>
          </cell>
          <cell r="D6563">
            <v>2007</v>
          </cell>
          <cell r="G6563">
            <v>104</v>
          </cell>
          <cell r="I6563">
            <v>446672</v>
          </cell>
        </row>
        <row r="6564">
          <cell r="A6564">
            <v>115</v>
          </cell>
          <cell r="D6564">
            <v>2007</v>
          </cell>
          <cell r="G6564">
            <v>105</v>
          </cell>
          <cell r="I6564">
            <v>60027</v>
          </cell>
        </row>
        <row r="6565">
          <cell r="A6565">
            <v>115</v>
          </cell>
          <cell r="D6565">
            <v>2007</v>
          </cell>
          <cell r="G6565">
            <v>106</v>
          </cell>
          <cell r="I6565">
            <v>34274</v>
          </cell>
        </row>
        <row r="6566">
          <cell r="A6566">
            <v>115</v>
          </cell>
          <cell r="D6566">
            <v>2007</v>
          </cell>
          <cell r="G6566">
            <v>107</v>
          </cell>
          <cell r="I6566">
            <v>1677311</v>
          </cell>
        </row>
        <row r="6567">
          <cell r="A6567">
            <v>115</v>
          </cell>
          <cell r="D6567">
            <v>2007</v>
          </cell>
          <cell r="G6567">
            <v>108</v>
          </cell>
          <cell r="I6567">
            <v>4256220</v>
          </cell>
        </row>
        <row r="6568">
          <cell r="A6568">
            <v>115</v>
          </cell>
          <cell r="D6568">
            <v>2007</v>
          </cell>
          <cell r="G6568">
            <v>109</v>
          </cell>
          <cell r="I6568">
            <v>12143</v>
          </cell>
        </row>
        <row r="6569">
          <cell r="A6569">
            <v>115</v>
          </cell>
          <cell r="D6569">
            <v>2007</v>
          </cell>
          <cell r="G6569">
            <v>110</v>
          </cell>
          <cell r="I6569">
            <v>63518</v>
          </cell>
        </row>
        <row r="6570">
          <cell r="A6570">
            <v>115</v>
          </cell>
          <cell r="D6570">
            <v>2007</v>
          </cell>
          <cell r="G6570">
            <v>111</v>
          </cell>
          <cell r="I6570">
            <v>7804565</v>
          </cell>
        </row>
        <row r="6571">
          <cell r="A6571">
            <v>115</v>
          </cell>
          <cell r="D6571">
            <v>2007</v>
          </cell>
          <cell r="G6571">
            <v>112</v>
          </cell>
          <cell r="I6571">
            <v>29491467</v>
          </cell>
        </row>
        <row r="6572">
          <cell r="A6572">
            <v>115</v>
          </cell>
          <cell r="D6572">
            <v>2008</v>
          </cell>
          <cell r="G6572">
            <v>83</v>
          </cell>
          <cell r="I6572">
            <v>2276068</v>
          </cell>
        </row>
        <row r="6573">
          <cell r="A6573">
            <v>115</v>
          </cell>
          <cell r="D6573">
            <v>2008</v>
          </cell>
          <cell r="G6573"/>
          <cell r="I6573">
            <v>0</v>
          </cell>
        </row>
        <row r="6574">
          <cell r="A6574">
            <v>115</v>
          </cell>
          <cell r="D6574">
            <v>2008</v>
          </cell>
          <cell r="G6574">
            <v>85</v>
          </cell>
          <cell r="I6574">
            <v>517974</v>
          </cell>
        </row>
        <row r="6575">
          <cell r="A6575">
            <v>115</v>
          </cell>
          <cell r="D6575">
            <v>2008</v>
          </cell>
          <cell r="G6575">
            <v>86</v>
          </cell>
          <cell r="I6575">
            <v>3627922</v>
          </cell>
        </row>
        <row r="6576">
          <cell r="A6576">
            <v>115</v>
          </cell>
          <cell r="D6576">
            <v>2008</v>
          </cell>
          <cell r="G6576">
            <v>87</v>
          </cell>
          <cell r="I6576">
            <v>0</v>
          </cell>
        </row>
        <row r="6577">
          <cell r="A6577">
            <v>115</v>
          </cell>
          <cell r="D6577">
            <v>2008</v>
          </cell>
          <cell r="G6577">
            <v>88</v>
          </cell>
          <cell r="I6577">
            <v>0</v>
          </cell>
        </row>
        <row r="6578">
          <cell r="A6578">
            <v>115</v>
          </cell>
          <cell r="D6578">
            <v>2008</v>
          </cell>
          <cell r="G6578">
            <v>89</v>
          </cell>
          <cell r="I6578">
            <v>23314</v>
          </cell>
        </row>
        <row r="6579">
          <cell r="A6579">
            <v>115</v>
          </cell>
          <cell r="D6579">
            <v>2008</v>
          </cell>
          <cell r="G6579">
            <v>90</v>
          </cell>
          <cell r="I6579">
            <v>38300</v>
          </cell>
        </row>
        <row r="6580">
          <cell r="A6580">
            <v>115</v>
          </cell>
          <cell r="D6580">
            <v>2008</v>
          </cell>
          <cell r="G6580">
            <v>91</v>
          </cell>
          <cell r="I6580">
            <v>1442476</v>
          </cell>
        </row>
        <row r="6581">
          <cell r="A6581">
            <v>115</v>
          </cell>
          <cell r="D6581">
            <v>2008</v>
          </cell>
          <cell r="G6581">
            <v>92</v>
          </cell>
          <cell r="I6581">
            <v>5031</v>
          </cell>
        </row>
        <row r="6582">
          <cell r="A6582">
            <v>115</v>
          </cell>
          <cell r="D6582">
            <v>2008</v>
          </cell>
          <cell r="G6582">
            <v>93</v>
          </cell>
          <cell r="I6582">
            <v>3508796</v>
          </cell>
        </row>
        <row r="6583">
          <cell r="A6583">
            <v>115</v>
          </cell>
          <cell r="D6583">
            <v>2008</v>
          </cell>
          <cell r="G6583">
            <v>94</v>
          </cell>
          <cell r="I6583">
            <v>654952</v>
          </cell>
        </row>
        <row r="6584">
          <cell r="A6584">
            <v>115</v>
          </cell>
          <cell r="D6584">
            <v>2008</v>
          </cell>
          <cell r="G6584">
            <v>95</v>
          </cell>
          <cell r="I6584">
            <v>53420</v>
          </cell>
        </row>
        <row r="6585">
          <cell r="A6585">
            <v>115</v>
          </cell>
          <cell r="D6585">
            <v>2008</v>
          </cell>
          <cell r="G6585">
            <v>96</v>
          </cell>
          <cell r="I6585">
            <v>6881081</v>
          </cell>
        </row>
        <row r="6586">
          <cell r="A6586">
            <v>115</v>
          </cell>
          <cell r="D6586">
            <v>2008</v>
          </cell>
          <cell r="G6586">
            <v>97</v>
          </cell>
          <cell r="I6586">
            <v>2510758</v>
          </cell>
        </row>
        <row r="6587">
          <cell r="A6587">
            <v>115</v>
          </cell>
          <cell r="D6587">
            <v>2008</v>
          </cell>
          <cell r="G6587">
            <v>98</v>
          </cell>
          <cell r="I6587">
            <v>225188</v>
          </cell>
        </row>
        <row r="6588">
          <cell r="A6588">
            <v>115</v>
          </cell>
          <cell r="D6588">
            <v>2008</v>
          </cell>
          <cell r="G6588">
            <v>99</v>
          </cell>
          <cell r="I6588">
            <v>21765280</v>
          </cell>
        </row>
        <row r="6589">
          <cell r="A6589">
            <v>115</v>
          </cell>
          <cell r="D6589">
            <v>2008</v>
          </cell>
          <cell r="G6589"/>
          <cell r="I6589">
            <v>0</v>
          </cell>
        </row>
        <row r="6590">
          <cell r="A6590">
            <v>115</v>
          </cell>
          <cell r="D6590">
            <v>2008</v>
          </cell>
          <cell r="G6590">
            <v>101</v>
          </cell>
          <cell r="I6590">
            <v>754522</v>
          </cell>
        </row>
        <row r="6591">
          <cell r="A6591">
            <v>115</v>
          </cell>
          <cell r="D6591">
            <v>2008</v>
          </cell>
          <cell r="G6591">
            <v>102</v>
          </cell>
          <cell r="I6591">
            <v>472411</v>
          </cell>
        </row>
        <row r="6592">
          <cell r="A6592">
            <v>115</v>
          </cell>
          <cell r="D6592">
            <v>2008</v>
          </cell>
          <cell r="G6592">
            <v>103</v>
          </cell>
          <cell r="I6592">
            <v>238993</v>
          </cell>
        </row>
        <row r="6593">
          <cell r="A6593">
            <v>115</v>
          </cell>
          <cell r="D6593">
            <v>2008</v>
          </cell>
          <cell r="G6593">
            <v>104</v>
          </cell>
          <cell r="I6593">
            <v>391607</v>
          </cell>
        </row>
        <row r="6594">
          <cell r="A6594">
            <v>115</v>
          </cell>
          <cell r="D6594">
            <v>2008</v>
          </cell>
          <cell r="G6594">
            <v>105</v>
          </cell>
          <cell r="I6594">
            <v>48626</v>
          </cell>
        </row>
        <row r="6595">
          <cell r="A6595">
            <v>115</v>
          </cell>
          <cell r="D6595">
            <v>2008</v>
          </cell>
          <cell r="G6595">
            <v>106</v>
          </cell>
          <cell r="I6595">
            <v>28409</v>
          </cell>
        </row>
        <row r="6596">
          <cell r="A6596">
            <v>115</v>
          </cell>
          <cell r="D6596">
            <v>2008</v>
          </cell>
          <cell r="G6596">
            <v>107</v>
          </cell>
          <cell r="I6596">
            <v>2639403</v>
          </cell>
        </row>
        <row r="6597">
          <cell r="A6597">
            <v>115</v>
          </cell>
          <cell r="D6597">
            <v>2008</v>
          </cell>
          <cell r="G6597">
            <v>108</v>
          </cell>
          <cell r="I6597">
            <v>7573868</v>
          </cell>
        </row>
        <row r="6598">
          <cell r="A6598">
            <v>115</v>
          </cell>
          <cell r="D6598">
            <v>2008</v>
          </cell>
          <cell r="G6598">
            <v>109</v>
          </cell>
          <cell r="I6598">
            <v>14632</v>
          </cell>
        </row>
        <row r="6599">
          <cell r="A6599">
            <v>115</v>
          </cell>
          <cell r="D6599">
            <v>2008</v>
          </cell>
          <cell r="G6599">
            <v>110</v>
          </cell>
          <cell r="I6599">
            <v>82953</v>
          </cell>
        </row>
        <row r="6600">
          <cell r="A6600">
            <v>115</v>
          </cell>
          <cell r="D6600">
            <v>2008</v>
          </cell>
          <cell r="G6600">
            <v>111</v>
          </cell>
          <cell r="I6600">
            <v>12245424</v>
          </cell>
        </row>
        <row r="6601">
          <cell r="A6601">
            <v>115</v>
          </cell>
          <cell r="D6601">
            <v>2008</v>
          </cell>
          <cell r="G6601">
            <v>112</v>
          </cell>
          <cell r="I6601">
            <v>34010704</v>
          </cell>
        </row>
        <row r="6602">
          <cell r="A6602">
            <v>115</v>
          </cell>
          <cell r="D6602">
            <v>2009</v>
          </cell>
          <cell r="G6602">
            <v>83</v>
          </cell>
          <cell r="I6602">
            <v>2888893</v>
          </cell>
        </row>
        <row r="6603">
          <cell r="A6603">
            <v>115</v>
          </cell>
          <cell r="D6603">
            <v>2009</v>
          </cell>
          <cell r="G6603"/>
          <cell r="I6603">
            <v>0</v>
          </cell>
        </row>
        <row r="6604">
          <cell r="A6604">
            <v>115</v>
          </cell>
          <cell r="D6604">
            <v>2009</v>
          </cell>
          <cell r="G6604">
            <v>85</v>
          </cell>
          <cell r="I6604">
            <v>719163</v>
          </cell>
        </row>
        <row r="6605">
          <cell r="A6605">
            <v>115</v>
          </cell>
          <cell r="D6605">
            <v>2009</v>
          </cell>
          <cell r="G6605">
            <v>86</v>
          </cell>
          <cell r="I6605">
            <v>4295443</v>
          </cell>
        </row>
        <row r="6606">
          <cell r="A6606">
            <v>115</v>
          </cell>
          <cell r="D6606">
            <v>2009</v>
          </cell>
          <cell r="G6606"/>
          <cell r="I6606">
            <v>0</v>
          </cell>
        </row>
        <row r="6607">
          <cell r="A6607">
            <v>115</v>
          </cell>
          <cell r="D6607">
            <v>2009</v>
          </cell>
          <cell r="G6607">
            <v>88</v>
          </cell>
          <cell r="I6607">
            <v>480</v>
          </cell>
        </row>
        <row r="6608">
          <cell r="A6608">
            <v>115</v>
          </cell>
          <cell r="D6608">
            <v>2009</v>
          </cell>
          <cell r="G6608">
            <v>89</v>
          </cell>
          <cell r="I6608">
            <v>55644</v>
          </cell>
        </row>
        <row r="6609">
          <cell r="A6609">
            <v>115</v>
          </cell>
          <cell r="D6609">
            <v>2009</v>
          </cell>
          <cell r="G6609">
            <v>90</v>
          </cell>
          <cell r="I6609">
            <v>140</v>
          </cell>
        </row>
        <row r="6610">
          <cell r="A6610">
            <v>115</v>
          </cell>
          <cell r="D6610">
            <v>2009</v>
          </cell>
          <cell r="G6610">
            <v>91</v>
          </cell>
          <cell r="I6610">
            <v>1468118</v>
          </cell>
        </row>
        <row r="6611">
          <cell r="A6611">
            <v>115</v>
          </cell>
          <cell r="D6611">
            <v>2009</v>
          </cell>
          <cell r="G6611">
            <v>92</v>
          </cell>
          <cell r="I6611">
            <v>22247</v>
          </cell>
        </row>
        <row r="6612">
          <cell r="A6612">
            <v>115</v>
          </cell>
          <cell r="D6612">
            <v>2009</v>
          </cell>
          <cell r="G6612">
            <v>93</v>
          </cell>
          <cell r="I6612">
            <v>4124785</v>
          </cell>
        </row>
        <row r="6613">
          <cell r="A6613">
            <v>115</v>
          </cell>
          <cell r="D6613">
            <v>2009</v>
          </cell>
          <cell r="G6613">
            <v>94</v>
          </cell>
          <cell r="I6613">
            <v>758763</v>
          </cell>
        </row>
        <row r="6614">
          <cell r="A6614">
            <v>115</v>
          </cell>
          <cell r="D6614">
            <v>2009</v>
          </cell>
          <cell r="G6614">
            <v>95</v>
          </cell>
          <cell r="I6614">
            <v>14253</v>
          </cell>
        </row>
        <row r="6615">
          <cell r="A6615">
            <v>115</v>
          </cell>
          <cell r="D6615">
            <v>2009</v>
          </cell>
          <cell r="G6615">
            <v>96</v>
          </cell>
          <cell r="I6615">
            <v>7494519</v>
          </cell>
        </row>
        <row r="6616">
          <cell r="A6616">
            <v>115</v>
          </cell>
          <cell r="D6616">
            <v>2009</v>
          </cell>
          <cell r="G6616">
            <v>97</v>
          </cell>
          <cell r="I6616">
            <v>3376900</v>
          </cell>
        </row>
        <row r="6617">
          <cell r="A6617">
            <v>115</v>
          </cell>
          <cell r="D6617">
            <v>2009</v>
          </cell>
          <cell r="G6617">
            <v>98</v>
          </cell>
          <cell r="I6617">
            <v>225408</v>
          </cell>
        </row>
        <row r="6618">
          <cell r="A6618">
            <v>115</v>
          </cell>
          <cell r="D6618">
            <v>2009</v>
          </cell>
          <cell r="G6618">
            <v>99</v>
          </cell>
          <cell r="I6618">
            <v>25444756</v>
          </cell>
        </row>
        <row r="6619">
          <cell r="A6619">
            <v>115</v>
          </cell>
          <cell r="D6619">
            <v>2009</v>
          </cell>
          <cell r="G6619"/>
          <cell r="I6619">
            <v>0</v>
          </cell>
        </row>
        <row r="6620">
          <cell r="A6620">
            <v>115</v>
          </cell>
          <cell r="D6620">
            <v>2009</v>
          </cell>
          <cell r="G6620">
            <v>101</v>
          </cell>
          <cell r="I6620">
            <v>869914</v>
          </cell>
        </row>
        <row r="6621">
          <cell r="A6621">
            <v>115</v>
          </cell>
          <cell r="D6621">
            <v>2009</v>
          </cell>
          <cell r="G6621">
            <v>102</v>
          </cell>
          <cell r="I6621">
            <v>767444</v>
          </cell>
        </row>
        <row r="6622">
          <cell r="A6622">
            <v>115</v>
          </cell>
          <cell r="D6622">
            <v>2009</v>
          </cell>
          <cell r="G6622">
            <v>103</v>
          </cell>
          <cell r="I6622">
            <v>199148</v>
          </cell>
        </row>
        <row r="6623">
          <cell r="A6623">
            <v>115</v>
          </cell>
          <cell r="D6623">
            <v>2009</v>
          </cell>
          <cell r="G6623">
            <v>104</v>
          </cell>
          <cell r="I6623">
            <v>806559</v>
          </cell>
        </row>
        <row r="6624">
          <cell r="A6624">
            <v>115</v>
          </cell>
          <cell r="D6624">
            <v>2009</v>
          </cell>
          <cell r="G6624">
            <v>105</v>
          </cell>
          <cell r="I6624">
            <v>111917</v>
          </cell>
        </row>
        <row r="6625">
          <cell r="A6625">
            <v>115</v>
          </cell>
          <cell r="D6625">
            <v>2009</v>
          </cell>
          <cell r="G6625">
            <v>106</v>
          </cell>
          <cell r="I6625">
            <v>31992</v>
          </cell>
        </row>
        <row r="6626">
          <cell r="A6626">
            <v>115</v>
          </cell>
          <cell r="D6626">
            <v>2009</v>
          </cell>
          <cell r="G6626">
            <v>107</v>
          </cell>
          <cell r="I6626">
            <v>2154896</v>
          </cell>
        </row>
        <row r="6627">
          <cell r="A6627">
            <v>115</v>
          </cell>
          <cell r="D6627">
            <v>2009</v>
          </cell>
          <cell r="G6627">
            <v>108</v>
          </cell>
          <cell r="I6627">
            <v>8812459</v>
          </cell>
        </row>
        <row r="6628">
          <cell r="A6628">
            <v>115</v>
          </cell>
          <cell r="D6628">
            <v>2009</v>
          </cell>
          <cell r="G6628">
            <v>109</v>
          </cell>
          <cell r="I6628">
            <v>7557</v>
          </cell>
        </row>
        <row r="6629">
          <cell r="A6629">
            <v>115</v>
          </cell>
          <cell r="D6629">
            <v>2009</v>
          </cell>
          <cell r="G6629">
            <v>110</v>
          </cell>
          <cell r="I6629">
            <v>155308</v>
          </cell>
        </row>
        <row r="6630">
          <cell r="A6630">
            <v>115</v>
          </cell>
          <cell r="D6630">
            <v>2009</v>
          </cell>
          <cell r="G6630">
            <v>111</v>
          </cell>
          <cell r="I6630">
            <v>13917194</v>
          </cell>
        </row>
        <row r="6631">
          <cell r="A6631">
            <v>115</v>
          </cell>
          <cell r="D6631">
            <v>2009</v>
          </cell>
          <cell r="G6631">
            <v>112</v>
          </cell>
          <cell r="I6631">
            <v>39361950</v>
          </cell>
        </row>
        <row r="6632">
          <cell r="A6632">
            <v>115</v>
          </cell>
          <cell r="D6632">
            <v>2010</v>
          </cell>
          <cell r="G6632">
            <v>83</v>
          </cell>
          <cell r="I6632">
            <v>3586625</v>
          </cell>
        </row>
        <row r="6633">
          <cell r="A6633">
            <v>115</v>
          </cell>
          <cell r="D6633">
            <v>2010</v>
          </cell>
          <cell r="G6633"/>
          <cell r="I6633">
            <v>0</v>
          </cell>
        </row>
        <row r="6634">
          <cell r="A6634">
            <v>115</v>
          </cell>
          <cell r="D6634">
            <v>2010</v>
          </cell>
          <cell r="G6634">
            <v>85</v>
          </cell>
          <cell r="I6634">
            <v>755868</v>
          </cell>
        </row>
        <row r="6635">
          <cell r="A6635">
            <v>115</v>
          </cell>
          <cell r="D6635">
            <v>2010</v>
          </cell>
          <cell r="G6635">
            <v>86</v>
          </cell>
          <cell r="I6635">
            <v>4240669</v>
          </cell>
        </row>
        <row r="6636">
          <cell r="A6636">
            <v>115</v>
          </cell>
          <cell r="D6636">
            <v>2010</v>
          </cell>
          <cell r="G6636"/>
          <cell r="I6636">
            <v>0</v>
          </cell>
        </row>
        <row r="6637">
          <cell r="A6637">
            <v>115</v>
          </cell>
          <cell r="D6637">
            <v>2010</v>
          </cell>
          <cell r="G6637">
            <v>88</v>
          </cell>
          <cell r="I6637">
            <v>0</v>
          </cell>
        </row>
        <row r="6638">
          <cell r="A6638">
            <v>115</v>
          </cell>
          <cell r="D6638">
            <v>2010</v>
          </cell>
          <cell r="G6638">
            <v>89</v>
          </cell>
          <cell r="I6638">
            <v>48066</v>
          </cell>
        </row>
        <row r="6639">
          <cell r="A6639">
            <v>115</v>
          </cell>
          <cell r="D6639">
            <v>2010</v>
          </cell>
          <cell r="G6639">
            <v>90</v>
          </cell>
          <cell r="I6639">
            <v>530</v>
          </cell>
        </row>
        <row r="6640">
          <cell r="A6640">
            <v>115</v>
          </cell>
          <cell r="D6640">
            <v>2010</v>
          </cell>
          <cell r="G6640">
            <v>91</v>
          </cell>
          <cell r="I6640">
            <v>522915</v>
          </cell>
        </row>
        <row r="6641">
          <cell r="A6641">
            <v>115</v>
          </cell>
          <cell r="D6641">
            <v>2010</v>
          </cell>
          <cell r="G6641">
            <v>92</v>
          </cell>
          <cell r="I6641">
            <v>0</v>
          </cell>
        </row>
        <row r="6642">
          <cell r="A6642">
            <v>115</v>
          </cell>
          <cell r="D6642">
            <v>2010</v>
          </cell>
          <cell r="G6642">
            <v>93</v>
          </cell>
          <cell r="I6642">
            <v>3413807</v>
          </cell>
        </row>
        <row r="6643">
          <cell r="A6643">
            <v>115</v>
          </cell>
          <cell r="D6643">
            <v>2010</v>
          </cell>
          <cell r="G6643">
            <v>94</v>
          </cell>
          <cell r="I6643">
            <v>796096</v>
          </cell>
        </row>
        <row r="6644">
          <cell r="A6644">
            <v>115</v>
          </cell>
          <cell r="D6644">
            <v>2010</v>
          </cell>
          <cell r="G6644">
            <v>95</v>
          </cell>
          <cell r="I6644">
            <v>15874</v>
          </cell>
        </row>
        <row r="6645">
          <cell r="A6645">
            <v>115</v>
          </cell>
          <cell r="D6645">
            <v>2010</v>
          </cell>
          <cell r="G6645">
            <v>96</v>
          </cell>
          <cell r="I6645">
            <v>9593045</v>
          </cell>
        </row>
        <row r="6646">
          <cell r="A6646">
            <v>115</v>
          </cell>
          <cell r="D6646">
            <v>2010</v>
          </cell>
          <cell r="G6646">
            <v>97</v>
          </cell>
          <cell r="I6646">
            <v>2736205</v>
          </cell>
        </row>
        <row r="6647">
          <cell r="A6647">
            <v>115</v>
          </cell>
          <cell r="D6647">
            <v>2010</v>
          </cell>
          <cell r="G6647">
            <v>98</v>
          </cell>
          <cell r="I6647">
            <v>226963</v>
          </cell>
        </row>
        <row r="6648">
          <cell r="A6648">
            <v>115</v>
          </cell>
          <cell r="D6648">
            <v>2010</v>
          </cell>
          <cell r="G6648">
            <v>99</v>
          </cell>
          <cell r="I6648">
            <v>25936663</v>
          </cell>
        </row>
        <row r="6649">
          <cell r="A6649">
            <v>115</v>
          </cell>
          <cell r="D6649">
            <v>2010</v>
          </cell>
          <cell r="G6649"/>
          <cell r="I6649">
            <v>0</v>
          </cell>
        </row>
        <row r="6650">
          <cell r="A6650">
            <v>115</v>
          </cell>
          <cell r="D6650">
            <v>2010</v>
          </cell>
          <cell r="G6650">
            <v>101</v>
          </cell>
          <cell r="I6650">
            <v>834311</v>
          </cell>
        </row>
        <row r="6651">
          <cell r="A6651">
            <v>115</v>
          </cell>
          <cell r="D6651">
            <v>2010</v>
          </cell>
          <cell r="G6651">
            <v>102</v>
          </cell>
          <cell r="I6651">
            <v>679420</v>
          </cell>
        </row>
        <row r="6652">
          <cell r="A6652">
            <v>115</v>
          </cell>
          <cell r="D6652">
            <v>2010</v>
          </cell>
          <cell r="G6652">
            <v>103</v>
          </cell>
          <cell r="I6652">
            <v>241660</v>
          </cell>
        </row>
        <row r="6653">
          <cell r="A6653">
            <v>115</v>
          </cell>
          <cell r="D6653">
            <v>2010</v>
          </cell>
          <cell r="G6653">
            <v>104</v>
          </cell>
          <cell r="I6653">
            <v>893140</v>
          </cell>
        </row>
        <row r="6654">
          <cell r="A6654">
            <v>115</v>
          </cell>
          <cell r="D6654">
            <v>2010</v>
          </cell>
          <cell r="G6654">
            <v>105</v>
          </cell>
          <cell r="I6654">
            <v>116324</v>
          </cell>
        </row>
        <row r="6655">
          <cell r="A6655">
            <v>115</v>
          </cell>
          <cell r="D6655">
            <v>2010</v>
          </cell>
          <cell r="G6655">
            <v>106</v>
          </cell>
          <cell r="I6655">
            <v>31977</v>
          </cell>
        </row>
        <row r="6656">
          <cell r="A6656">
            <v>115</v>
          </cell>
          <cell r="D6656">
            <v>2010</v>
          </cell>
          <cell r="G6656">
            <v>107</v>
          </cell>
          <cell r="I6656">
            <v>1746658</v>
          </cell>
        </row>
        <row r="6657">
          <cell r="A6657">
            <v>115</v>
          </cell>
          <cell r="D6657">
            <v>2010</v>
          </cell>
          <cell r="G6657">
            <v>108</v>
          </cell>
          <cell r="I6657">
            <v>8610758</v>
          </cell>
        </row>
        <row r="6658">
          <cell r="A6658">
            <v>115</v>
          </cell>
          <cell r="D6658">
            <v>2010</v>
          </cell>
          <cell r="G6658">
            <v>109</v>
          </cell>
          <cell r="I6658">
            <v>16634</v>
          </cell>
        </row>
        <row r="6659">
          <cell r="A6659">
            <v>115</v>
          </cell>
          <cell r="D6659">
            <v>2010</v>
          </cell>
          <cell r="G6659">
            <v>110</v>
          </cell>
          <cell r="I6659">
            <v>151599</v>
          </cell>
        </row>
        <row r="6660">
          <cell r="A6660">
            <v>115</v>
          </cell>
          <cell r="D6660">
            <v>2010</v>
          </cell>
          <cell r="G6660">
            <v>111</v>
          </cell>
          <cell r="I6660">
            <v>13322481</v>
          </cell>
        </row>
        <row r="6661">
          <cell r="A6661">
            <v>115</v>
          </cell>
          <cell r="D6661">
            <v>2010</v>
          </cell>
          <cell r="G6661">
            <v>112</v>
          </cell>
          <cell r="I6661">
            <v>39259144</v>
          </cell>
        </row>
        <row r="6662">
          <cell r="A6662">
            <v>115</v>
          </cell>
          <cell r="D6662">
            <v>2011</v>
          </cell>
          <cell r="G6662">
            <v>83</v>
          </cell>
          <cell r="I6662">
            <v>3842677</v>
          </cell>
        </row>
        <row r="6663">
          <cell r="A6663">
            <v>115</v>
          </cell>
          <cell r="D6663">
            <v>2011</v>
          </cell>
          <cell r="G6663"/>
          <cell r="I6663">
            <v>0</v>
          </cell>
        </row>
        <row r="6664">
          <cell r="A6664">
            <v>115</v>
          </cell>
          <cell r="D6664">
            <v>2011</v>
          </cell>
          <cell r="G6664">
            <v>85</v>
          </cell>
          <cell r="I6664">
            <v>679387</v>
          </cell>
        </row>
        <row r="6665">
          <cell r="A6665">
            <v>115</v>
          </cell>
          <cell r="D6665">
            <v>2011</v>
          </cell>
          <cell r="G6665">
            <v>86</v>
          </cell>
          <cell r="I6665">
            <v>3993927</v>
          </cell>
        </row>
        <row r="6666">
          <cell r="A6666">
            <v>115</v>
          </cell>
          <cell r="D6666">
            <v>2011</v>
          </cell>
          <cell r="G6666"/>
          <cell r="I6666">
            <v>0</v>
          </cell>
        </row>
        <row r="6667">
          <cell r="A6667">
            <v>115</v>
          </cell>
          <cell r="D6667">
            <v>2011</v>
          </cell>
          <cell r="G6667"/>
          <cell r="I6667">
            <v>0</v>
          </cell>
        </row>
        <row r="6668">
          <cell r="A6668">
            <v>115</v>
          </cell>
          <cell r="D6668">
            <v>2011</v>
          </cell>
          <cell r="G6668">
            <v>89</v>
          </cell>
          <cell r="I6668">
            <v>30733</v>
          </cell>
        </row>
        <row r="6669">
          <cell r="A6669">
            <v>115</v>
          </cell>
          <cell r="D6669">
            <v>2011</v>
          </cell>
          <cell r="G6669">
            <v>90</v>
          </cell>
          <cell r="I6669">
            <v>8493</v>
          </cell>
        </row>
        <row r="6670">
          <cell r="A6670">
            <v>115</v>
          </cell>
          <cell r="D6670">
            <v>2011</v>
          </cell>
          <cell r="G6670">
            <v>91</v>
          </cell>
          <cell r="I6670">
            <v>930911</v>
          </cell>
        </row>
        <row r="6671">
          <cell r="A6671">
            <v>115</v>
          </cell>
          <cell r="D6671">
            <v>2011</v>
          </cell>
          <cell r="G6671">
            <v>92</v>
          </cell>
          <cell r="I6671">
            <v>1114</v>
          </cell>
        </row>
        <row r="6672">
          <cell r="A6672">
            <v>115</v>
          </cell>
          <cell r="D6672">
            <v>2011</v>
          </cell>
          <cell r="G6672">
            <v>93</v>
          </cell>
          <cell r="I6672">
            <v>4300032</v>
          </cell>
        </row>
        <row r="6673">
          <cell r="A6673">
            <v>115</v>
          </cell>
          <cell r="D6673">
            <v>2011</v>
          </cell>
          <cell r="G6673">
            <v>94</v>
          </cell>
          <cell r="I6673">
            <v>908845</v>
          </cell>
        </row>
        <row r="6674">
          <cell r="A6674">
            <v>115</v>
          </cell>
          <cell r="D6674">
            <v>2011</v>
          </cell>
          <cell r="G6674">
            <v>95</v>
          </cell>
          <cell r="I6674">
            <v>19182</v>
          </cell>
        </row>
        <row r="6675">
          <cell r="A6675">
            <v>115</v>
          </cell>
          <cell r="D6675">
            <v>2011</v>
          </cell>
          <cell r="G6675">
            <v>96</v>
          </cell>
          <cell r="I6675">
            <v>9600051</v>
          </cell>
        </row>
        <row r="6676">
          <cell r="A6676">
            <v>115</v>
          </cell>
          <cell r="D6676">
            <v>2011</v>
          </cell>
          <cell r="G6676">
            <v>97</v>
          </cell>
          <cell r="I6676">
            <v>3208711</v>
          </cell>
        </row>
        <row r="6677">
          <cell r="A6677">
            <v>115</v>
          </cell>
          <cell r="D6677">
            <v>2011</v>
          </cell>
          <cell r="G6677">
            <v>98</v>
          </cell>
          <cell r="I6677">
            <v>214637</v>
          </cell>
        </row>
        <row r="6678">
          <cell r="A6678">
            <v>115</v>
          </cell>
          <cell r="D6678">
            <v>2011</v>
          </cell>
          <cell r="G6678">
            <v>99</v>
          </cell>
          <cell r="I6678">
            <v>27738700</v>
          </cell>
        </row>
        <row r="6679">
          <cell r="A6679">
            <v>115</v>
          </cell>
          <cell r="D6679">
            <v>2011</v>
          </cell>
          <cell r="G6679"/>
          <cell r="I6679">
            <v>0</v>
          </cell>
        </row>
        <row r="6680">
          <cell r="A6680">
            <v>115</v>
          </cell>
          <cell r="D6680">
            <v>2011</v>
          </cell>
          <cell r="G6680">
            <v>101</v>
          </cell>
          <cell r="I6680">
            <v>598464</v>
          </cell>
        </row>
        <row r="6681">
          <cell r="A6681">
            <v>115</v>
          </cell>
          <cell r="D6681">
            <v>2011</v>
          </cell>
          <cell r="G6681">
            <v>102</v>
          </cell>
          <cell r="I6681">
            <v>608730</v>
          </cell>
        </row>
        <row r="6682">
          <cell r="A6682">
            <v>115</v>
          </cell>
          <cell r="D6682">
            <v>2011</v>
          </cell>
          <cell r="G6682">
            <v>103</v>
          </cell>
          <cell r="I6682">
            <v>241349</v>
          </cell>
        </row>
        <row r="6683">
          <cell r="A6683">
            <v>115</v>
          </cell>
          <cell r="D6683">
            <v>2011</v>
          </cell>
          <cell r="G6683">
            <v>104</v>
          </cell>
          <cell r="I6683">
            <v>596717</v>
          </cell>
        </row>
        <row r="6684">
          <cell r="A6684">
            <v>115</v>
          </cell>
          <cell r="D6684">
            <v>2011</v>
          </cell>
          <cell r="G6684">
            <v>105</v>
          </cell>
          <cell r="I6684">
            <v>126154</v>
          </cell>
        </row>
        <row r="6685">
          <cell r="A6685">
            <v>115</v>
          </cell>
          <cell r="D6685">
            <v>2011</v>
          </cell>
          <cell r="G6685">
            <v>106</v>
          </cell>
          <cell r="I6685">
            <v>46257</v>
          </cell>
        </row>
        <row r="6686">
          <cell r="A6686">
            <v>115</v>
          </cell>
          <cell r="D6686">
            <v>2011</v>
          </cell>
          <cell r="G6686">
            <v>107</v>
          </cell>
          <cell r="I6686">
            <v>1804718</v>
          </cell>
        </row>
        <row r="6687">
          <cell r="A6687">
            <v>115</v>
          </cell>
          <cell r="D6687">
            <v>2011</v>
          </cell>
          <cell r="G6687">
            <v>108</v>
          </cell>
          <cell r="I6687">
            <v>11260650</v>
          </cell>
        </row>
        <row r="6688">
          <cell r="A6688">
            <v>115</v>
          </cell>
          <cell r="D6688">
            <v>2011</v>
          </cell>
          <cell r="G6688">
            <v>109</v>
          </cell>
          <cell r="I6688">
            <v>65336</v>
          </cell>
        </row>
        <row r="6689">
          <cell r="A6689">
            <v>115</v>
          </cell>
          <cell r="D6689">
            <v>2011</v>
          </cell>
          <cell r="G6689">
            <v>110</v>
          </cell>
          <cell r="I6689">
            <v>65393</v>
          </cell>
        </row>
        <row r="6690">
          <cell r="A6690">
            <v>115</v>
          </cell>
          <cell r="D6690">
            <v>2011</v>
          </cell>
          <cell r="G6690">
            <v>111</v>
          </cell>
          <cell r="I6690">
            <v>15413768</v>
          </cell>
        </row>
        <row r="6691">
          <cell r="A6691">
            <v>115</v>
          </cell>
          <cell r="D6691">
            <v>2011</v>
          </cell>
          <cell r="G6691">
            <v>112</v>
          </cell>
          <cell r="I6691">
            <v>43152468</v>
          </cell>
        </row>
        <row r="6692">
          <cell r="A6692">
            <v>115</v>
          </cell>
          <cell r="D6692">
            <v>2012</v>
          </cell>
          <cell r="G6692">
            <v>83</v>
          </cell>
          <cell r="I6692">
            <v>3545502</v>
          </cell>
        </row>
        <row r="6693">
          <cell r="A6693">
            <v>115</v>
          </cell>
          <cell r="D6693">
            <v>2012</v>
          </cell>
          <cell r="G6693"/>
          <cell r="I6693">
            <v>0</v>
          </cell>
        </row>
        <row r="6694">
          <cell r="A6694">
            <v>115</v>
          </cell>
          <cell r="D6694">
            <v>2012</v>
          </cell>
          <cell r="G6694">
            <v>85</v>
          </cell>
          <cell r="I6694">
            <v>794994</v>
          </cell>
        </row>
        <row r="6695">
          <cell r="A6695">
            <v>115</v>
          </cell>
          <cell r="D6695">
            <v>2012</v>
          </cell>
          <cell r="G6695">
            <v>86</v>
          </cell>
          <cell r="I6695">
            <v>3787448</v>
          </cell>
        </row>
        <row r="6696">
          <cell r="A6696">
            <v>115</v>
          </cell>
          <cell r="D6696">
            <v>2012</v>
          </cell>
          <cell r="G6696"/>
          <cell r="I6696">
            <v>0</v>
          </cell>
        </row>
        <row r="6697">
          <cell r="A6697">
            <v>115</v>
          </cell>
          <cell r="D6697">
            <v>2012</v>
          </cell>
          <cell r="G6697"/>
          <cell r="I6697">
            <v>0</v>
          </cell>
        </row>
        <row r="6698">
          <cell r="A6698">
            <v>115</v>
          </cell>
          <cell r="D6698">
            <v>2012</v>
          </cell>
          <cell r="G6698">
            <v>89</v>
          </cell>
          <cell r="I6698">
            <v>260428</v>
          </cell>
        </row>
        <row r="6699">
          <cell r="A6699">
            <v>115</v>
          </cell>
          <cell r="D6699">
            <v>2012</v>
          </cell>
          <cell r="G6699">
            <v>90</v>
          </cell>
          <cell r="I6699">
            <v>13180</v>
          </cell>
        </row>
        <row r="6700">
          <cell r="A6700">
            <v>115</v>
          </cell>
          <cell r="D6700">
            <v>2012</v>
          </cell>
          <cell r="G6700">
            <v>91</v>
          </cell>
          <cell r="I6700">
            <v>651633</v>
          </cell>
        </row>
        <row r="6701">
          <cell r="A6701">
            <v>115</v>
          </cell>
          <cell r="D6701">
            <v>2012</v>
          </cell>
          <cell r="G6701">
            <v>92</v>
          </cell>
          <cell r="I6701">
            <v>857</v>
          </cell>
        </row>
        <row r="6702">
          <cell r="A6702">
            <v>115</v>
          </cell>
          <cell r="D6702">
            <v>2012</v>
          </cell>
          <cell r="G6702">
            <v>93</v>
          </cell>
          <cell r="I6702">
            <v>4565558</v>
          </cell>
        </row>
        <row r="6703">
          <cell r="A6703">
            <v>115</v>
          </cell>
          <cell r="D6703">
            <v>2012</v>
          </cell>
          <cell r="G6703">
            <v>94</v>
          </cell>
          <cell r="I6703">
            <v>277449</v>
          </cell>
        </row>
        <row r="6704">
          <cell r="A6704">
            <v>115</v>
          </cell>
          <cell r="D6704">
            <v>2012</v>
          </cell>
          <cell r="G6704">
            <v>95</v>
          </cell>
          <cell r="I6704">
            <v>37145</v>
          </cell>
        </row>
        <row r="6705">
          <cell r="A6705">
            <v>115</v>
          </cell>
          <cell r="D6705">
            <v>2012</v>
          </cell>
          <cell r="G6705">
            <v>96</v>
          </cell>
          <cell r="I6705">
            <v>9477253</v>
          </cell>
        </row>
        <row r="6706">
          <cell r="A6706">
            <v>115</v>
          </cell>
          <cell r="D6706">
            <v>2012</v>
          </cell>
          <cell r="G6706">
            <v>97</v>
          </cell>
          <cell r="I6706">
            <v>2995500</v>
          </cell>
        </row>
        <row r="6707">
          <cell r="A6707">
            <v>115</v>
          </cell>
          <cell r="D6707">
            <v>2012</v>
          </cell>
          <cell r="G6707">
            <v>98</v>
          </cell>
          <cell r="I6707">
            <v>237685</v>
          </cell>
        </row>
        <row r="6708">
          <cell r="A6708">
            <v>115</v>
          </cell>
          <cell r="D6708">
            <v>2012</v>
          </cell>
          <cell r="G6708">
            <v>99</v>
          </cell>
          <cell r="I6708">
            <v>26644632</v>
          </cell>
        </row>
        <row r="6709">
          <cell r="A6709">
            <v>115</v>
          </cell>
          <cell r="D6709">
            <v>2012</v>
          </cell>
          <cell r="G6709"/>
          <cell r="I6709">
            <v>0</v>
          </cell>
        </row>
        <row r="6710">
          <cell r="A6710">
            <v>115</v>
          </cell>
          <cell r="D6710">
            <v>2012</v>
          </cell>
          <cell r="G6710">
            <v>101</v>
          </cell>
          <cell r="I6710">
            <v>499622</v>
          </cell>
        </row>
        <row r="6711">
          <cell r="A6711">
            <v>115</v>
          </cell>
          <cell r="D6711">
            <v>2012</v>
          </cell>
          <cell r="G6711">
            <v>102</v>
          </cell>
          <cell r="I6711">
            <v>479428</v>
          </cell>
        </row>
        <row r="6712">
          <cell r="A6712">
            <v>115</v>
          </cell>
          <cell r="D6712">
            <v>2012</v>
          </cell>
          <cell r="G6712">
            <v>103</v>
          </cell>
          <cell r="I6712">
            <v>234697</v>
          </cell>
        </row>
        <row r="6713">
          <cell r="A6713">
            <v>115</v>
          </cell>
          <cell r="D6713">
            <v>2012</v>
          </cell>
          <cell r="G6713">
            <v>104</v>
          </cell>
          <cell r="I6713">
            <v>481622</v>
          </cell>
        </row>
        <row r="6714">
          <cell r="A6714">
            <v>115</v>
          </cell>
          <cell r="D6714">
            <v>2012</v>
          </cell>
          <cell r="G6714">
            <v>105</v>
          </cell>
          <cell r="I6714">
            <v>19898</v>
          </cell>
        </row>
        <row r="6715">
          <cell r="A6715">
            <v>115</v>
          </cell>
          <cell r="D6715">
            <v>2012</v>
          </cell>
          <cell r="G6715">
            <v>106</v>
          </cell>
          <cell r="I6715">
            <v>6915</v>
          </cell>
        </row>
        <row r="6716">
          <cell r="A6716">
            <v>115</v>
          </cell>
          <cell r="D6716">
            <v>2012</v>
          </cell>
          <cell r="G6716">
            <v>107</v>
          </cell>
          <cell r="I6716">
            <v>1634817</v>
          </cell>
        </row>
        <row r="6717">
          <cell r="A6717">
            <v>115</v>
          </cell>
          <cell r="D6717">
            <v>2012</v>
          </cell>
          <cell r="G6717">
            <v>108</v>
          </cell>
          <cell r="I6717">
            <v>9264571</v>
          </cell>
        </row>
        <row r="6718">
          <cell r="A6718">
            <v>115</v>
          </cell>
          <cell r="D6718">
            <v>2012</v>
          </cell>
          <cell r="G6718">
            <v>109</v>
          </cell>
          <cell r="I6718">
            <v>32998</v>
          </cell>
        </row>
        <row r="6719">
          <cell r="A6719">
            <v>115</v>
          </cell>
          <cell r="D6719">
            <v>2012</v>
          </cell>
          <cell r="G6719">
            <v>110</v>
          </cell>
          <cell r="I6719">
            <v>24169</v>
          </cell>
        </row>
        <row r="6720">
          <cell r="A6720">
            <v>115</v>
          </cell>
          <cell r="D6720">
            <v>2012</v>
          </cell>
          <cell r="G6720">
            <v>111</v>
          </cell>
          <cell r="I6720">
            <v>12678737</v>
          </cell>
        </row>
        <row r="6721">
          <cell r="A6721">
            <v>115</v>
          </cell>
          <cell r="D6721">
            <v>2012</v>
          </cell>
          <cell r="G6721">
            <v>112</v>
          </cell>
          <cell r="I6721">
            <v>39323369</v>
          </cell>
        </row>
        <row r="6722">
          <cell r="A6722">
            <v>115</v>
          </cell>
          <cell r="D6722">
            <v>2013</v>
          </cell>
          <cell r="G6722">
            <v>83</v>
          </cell>
          <cell r="I6722">
            <v>4348138</v>
          </cell>
        </row>
        <row r="6723">
          <cell r="A6723">
            <v>115</v>
          </cell>
          <cell r="D6723">
            <v>2013</v>
          </cell>
          <cell r="G6723"/>
          <cell r="I6723">
            <v>0</v>
          </cell>
        </row>
        <row r="6724">
          <cell r="A6724">
            <v>115</v>
          </cell>
          <cell r="D6724">
            <v>2013</v>
          </cell>
          <cell r="G6724">
            <v>85</v>
          </cell>
          <cell r="I6724">
            <v>895434</v>
          </cell>
        </row>
        <row r="6725">
          <cell r="A6725">
            <v>115</v>
          </cell>
          <cell r="D6725">
            <v>2013</v>
          </cell>
          <cell r="G6725">
            <v>86</v>
          </cell>
          <cell r="I6725">
            <v>3415968</v>
          </cell>
        </row>
        <row r="6726">
          <cell r="A6726">
            <v>115</v>
          </cell>
          <cell r="D6726">
            <v>2013</v>
          </cell>
          <cell r="G6726"/>
          <cell r="I6726">
            <v>0</v>
          </cell>
        </row>
        <row r="6727">
          <cell r="A6727">
            <v>115</v>
          </cell>
          <cell r="D6727">
            <v>2013</v>
          </cell>
          <cell r="G6727"/>
          <cell r="I6727">
            <v>0</v>
          </cell>
        </row>
        <row r="6728">
          <cell r="A6728">
            <v>115</v>
          </cell>
          <cell r="D6728">
            <v>2013</v>
          </cell>
          <cell r="G6728">
            <v>89</v>
          </cell>
          <cell r="I6728">
            <v>383055</v>
          </cell>
        </row>
        <row r="6729">
          <cell r="A6729">
            <v>115</v>
          </cell>
          <cell r="D6729">
            <v>2013</v>
          </cell>
          <cell r="G6729">
            <v>90</v>
          </cell>
          <cell r="I6729">
            <v>0</v>
          </cell>
        </row>
        <row r="6730">
          <cell r="A6730">
            <v>115</v>
          </cell>
          <cell r="D6730">
            <v>2013</v>
          </cell>
          <cell r="G6730">
            <v>91</v>
          </cell>
          <cell r="I6730">
            <v>1062276</v>
          </cell>
        </row>
        <row r="6731">
          <cell r="A6731">
            <v>115</v>
          </cell>
          <cell r="D6731">
            <v>2013</v>
          </cell>
          <cell r="G6731">
            <v>92</v>
          </cell>
          <cell r="I6731">
            <v>1255</v>
          </cell>
        </row>
        <row r="6732">
          <cell r="A6732">
            <v>115</v>
          </cell>
          <cell r="D6732">
            <v>2013</v>
          </cell>
          <cell r="G6732">
            <v>93</v>
          </cell>
          <cell r="I6732">
            <v>5013134</v>
          </cell>
        </row>
        <row r="6733">
          <cell r="A6733">
            <v>115</v>
          </cell>
          <cell r="D6733">
            <v>2013</v>
          </cell>
          <cell r="G6733">
            <v>94</v>
          </cell>
          <cell r="I6733">
            <v>583889</v>
          </cell>
        </row>
        <row r="6734">
          <cell r="A6734">
            <v>115</v>
          </cell>
          <cell r="D6734">
            <v>2013</v>
          </cell>
          <cell r="G6734">
            <v>95</v>
          </cell>
          <cell r="I6734">
            <v>23260</v>
          </cell>
        </row>
        <row r="6735">
          <cell r="A6735">
            <v>115</v>
          </cell>
          <cell r="D6735">
            <v>2013</v>
          </cell>
          <cell r="G6735">
            <v>96</v>
          </cell>
          <cell r="I6735">
            <v>9417403</v>
          </cell>
        </row>
        <row r="6736">
          <cell r="A6736">
            <v>115</v>
          </cell>
          <cell r="D6736">
            <v>2013</v>
          </cell>
          <cell r="G6736">
            <v>97</v>
          </cell>
          <cell r="I6736">
            <v>3853180</v>
          </cell>
        </row>
        <row r="6737">
          <cell r="A6737">
            <v>115</v>
          </cell>
          <cell r="D6737">
            <v>2013</v>
          </cell>
          <cell r="G6737">
            <v>98</v>
          </cell>
          <cell r="I6737">
            <v>229209</v>
          </cell>
        </row>
        <row r="6738">
          <cell r="A6738">
            <v>115</v>
          </cell>
          <cell r="D6738">
            <v>2013</v>
          </cell>
          <cell r="G6738">
            <v>99</v>
          </cell>
          <cell r="I6738">
            <v>29226201</v>
          </cell>
        </row>
        <row r="6739">
          <cell r="A6739">
            <v>115</v>
          </cell>
          <cell r="D6739">
            <v>2013</v>
          </cell>
          <cell r="G6739"/>
          <cell r="I6739">
            <v>0</v>
          </cell>
        </row>
        <row r="6740">
          <cell r="A6740">
            <v>115</v>
          </cell>
          <cell r="D6740">
            <v>2013</v>
          </cell>
          <cell r="G6740">
            <v>101</v>
          </cell>
          <cell r="I6740">
            <v>588879</v>
          </cell>
        </row>
        <row r="6741">
          <cell r="A6741">
            <v>115</v>
          </cell>
          <cell r="D6741">
            <v>2013</v>
          </cell>
          <cell r="G6741">
            <v>102</v>
          </cell>
          <cell r="I6741">
            <v>567040</v>
          </cell>
        </row>
        <row r="6742">
          <cell r="A6742">
            <v>115</v>
          </cell>
          <cell r="D6742">
            <v>2013</v>
          </cell>
          <cell r="G6742">
            <v>103</v>
          </cell>
          <cell r="I6742">
            <v>163230</v>
          </cell>
        </row>
        <row r="6743">
          <cell r="A6743">
            <v>115</v>
          </cell>
          <cell r="D6743">
            <v>2013</v>
          </cell>
          <cell r="G6743">
            <v>104</v>
          </cell>
          <cell r="I6743">
            <v>571634</v>
          </cell>
        </row>
        <row r="6744">
          <cell r="A6744">
            <v>115</v>
          </cell>
          <cell r="D6744">
            <v>2013</v>
          </cell>
          <cell r="G6744">
            <v>105</v>
          </cell>
          <cell r="I6744">
            <v>0</v>
          </cell>
        </row>
        <row r="6745">
          <cell r="A6745">
            <v>115</v>
          </cell>
          <cell r="D6745">
            <v>2013</v>
          </cell>
          <cell r="G6745">
            <v>106</v>
          </cell>
          <cell r="I6745">
            <v>0</v>
          </cell>
        </row>
        <row r="6746">
          <cell r="A6746">
            <v>115</v>
          </cell>
          <cell r="D6746">
            <v>2013</v>
          </cell>
          <cell r="G6746">
            <v>107</v>
          </cell>
          <cell r="I6746">
            <v>1873299</v>
          </cell>
        </row>
        <row r="6747">
          <cell r="A6747">
            <v>115</v>
          </cell>
          <cell r="D6747">
            <v>2013</v>
          </cell>
          <cell r="G6747">
            <v>108</v>
          </cell>
          <cell r="I6747">
            <v>10668108</v>
          </cell>
        </row>
        <row r="6748">
          <cell r="A6748">
            <v>115</v>
          </cell>
          <cell r="D6748">
            <v>2013</v>
          </cell>
          <cell r="G6748">
            <v>109</v>
          </cell>
          <cell r="I6748">
            <v>1983</v>
          </cell>
        </row>
        <row r="6749">
          <cell r="A6749">
            <v>115</v>
          </cell>
          <cell r="D6749">
            <v>2013</v>
          </cell>
          <cell r="G6749">
            <v>110</v>
          </cell>
          <cell r="I6749">
            <v>16688</v>
          </cell>
        </row>
        <row r="6750">
          <cell r="A6750">
            <v>115</v>
          </cell>
          <cell r="D6750">
            <v>2013</v>
          </cell>
          <cell r="G6750">
            <v>111</v>
          </cell>
          <cell r="I6750">
            <v>14450861</v>
          </cell>
        </row>
        <row r="6751">
          <cell r="A6751">
            <v>115</v>
          </cell>
          <cell r="D6751">
            <v>2013</v>
          </cell>
          <cell r="G6751">
            <v>112</v>
          </cell>
          <cell r="I6751">
            <v>43677062</v>
          </cell>
        </row>
        <row r="6752">
          <cell r="A6752">
            <v>115</v>
          </cell>
          <cell r="D6752">
            <v>2014</v>
          </cell>
          <cell r="G6752">
            <v>83</v>
          </cell>
          <cell r="I6752">
            <v>5566639</v>
          </cell>
        </row>
        <row r="6753">
          <cell r="A6753">
            <v>115</v>
          </cell>
          <cell r="D6753">
            <v>2014</v>
          </cell>
          <cell r="G6753"/>
          <cell r="I6753">
            <v>0</v>
          </cell>
        </row>
        <row r="6754">
          <cell r="A6754">
            <v>115</v>
          </cell>
          <cell r="D6754">
            <v>2014</v>
          </cell>
          <cell r="G6754">
            <v>85</v>
          </cell>
          <cell r="I6754">
            <v>1013905</v>
          </cell>
        </row>
        <row r="6755">
          <cell r="A6755">
            <v>115</v>
          </cell>
          <cell r="D6755">
            <v>2014</v>
          </cell>
          <cell r="G6755">
            <v>86</v>
          </cell>
          <cell r="I6755">
            <v>3215030</v>
          </cell>
        </row>
        <row r="6756">
          <cell r="A6756">
            <v>115</v>
          </cell>
          <cell r="D6756">
            <v>2014</v>
          </cell>
          <cell r="G6756"/>
          <cell r="I6756">
            <v>0</v>
          </cell>
        </row>
        <row r="6757">
          <cell r="A6757">
            <v>115</v>
          </cell>
          <cell r="D6757">
            <v>2014</v>
          </cell>
          <cell r="G6757"/>
          <cell r="I6757">
            <v>0</v>
          </cell>
        </row>
        <row r="6758">
          <cell r="A6758">
            <v>115</v>
          </cell>
          <cell r="D6758">
            <v>2014</v>
          </cell>
          <cell r="G6758">
            <v>89</v>
          </cell>
          <cell r="I6758">
            <v>158276</v>
          </cell>
        </row>
        <row r="6759">
          <cell r="A6759">
            <v>115</v>
          </cell>
          <cell r="D6759">
            <v>2014</v>
          </cell>
          <cell r="G6759"/>
          <cell r="I6759">
            <v>0</v>
          </cell>
        </row>
        <row r="6760">
          <cell r="A6760">
            <v>115</v>
          </cell>
          <cell r="D6760">
            <v>2014</v>
          </cell>
          <cell r="G6760">
            <v>91</v>
          </cell>
          <cell r="I6760">
            <v>2059328</v>
          </cell>
        </row>
        <row r="6761">
          <cell r="A6761">
            <v>115</v>
          </cell>
          <cell r="D6761">
            <v>2014</v>
          </cell>
          <cell r="G6761">
            <v>92</v>
          </cell>
          <cell r="I6761">
            <v>0</v>
          </cell>
        </row>
        <row r="6762">
          <cell r="A6762">
            <v>115</v>
          </cell>
          <cell r="D6762">
            <v>2014</v>
          </cell>
          <cell r="G6762">
            <v>93</v>
          </cell>
          <cell r="I6762">
            <v>5382825</v>
          </cell>
        </row>
        <row r="6763">
          <cell r="A6763">
            <v>115</v>
          </cell>
          <cell r="D6763">
            <v>2014</v>
          </cell>
          <cell r="G6763">
            <v>94</v>
          </cell>
          <cell r="I6763">
            <v>581211</v>
          </cell>
        </row>
        <row r="6764">
          <cell r="A6764">
            <v>115</v>
          </cell>
          <cell r="D6764">
            <v>2014</v>
          </cell>
          <cell r="G6764">
            <v>95</v>
          </cell>
          <cell r="I6764">
            <v>12335</v>
          </cell>
        </row>
        <row r="6765">
          <cell r="A6765">
            <v>115</v>
          </cell>
          <cell r="D6765">
            <v>2014</v>
          </cell>
          <cell r="G6765">
            <v>96</v>
          </cell>
          <cell r="I6765">
            <v>9409281</v>
          </cell>
        </row>
        <row r="6766">
          <cell r="A6766">
            <v>115</v>
          </cell>
          <cell r="D6766">
            <v>2014</v>
          </cell>
          <cell r="G6766">
            <v>97</v>
          </cell>
          <cell r="I6766">
            <v>3587585</v>
          </cell>
        </row>
        <row r="6767">
          <cell r="A6767">
            <v>115</v>
          </cell>
          <cell r="D6767">
            <v>2014</v>
          </cell>
          <cell r="G6767">
            <v>98</v>
          </cell>
          <cell r="I6767">
            <v>216728</v>
          </cell>
        </row>
        <row r="6768">
          <cell r="A6768">
            <v>115</v>
          </cell>
          <cell r="D6768">
            <v>2014</v>
          </cell>
          <cell r="G6768">
            <v>99</v>
          </cell>
          <cell r="I6768">
            <v>31203143</v>
          </cell>
        </row>
        <row r="6769">
          <cell r="A6769">
            <v>115</v>
          </cell>
          <cell r="D6769">
            <v>2014</v>
          </cell>
          <cell r="G6769"/>
          <cell r="I6769">
            <v>0</v>
          </cell>
        </row>
        <row r="6770">
          <cell r="A6770">
            <v>115</v>
          </cell>
          <cell r="D6770">
            <v>2014</v>
          </cell>
          <cell r="G6770">
            <v>101</v>
          </cell>
          <cell r="I6770">
            <v>490453</v>
          </cell>
        </row>
        <row r="6771">
          <cell r="A6771">
            <v>115</v>
          </cell>
          <cell r="D6771">
            <v>2014</v>
          </cell>
          <cell r="G6771">
            <v>102</v>
          </cell>
          <cell r="I6771">
            <v>512771</v>
          </cell>
        </row>
        <row r="6772">
          <cell r="A6772">
            <v>115</v>
          </cell>
          <cell r="D6772">
            <v>2014</v>
          </cell>
          <cell r="G6772">
            <v>103</v>
          </cell>
          <cell r="I6772">
            <v>205310</v>
          </cell>
        </row>
        <row r="6773">
          <cell r="A6773">
            <v>115</v>
          </cell>
          <cell r="D6773">
            <v>2014</v>
          </cell>
          <cell r="G6773">
            <v>104</v>
          </cell>
          <cell r="I6773">
            <v>528110</v>
          </cell>
        </row>
        <row r="6774">
          <cell r="A6774">
            <v>115</v>
          </cell>
          <cell r="D6774">
            <v>2014</v>
          </cell>
          <cell r="G6774">
            <v>105</v>
          </cell>
          <cell r="I6774">
            <v>8089</v>
          </cell>
        </row>
        <row r="6775">
          <cell r="A6775">
            <v>115</v>
          </cell>
          <cell r="D6775">
            <v>2014</v>
          </cell>
          <cell r="G6775"/>
          <cell r="I6775">
            <v>0</v>
          </cell>
        </row>
        <row r="6776">
          <cell r="A6776">
            <v>115</v>
          </cell>
          <cell r="D6776">
            <v>2014</v>
          </cell>
          <cell r="G6776">
            <v>107</v>
          </cell>
          <cell r="I6776">
            <v>2200812</v>
          </cell>
        </row>
        <row r="6777">
          <cell r="A6777">
            <v>115</v>
          </cell>
          <cell r="D6777">
            <v>2014</v>
          </cell>
          <cell r="G6777">
            <v>108</v>
          </cell>
          <cell r="I6777">
            <v>9176756</v>
          </cell>
        </row>
        <row r="6778">
          <cell r="A6778">
            <v>115</v>
          </cell>
          <cell r="D6778">
            <v>2014</v>
          </cell>
          <cell r="G6778">
            <v>109</v>
          </cell>
          <cell r="I6778">
            <v>2249</v>
          </cell>
        </row>
        <row r="6779">
          <cell r="A6779">
            <v>115</v>
          </cell>
          <cell r="D6779">
            <v>2014</v>
          </cell>
          <cell r="G6779">
            <v>110</v>
          </cell>
          <cell r="I6779">
            <v>19599</v>
          </cell>
        </row>
        <row r="6780">
          <cell r="A6780">
            <v>115</v>
          </cell>
          <cell r="D6780">
            <v>2014</v>
          </cell>
          <cell r="G6780">
            <v>111</v>
          </cell>
          <cell r="I6780">
            <v>13144149</v>
          </cell>
        </row>
        <row r="6781">
          <cell r="A6781">
            <v>115</v>
          </cell>
          <cell r="D6781">
            <v>2014</v>
          </cell>
          <cell r="G6781">
            <v>112</v>
          </cell>
          <cell r="I6781">
            <v>44347292</v>
          </cell>
        </row>
        <row r="6782">
          <cell r="A6782">
            <v>115</v>
          </cell>
          <cell r="D6782">
            <v>2015</v>
          </cell>
          <cell r="G6782">
            <v>83</v>
          </cell>
          <cell r="I6782">
            <v>514936</v>
          </cell>
        </row>
        <row r="6783">
          <cell r="A6783">
            <v>115</v>
          </cell>
          <cell r="D6783">
            <v>2015</v>
          </cell>
          <cell r="G6783"/>
          <cell r="I6783">
            <v>0</v>
          </cell>
        </row>
        <row r="6784">
          <cell r="A6784">
            <v>115</v>
          </cell>
          <cell r="D6784">
            <v>2015</v>
          </cell>
          <cell r="G6784">
            <v>85</v>
          </cell>
          <cell r="I6784">
            <v>0</v>
          </cell>
        </row>
        <row r="6785">
          <cell r="A6785">
            <v>115</v>
          </cell>
          <cell r="D6785">
            <v>2015</v>
          </cell>
          <cell r="G6785">
            <v>86</v>
          </cell>
          <cell r="I6785">
            <v>3969669</v>
          </cell>
        </row>
        <row r="6786">
          <cell r="A6786">
            <v>115</v>
          </cell>
          <cell r="D6786">
            <v>2015</v>
          </cell>
          <cell r="G6786"/>
          <cell r="I6786">
            <v>0</v>
          </cell>
        </row>
        <row r="6787">
          <cell r="A6787">
            <v>115</v>
          </cell>
          <cell r="D6787">
            <v>2015</v>
          </cell>
          <cell r="G6787"/>
          <cell r="I6787">
            <v>0</v>
          </cell>
        </row>
        <row r="6788">
          <cell r="A6788">
            <v>115</v>
          </cell>
          <cell r="D6788">
            <v>2015</v>
          </cell>
          <cell r="G6788">
            <v>89</v>
          </cell>
          <cell r="I6788">
            <v>-3559</v>
          </cell>
        </row>
        <row r="6789">
          <cell r="A6789">
            <v>115</v>
          </cell>
          <cell r="D6789">
            <v>2015</v>
          </cell>
          <cell r="G6789">
            <v>90</v>
          </cell>
          <cell r="I6789">
            <v>835254</v>
          </cell>
        </row>
        <row r="6790">
          <cell r="A6790">
            <v>115</v>
          </cell>
          <cell r="D6790">
            <v>2015</v>
          </cell>
          <cell r="G6790">
            <v>91</v>
          </cell>
          <cell r="I6790">
            <v>0</v>
          </cell>
        </row>
        <row r="6791">
          <cell r="A6791">
            <v>115</v>
          </cell>
          <cell r="D6791">
            <v>2015</v>
          </cell>
          <cell r="G6791">
            <v>92</v>
          </cell>
          <cell r="I6791">
            <v>243</v>
          </cell>
        </row>
        <row r="6792">
          <cell r="A6792">
            <v>115</v>
          </cell>
          <cell r="D6792">
            <v>2015</v>
          </cell>
          <cell r="G6792">
            <v>93</v>
          </cell>
          <cell r="I6792">
            <v>7019322</v>
          </cell>
        </row>
        <row r="6793">
          <cell r="A6793">
            <v>115</v>
          </cell>
          <cell r="D6793">
            <v>2015</v>
          </cell>
          <cell r="G6793">
            <v>94</v>
          </cell>
          <cell r="I6793">
            <v>511747</v>
          </cell>
        </row>
        <row r="6794">
          <cell r="A6794">
            <v>115</v>
          </cell>
          <cell r="D6794">
            <v>2015</v>
          </cell>
          <cell r="G6794">
            <v>95</v>
          </cell>
          <cell r="I6794">
            <v>1860309</v>
          </cell>
        </row>
        <row r="6795">
          <cell r="A6795">
            <v>115</v>
          </cell>
          <cell r="D6795">
            <v>2015</v>
          </cell>
          <cell r="G6795">
            <v>96</v>
          </cell>
          <cell r="I6795">
            <v>9412910</v>
          </cell>
        </row>
        <row r="6796">
          <cell r="A6796">
            <v>115</v>
          </cell>
          <cell r="D6796">
            <v>2015</v>
          </cell>
          <cell r="G6796">
            <v>97</v>
          </cell>
          <cell r="I6796">
            <v>6751671</v>
          </cell>
        </row>
        <row r="6797">
          <cell r="A6797">
            <v>115</v>
          </cell>
          <cell r="D6797">
            <v>2015</v>
          </cell>
          <cell r="G6797">
            <v>98</v>
          </cell>
          <cell r="I6797">
            <v>211494</v>
          </cell>
        </row>
        <row r="6798">
          <cell r="A6798">
            <v>115</v>
          </cell>
          <cell r="D6798">
            <v>2015</v>
          </cell>
          <cell r="G6798">
            <v>99</v>
          </cell>
          <cell r="I6798">
            <v>31083996</v>
          </cell>
        </row>
        <row r="6799">
          <cell r="A6799">
            <v>115</v>
          </cell>
          <cell r="D6799">
            <v>2015</v>
          </cell>
          <cell r="G6799"/>
          <cell r="I6799">
            <v>0</v>
          </cell>
        </row>
        <row r="6800">
          <cell r="A6800">
            <v>115</v>
          </cell>
          <cell r="D6800">
            <v>2015</v>
          </cell>
          <cell r="G6800">
            <v>101</v>
          </cell>
          <cell r="I6800">
            <v>633186</v>
          </cell>
        </row>
        <row r="6801">
          <cell r="A6801">
            <v>115</v>
          </cell>
          <cell r="D6801">
            <v>2015</v>
          </cell>
          <cell r="G6801">
            <v>102</v>
          </cell>
          <cell r="I6801">
            <v>44773</v>
          </cell>
        </row>
        <row r="6802">
          <cell r="A6802">
            <v>115</v>
          </cell>
          <cell r="D6802">
            <v>2015</v>
          </cell>
          <cell r="G6802">
            <v>103</v>
          </cell>
          <cell r="I6802">
            <v>47941</v>
          </cell>
        </row>
        <row r="6803">
          <cell r="A6803">
            <v>115</v>
          </cell>
          <cell r="D6803">
            <v>2015</v>
          </cell>
          <cell r="G6803">
            <v>104</v>
          </cell>
          <cell r="I6803">
            <v>430538</v>
          </cell>
        </row>
        <row r="6804">
          <cell r="A6804">
            <v>115</v>
          </cell>
          <cell r="D6804">
            <v>2015</v>
          </cell>
          <cell r="G6804">
            <v>105</v>
          </cell>
          <cell r="I6804">
            <v>1881</v>
          </cell>
        </row>
        <row r="6805">
          <cell r="A6805">
            <v>115</v>
          </cell>
          <cell r="D6805">
            <v>2015</v>
          </cell>
          <cell r="G6805"/>
          <cell r="I6805">
            <v>0</v>
          </cell>
        </row>
        <row r="6806">
          <cell r="A6806">
            <v>115</v>
          </cell>
          <cell r="D6806">
            <v>2015</v>
          </cell>
          <cell r="G6806">
            <v>107</v>
          </cell>
          <cell r="I6806">
            <v>2027725</v>
          </cell>
        </row>
        <row r="6807">
          <cell r="A6807">
            <v>115</v>
          </cell>
          <cell r="D6807">
            <v>2015</v>
          </cell>
          <cell r="G6807">
            <v>108</v>
          </cell>
          <cell r="I6807">
            <v>12191550</v>
          </cell>
        </row>
        <row r="6808">
          <cell r="A6808">
            <v>115</v>
          </cell>
          <cell r="D6808">
            <v>2015</v>
          </cell>
          <cell r="G6808">
            <v>109</v>
          </cell>
          <cell r="I6808">
            <v>64342</v>
          </cell>
        </row>
        <row r="6809">
          <cell r="A6809">
            <v>115</v>
          </cell>
          <cell r="D6809">
            <v>2015</v>
          </cell>
          <cell r="G6809">
            <v>110</v>
          </cell>
          <cell r="I6809">
            <v>0</v>
          </cell>
        </row>
        <row r="6810">
          <cell r="A6810">
            <v>115</v>
          </cell>
          <cell r="D6810">
            <v>2015</v>
          </cell>
          <cell r="G6810">
            <v>111</v>
          </cell>
          <cell r="I6810">
            <v>15441936</v>
          </cell>
        </row>
        <row r="6811">
          <cell r="A6811">
            <v>115</v>
          </cell>
          <cell r="D6811">
            <v>2015</v>
          </cell>
          <cell r="G6811">
            <v>112</v>
          </cell>
          <cell r="I6811">
            <v>46525932</v>
          </cell>
        </row>
        <row r="6812">
          <cell r="A6812">
            <v>115</v>
          </cell>
          <cell r="D6812">
            <v>2016</v>
          </cell>
          <cell r="G6812">
            <v>83</v>
          </cell>
          <cell r="I6812">
            <v>1625690</v>
          </cell>
        </row>
        <row r="6813">
          <cell r="A6813">
            <v>115</v>
          </cell>
          <cell r="D6813">
            <v>2016</v>
          </cell>
          <cell r="G6813"/>
          <cell r="I6813">
            <v>0</v>
          </cell>
        </row>
        <row r="6814">
          <cell r="A6814">
            <v>115</v>
          </cell>
          <cell r="D6814">
            <v>2016</v>
          </cell>
          <cell r="G6814"/>
          <cell r="I6814">
            <v>0</v>
          </cell>
        </row>
        <row r="6815">
          <cell r="A6815">
            <v>115</v>
          </cell>
          <cell r="D6815">
            <v>2016</v>
          </cell>
          <cell r="G6815">
            <v>86</v>
          </cell>
          <cell r="I6815">
            <v>4847719</v>
          </cell>
        </row>
        <row r="6816">
          <cell r="A6816">
            <v>115</v>
          </cell>
          <cell r="D6816">
            <v>2016</v>
          </cell>
          <cell r="G6816"/>
          <cell r="I6816">
            <v>0</v>
          </cell>
        </row>
        <row r="6817">
          <cell r="A6817">
            <v>115</v>
          </cell>
          <cell r="D6817">
            <v>2016</v>
          </cell>
          <cell r="G6817"/>
          <cell r="I6817">
            <v>0</v>
          </cell>
        </row>
        <row r="6818">
          <cell r="A6818">
            <v>115</v>
          </cell>
          <cell r="D6818">
            <v>2016</v>
          </cell>
          <cell r="G6818">
            <v>89</v>
          </cell>
          <cell r="I6818">
            <v>-1847</v>
          </cell>
        </row>
        <row r="6819">
          <cell r="A6819">
            <v>115</v>
          </cell>
          <cell r="D6819">
            <v>2016</v>
          </cell>
          <cell r="G6819">
            <v>90</v>
          </cell>
          <cell r="I6819">
            <v>35210</v>
          </cell>
        </row>
        <row r="6820">
          <cell r="A6820">
            <v>115</v>
          </cell>
          <cell r="D6820">
            <v>2016</v>
          </cell>
          <cell r="G6820">
            <v>91</v>
          </cell>
          <cell r="I6820">
            <v>5354</v>
          </cell>
        </row>
        <row r="6821">
          <cell r="A6821">
            <v>115</v>
          </cell>
          <cell r="D6821">
            <v>2016</v>
          </cell>
          <cell r="G6821">
            <v>92</v>
          </cell>
          <cell r="I6821">
            <v>168607</v>
          </cell>
        </row>
        <row r="6822">
          <cell r="A6822">
            <v>115</v>
          </cell>
          <cell r="D6822">
            <v>2016</v>
          </cell>
          <cell r="G6822">
            <v>93</v>
          </cell>
          <cell r="I6822">
            <v>7013279</v>
          </cell>
        </row>
        <row r="6823">
          <cell r="A6823">
            <v>115</v>
          </cell>
          <cell r="D6823">
            <v>2016</v>
          </cell>
          <cell r="G6823">
            <v>94</v>
          </cell>
          <cell r="I6823">
            <v>605555</v>
          </cell>
        </row>
        <row r="6824">
          <cell r="A6824">
            <v>115</v>
          </cell>
          <cell r="D6824">
            <v>2016</v>
          </cell>
          <cell r="G6824">
            <v>95</v>
          </cell>
          <cell r="I6824">
            <v>68170</v>
          </cell>
        </row>
        <row r="6825">
          <cell r="A6825">
            <v>115</v>
          </cell>
          <cell r="D6825">
            <v>2016</v>
          </cell>
          <cell r="G6825">
            <v>96</v>
          </cell>
          <cell r="I6825">
            <v>9432495</v>
          </cell>
        </row>
        <row r="6826">
          <cell r="A6826">
            <v>115</v>
          </cell>
          <cell r="D6826">
            <v>2016</v>
          </cell>
          <cell r="G6826">
            <v>97</v>
          </cell>
          <cell r="I6826">
            <v>3330646</v>
          </cell>
        </row>
        <row r="6827">
          <cell r="A6827">
            <v>115</v>
          </cell>
          <cell r="D6827">
            <v>2016</v>
          </cell>
          <cell r="G6827">
            <v>98</v>
          </cell>
          <cell r="I6827">
            <v>211494</v>
          </cell>
        </row>
        <row r="6828">
          <cell r="A6828">
            <v>115</v>
          </cell>
          <cell r="D6828">
            <v>2016</v>
          </cell>
          <cell r="G6828">
            <v>99</v>
          </cell>
          <cell r="I6828">
            <v>27342372</v>
          </cell>
        </row>
        <row r="6829">
          <cell r="A6829">
            <v>115</v>
          </cell>
          <cell r="D6829">
            <v>2016</v>
          </cell>
          <cell r="G6829"/>
          <cell r="I6829">
            <v>0</v>
          </cell>
        </row>
        <row r="6830">
          <cell r="A6830">
            <v>115</v>
          </cell>
          <cell r="D6830">
            <v>2016</v>
          </cell>
          <cell r="G6830">
            <v>101</v>
          </cell>
          <cell r="I6830">
            <v>681917</v>
          </cell>
        </row>
        <row r="6831">
          <cell r="A6831">
            <v>115</v>
          </cell>
          <cell r="D6831">
            <v>2016</v>
          </cell>
          <cell r="G6831">
            <v>102</v>
          </cell>
          <cell r="I6831">
            <v>324567</v>
          </cell>
        </row>
        <row r="6832">
          <cell r="A6832">
            <v>115</v>
          </cell>
          <cell r="D6832">
            <v>2016</v>
          </cell>
          <cell r="G6832">
            <v>103</v>
          </cell>
          <cell r="I6832">
            <v>0</v>
          </cell>
        </row>
        <row r="6833">
          <cell r="A6833">
            <v>115</v>
          </cell>
          <cell r="D6833">
            <v>2016</v>
          </cell>
          <cell r="G6833">
            <v>104</v>
          </cell>
          <cell r="I6833">
            <v>-7425</v>
          </cell>
        </row>
        <row r="6834">
          <cell r="A6834">
            <v>115</v>
          </cell>
          <cell r="D6834">
            <v>2016</v>
          </cell>
          <cell r="G6834">
            <v>105</v>
          </cell>
          <cell r="I6834">
            <v>0</v>
          </cell>
        </row>
        <row r="6835">
          <cell r="A6835">
            <v>115</v>
          </cell>
          <cell r="D6835">
            <v>2016</v>
          </cell>
          <cell r="G6835"/>
          <cell r="I6835">
            <v>0</v>
          </cell>
        </row>
        <row r="6836">
          <cell r="A6836">
            <v>115</v>
          </cell>
          <cell r="D6836">
            <v>2016</v>
          </cell>
          <cell r="G6836">
            <v>107</v>
          </cell>
          <cell r="I6836">
            <v>5063354</v>
          </cell>
        </row>
        <row r="6837">
          <cell r="A6837">
            <v>115</v>
          </cell>
          <cell r="D6837">
            <v>2016</v>
          </cell>
          <cell r="G6837">
            <v>108</v>
          </cell>
          <cell r="I6837">
            <v>13394607</v>
          </cell>
        </row>
        <row r="6838">
          <cell r="A6838">
            <v>115</v>
          </cell>
          <cell r="D6838">
            <v>2016</v>
          </cell>
          <cell r="G6838">
            <v>109</v>
          </cell>
          <cell r="I6838">
            <v>104600</v>
          </cell>
        </row>
        <row r="6839">
          <cell r="A6839">
            <v>115</v>
          </cell>
          <cell r="D6839">
            <v>2016</v>
          </cell>
          <cell r="G6839">
            <v>110</v>
          </cell>
          <cell r="I6839">
            <v>105651</v>
          </cell>
        </row>
        <row r="6840">
          <cell r="A6840">
            <v>115</v>
          </cell>
          <cell r="D6840">
            <v>2016</v>
          </cell>
          <cell r="G6840">
            <v>111</v>
          </cell>
          <cell r="I6840">
            <v>19667271</v>
          </cell>
        </row>
        <row r="6841">
          <cell r="A6841">
            <v>115</v>
          </cell>
          <cell r="D6841">
            <v>2016</v>
          </cell>
          <cell r="G6841">
            <v>112</v>
          </cell>
          <cell r="I6841">
            <v>47009643</v>
          </cell>
        </row>
        <row r="6842">
          <cell r="A6842">
            <v>117</v>
          </cell>
          <cell r="D6842">
            <v>1998</v>
          </cell>
          <cell r="G6842">
            <v>83</v>
          </cell>
          <cell r="I6842">
            <v>118122</v>
          </cell>
        </row>
        <row r="6843">
          <cell r="A6843">
            <v>117</v>
          </cell>
          <cell r="D6843">
            <v>1998</v>
          </cell>
          <cell r="G6843">
            <v>84</v>
          </cell>
          <cell r="I6843">
            <v>4163144</v>
          </cell>
        </row>
        <row r="6844">
          <cell r="A6844">
            <v>117</v>
          </cell>
          <cell r="D6844">
            <v>1998</v>
          </cell>
          <cell r="G6844">
            <v>85</v>
          </cell>
          <cell r="I6844">
            <v>4652292</v>
          </cell>
        </row>
        <row r="6845">
          <cell r="A6845">
            <v>117</v>
          </cell>
          <cell r="D6845">
            <v>1998</v>
          </cell>
          <cell r="G6845">
            <v>86</v>
          </cell>
          <cell r="I6845">
            <v>702801</v>
          </cell>
        </row>
        <row r="6846">
          <cell r="A6846">
            <v>117</v>
          </cell>
          <cell r="D6846">
            <v>1998</v>
          </cell>
          <cell r="G6846">
            <v>87</v>
          </cell>
          <cell r="I6846">
            <v>215535</v>
          </cell>
        </row>
        <row r="6847">
          <cell r="A6847">
            <v>117</v>
          </cell>
          <cell r="D6847">
            <v>1998</v>
          </cell>
          <cell r="G6847">
            <v>88</v>
          </cell>
          <cell r="I6847">
            <v>1016264</v>
          </cell>
        </row>
        <row r="6848">
          <cell r="A6848">
            <v>117</v>
          </cell>
          <cell r="D6848">
            <v>1998</v>
          </cell>
          <cell r="G6848">
            <v>89</v>
          </cell>
          <cell r="I6848">
            <v>261318</v>
          </cell>
        </row>
        <row r="6849">
          <cell r="A6849">
            <v>117</v>
          </cell>
          <cell r="D6849">
            <v>1998</v>
          </cell>
          <cell r="G6849">
            <v>90</v>
          </cell>
          <cell r="I6849">
            <v>21456017</v>
          </cell>
        </row>
        <row r="6850">
          <cell r="A6850">
            <v>117</v>
          </cell>
          <cell r="D6850">
            <v>1998</v>
          </cell>
          <cell r="G6850">
            <v>91</v>
          </cell>
          <cell r="I6850">
            <v>32585493</v>
          </cell>
        </row>
        <row r="6851">
          <cell r="A6851">
            <v>117</v>
          </cell>
          <cell r="D6851">
            <v>1998</v>
          </cell>
          <cell r="G6851"/>
          <cell r="I6851">
            <v>0</v>
          </cell>
        </row>
        <row r="6852">
          <cell r="A6852">
            <v>117</v>
          </cell>
          <cell r="D6852">
            <v>1998</v>
          </cell>
          <cell r="G6852">
            <v>93</v>
          </cell>
          <cell r="I6852">
            <v>54437</v>
          </cell>
        </row>
        <row r="6853">
          <cell r="A6853">
            <v>117</v>
          </cell>
          <cell r="D6853">
            <v>1998</v>
          </cell>
          <cell r="G6853">
            <v>94</v>
          </cell>
          <cell r="I6853">
            <v>301627</v>
          </cell>
        </row>
        <row r="6854">
          <cell r="A6854">
            <v>117</v>
          </cell>
          <cell r="D6854">
            <v>1998</v>
          </cell>
          <cell r="G6854">
            <v>95</v>
          </cell>
          <cell r="I6854">
            <v>7331703</v>
          </cell>
        </row>
        <row r="6855">
          <cell r="A6855">
            <v>117</v>
          </cell>
          <cell r="D6855">
            <v>1998</v>
          </cell>
          <cell r="G6855">
            <v>96</v>
          </cell>
          <cell r="I6855">
            <v>13643123</v>
          </cell>
        </row>
        <row r="6856">
          <cell r="A6856">
            <v>117</v>
          </cell>
          <cell r="D6856">
            <v>1998</v>
          </cell>
          <cell r="G6856">
            <v>97</v>
          </cell>
          <cell r="I6856">
            <v>205965</v>
          </cell>
        </row>
        <row r="6857">
          <cell r="A6857">
            <v>117</v>
          </cell>
          <cell r="D6857">
            <v>1998</v>
          </cell>
          <cell r="G6857">
            <v>98</v>
          </cell>
          <cell r="I6857">
            <v>15192</v>
          </cell>
        </row>
        <row r="6858">
          <cell r="A6858">
            <v>117</v>
          </cell>
          <cell r="D6858">
            <v>1998</v>
          </cell>
          <cell r="G6858">
            <v>99</v>
          </cell>
          <cell r="I6858">
            <v>21552047</v>
          </cell>
        </row>
        <row r="6859">
          <cell r="A6859">
            <v>117</v>
          </cell>
          <cell r="D6859">
            <v>1998</v>
          </cell>
          <cell r="G6859">
            <v>100</v>
          </cell>
          <cell r="I6859">
            <v>54137540</v>
          </cell>
        </row>
        <row r="6860">
          <cell r="A6860">
            <v>117</v>
          </cell>
          <cell r="D6860">
            <v>1998</v>
          </cell>
          <cell r="G6860"/>
          <cell r="I6860">
            <v>0</v>
          </cell>
        </row>
        <row r="6861">
          <cell r="A6861">
            <v>117</v>
          </cell>
          <cell r="D6861">
            <v>1998</v>
          </cell>
          <cell r="G6861"/>
          <cell r="I6861">
            <v>0</v>
          </cell>
        </row>
        <row r="6862">
          <cell r="A6862">
            <v>117</v>
          </cell>
          <cell r="D6862">
            <v>1998</v>
          </cell>
          <cell r="G6862">
            <v>103</v>
          </cell>
          <cell r="I6862">
            <v>507529</v>
          </cell>
        </row>
        <row r="6863">
          <cell r="A6863">
            <v>117</v>
          </cell>
          <cell r="D6863">
            <v>1998</v>
          </cell>
          <cell r="G6863"/>
          <cell r="I6863">
            <v>0</v>
          </cell>
        </row>
        <row r="6864">
          <cell r="A6864">
            <v>117</v>
          </cell>
          <cell r="D6864">
            <v>1998</v>
          </cell>
          <cell r="G6864"/>
          <cell r="I6864">
            <v>0</v>
          </cell>
        </row>
        <row r="6865">
          <cell r="A6865">
            <v>117</v>
          </cell>
          <cell r="D6865">
            <v>1998</v>
          </cell>
          <cell r="G6865">
            <v>106</v>
          </cell>
          <cell r="I6865">
            <v>5632839</v>
          </cell>
        </row>
        <row r="6866">
          <cell r="A6866">
            <v>117</v>
          </cell>
          <cell r="D6866">
            <v>1998</v>
          </cell>
          <cell r="G6866">
            <v>107</v>
          </cell>
          <cell r="I6866">
            <v>7796126</v>
          </cell>
        </row>
        <row r="6867">
          <cell r="A6867">
            <v>117</v>
          </cell>
          <cell r="D6867">
            <v>1998</v>
          </cell>
          <cell r="G6867">
            <v>108</v>
          </cell>
          <cell r="I6867">
            <v>3032659</v>
          </cell>
        </row>
        <row r="6868">
          <cell r="A6868">
            <v>117</v>
          </cell>
          <cell r="D6868">
            <v>1998</v>
          </cell>
          <cell r="G6868">
            <v>109</v>
          </cell>
          <cell r="I6868">
            <v>215109</v>
          </cell>
        </row>
        <row r="6869">
          <cell r="A6869">
            <v>117</v>
          </cell>
          <cell r="D6869">
            <v>1998</v>
          </cell>
          <cell r="G6869">
            <v>110</v>
          </cell>
          <cell r="I6869">
            <v>10266839</v>
          </cell>
        </row>
        <row r="6870">
          <cell r="A6870">
            <v>117</v>
          </cell>
          <cell r="D6870">
            <v>1998</v>
          </cell>
          <cell r="G6870">
            <v>111</v>
          </cell>
          <cell r="I6870">
            <v>3504057</v>
          </cell>
        </row>
        <row r="6871">
          <cell r="A6871">
            <v>117</v>
          </cell>
          <cell r="D6871">
            <v>1998</v>
          </cell>
          <cell r="G6871">
            <v>112</v>
          </cell>
          <cell r="I6871">
            <v>5252279</v>
          </cell>
        </row>
        <row r="6872">
          <cell r="A6872">
            <v>117</v>
          </cell>
          <cell r="D6872">
            <v>1999</v>
          </cell>
          <cell r="G6872">
            <v>83</v>
          </cell>
          <cell r="I6872">
            <v>140244</v>
          </cell>
        </row>
        <row r="6873">
          <cell r="A6873">
            <v>117</v>
          </cell>
          <cell r="D6873">
            <v>1999</v>
          </cell>
          <cell r="G6873">
            <v>84</v>
          </cell>
          <cell r="I6873">
            <v>4170299</v>
          </cell>
        </row>
        <row r="6874">
          <cell r="A6874">
            <v>117</v>
          </cell>
          <cell r="D6874">
            <v>1999</v>
          </cell>
          <cell r="G6874">
            <v>85</v>
          </cell>
          <cell r="I6874">
            <v>4476747</v>
          </cell>
        </row>
        <row r="6875">
          <cell r="A6875">
            <v>117</v>
          </cell>
          <cell r="D6875">
            <v>1999</v>
          </cell>
          <cell r="G6875">
            <v>86</v>
          </cell>
          <cell r="I6875">
            <v>788504</v>
          </cell>
        </row>
        <row r="6876">
          <cell r="A6876">
            <v>117</v>
          </cell>
          <cell r="D6876">
            <v>1999</v>
          </cell>
          <cell r="G6876">
            <v>87</v>
          </cell>
          <cell r="I6876">
            <v>289503</v>
          </cell>
        </row>
        <row r="6877">
          <cell r="A6877">
            <v>117</v>
          </cell>
          <cell r="D6877">
            <v>1999</v>
          </cell>
          <cell r="G6877">
            <v>88</v>
          </cell>
          <cell r="I6877">
            <v>3478433</v>
          </cell>
        </row>
        <row r="6878">
          <cell r="A6878">
            <v>117</v>
          </cell>
          <cell r="D6878">
            <v>1999</v>
          </cell>
          <cell r="G6878">
            <v>89</v>
          </cell>
          <cell r="I6878">
            <v>344379</v>
          </cell>
        </row>
        <row r="6879">
          <cell r="A6879">
            <v>117</v>
          </cell>
          <cell r="D6879">
            <v>1999</v>
          </cell>
          <cell r="G6879">
            <v>90</v>
          </cell>
          <cell r="I6879">
            <v>20685361</v>
          </cell>
        </row>
        <row r="6880">
          <cell r="A6880">
            <v>117</v>
          </cell>
          <cell r="D6880">
            <v>1999</v>
          </cell>
          <cell r="G6880">
            <v>91</v>
          </cell>
          <cell r="I6880">
            <v>34373470</v>
          </cell>
        </row>
        <row r="6881">
          <cell r="A6881">
            <v>117</v>
          </cell>
          <cell r="D6881">
            <v>1999</v>
          </cell>
          <cell r="G6881"/>
          <cell r="I6881">
            <v>0</v>
          </cell>
        </row>
        <row r="6882">
          <cell r="A6882">
            <v>117</v>
          </cell>
          <cell r="D6882">
            <v>1999</v>
          </cell>
          <cell r="G6882">
            <v>93</v>
          </cell>
          <cell r="I6882">
            <v>92312</v>
          </cell>
        </row>
        <row r="6883">
          <cell r="A6883">
            <v>117</v>
          </cell>
          <cell r="D6883">
            <v>1999</v>
          </cell>
          <cell r="G6883">
            <v>94</v>
          </cell>
          <cell r="I6883">
            <v>315965</v>
          </cell>
        </row>
        <row r="6884">
          <cell r="A6884">
            <v>117</v>
          </cell>
          <cell r="D6884">
            <v>1999</v>
          </cell>
          <cell r="G6884">
            <v>95</v>
          </cell>
          <cell r="I6884">
            <v>8322261</v>
          </cell>
        </row>
        <row r="6885">
          <cell r="A6885">
            <v>117</v>
          </cell>
          <cell r="D6885">
            <v>1999</v>
          </cell>
          <cell r="G6885">
            <v>96</v>
          </cell>
          <cell r="I6885">
            <v>5742316</v>
          </cell>
        </row>
        <row r="6886">
          <cell r="A6886">
            <v>117</v>
          </cell>
          <cell r="D6886">
            <v>1999</v>
          </cell>
          <cell r="G6886">
            <v>97</v>
          </cell>
          <cell r="I6886">
            <v>241031</v>
          </cell>
        </row>
        <row r="6887">
          <cell r="A6887">
            <v>117</v>
          </cell>
          <cell r="D6887">
            <v>1999</v>
          </cell>
          <cell r="G6887">
            <v>98</v>
          </cell>
          <cell r="I6887">
            <v>10913</v>
          </cell>
        </row>
        <row r="6888">
          <cell r="A6888">
            <v>117</v>
          </cell>
          <cell r="D6888">
            <v>1999</v>
          </cell>
          <cell r="G6888">
            <v>99</v>
          </cell>
          <cell r="I6888">
            <v>14724798</v>
          </cell>
        </row>
        <row r="6889">
          <cell r="A6889">
            <v>117</v>
          </cell>
          <cell r="D6889">
            <v>1999</v>
          </cell>
          <cell r="G6889">
            <v>100</v>
          </cell>
          <cell r="I6889">
            <v>49098268</v>
          </cell>
        </row>
        <row r="6890">
          <cell r="A6890">
            <v>117</v>
          </cell>
          <cell r="D6890">
            <v>1999</v>
          </cell>
          <cell r="G6890"/>
          <cell r="I6890">
            <v>0</v>
          </cell>
        </row>
        <row r="6891">
          <cell r="A6891">
            <v>117</v>
          </cell>
          <cell r="D6891">
            <v>1999</v>
          </cell>
          <cell r="G6891"/>
          <cell r="I6891">
            <v>0</v>
          </cell>
        </row>
        <row r="6892">
          <cell r="A6892">
            <v>117</v>
          </cell>
          <cell r="D6892">
            <v>1999</v>
          </cell>
          <cell r="G6892">
            <v>103</v>
          </cell>
          <cell r="I6892">
            <v>486436</v>
          </cell>
        </row>
        <row r="6893">
          <cell r="A6893">
            <v>117</v>
          </cell>
          <cell r="D6893">
            <v>1999</v>
          </cell>
          <cell r="G6893"/>
          <cell r="I6893">
            <v>0</v>
          </cell>
        </row>
        <row r="6894">
          <cell r="A6894">
            <v>117</v>
          </cell>
          <cell r="D6894">
            <v>1999</v>
          </cell>
          <cell r="G6894">
            <v>105</v>
          </cell>
          <cell r="I6894">
            <v>0</v>
          </cell>
        </row>
        <row r="6895">
          <cell r="A6895">
            <v>117</v>
          </cell>
          <cell r="D6895">
            <v>1999</v>
          </cell>
          <cell r="G6895">
            <v>106</v>
          </cell>
          <cell r="I6895">
            <v>5462950</v>
          </cell>
        </row>
        <row r="6896">
          <cell r="A6896">
            <v>117</v>
          </cell>
          <cell r="D6896">
            <v>1999</v>
          </cell>
          <cell r="G6896">
            <v>107</v>
          </cell>
          <cell r="I6896">
            <v>7942501</v>
          </cell>
        </row>
        <row r="6897">
          <cell r="A6897">
            <v>117</v>
          </cell>
          <cell r="D6897">
            <v>1999</v>
          </cell>
          <cell r="G6897">
            <v>108</v>
          </cell>
          <cell r="I6897">
            <v>3035381</v>
          </cell>
        </row>
        <row r="6898">
          <cell r="A6898">
            <v>117</v>
          </cell>
          <cell r="D6898">
            <v>1999</v>
          </cell>
          <cell r="G6898">
            <v>109</v>
          </cell>
          <cell r="I6898">
            <v>320097</v>
          </cell>
        </row>
        <row r="6899">
          <cell r="A6899">
            <v>117</v>
          </cell>
          <cell r="D6899">
            <v>1999</v>
          </cell>
          <cell r="G6899">
            <v>110</v>
          </cell>
          <cell r="I6899">
            <v>9761419</v>
          </cell>
        </row>
        <row r="6900">
          <cell r="A6900">
            <v>117</v>
          </cell>
          <cell r="D6900">
            <v>1999</v>
          </cell>
          <cell r="G6900">
            <v>111</v>
          </cell>
          <cell r="I6900">
            <v>4047573</v>
          </cell>
        </row>
        <row r="6901">
          <cell r="A6901">
            <v>117</v>
          </cell>
          <cell r="D6901">
            <v>1999</v>
          </cell>
          <cell r="G6901">
            <v>112</v>
          </cell>
          <cell r="I6901">
            <v>4777842</v>
          </cell>
        </row>
        <row r="6902">
          <cell r="A6902">
            <v>117</v>
          </cell>
          <cell r="D6902">
            <v>2000</v>
          </cell>
          <cell r="G6902">
            <v>83</v>
          </cell>
          <cell r="I6902">
            <v>132758</v>
          </cell>
        </row>
        <row r="6903">
          <cell r="A6903">
            <v>117</v>
          </cell>
          <cell r="D6903">
            <v>2000</v>
          </cell>
          <cell r="G6903">
            <v>84</v>
          </cell>
          <cell r="I6903">
            <v>4661279</v>
          </cell>
        </row>
        <row r="6904">
          <cell r="A6904">
            <v>117</v>
          </cell>
          <cell r="D6904">
            <v>2000</v>
          </cell>
          <cell r="G6904">
            <v>85</v>
          </cell>
          <cell r="I6904">
            <v>4244266</v>
          </cell>
        </row>
        <row r="6905">
          <cell r="A6905">
            <v>117</v>
          </cell>
          <cell r="D6905">
            <v>2000</v>
          </cell>
          <cell r="G6905">
            <v>86</v>
          </cell>
          <cell r="I6905">
            <v>721798</v>
          </cell>
        </row>
        <row r="6906">
          <cell r="A6906">
            <v>117</v>
          </cell>
          <cell r="D6906">
            <v>2000</v>
          </cell>
          <cell r="G6906">
            <v>87</v>
          </cell>
          <cell r="I6906">
            <v>520327</v>
          </cell>
        </row>
        <row r="6907">
          <cell r="A6907">
            <v>117</v>
          </cell>
          <cell r="D6907">
            <v>2000</v>
          </cell>
          <cell r="G6907">
            <v>88</v>
          </cell>
          <cell r="I6907">
            <v>13449365</v>
          </cell>
        </row>
        <row r="6908">
          <cell r="A6908">
            <v>117</v>
          </cell>
          <cell r="D6908">
            <v>2000</v>
          </cell>
          <cell r="G6908">
            <v>89</v>
          </cell>
          <cell r="I6908">
            <v>586125</v>
          </cell>
        </row>
        <row r="6909">
          <cell r="A6909">
            <v>117</v>
          </cell>
          <cell r="D6909">
            <v>2000</v>
          </cell>
          <cell r="G6909">
            <v>90</v>
          </cell>
          <cell r="I6909">
            <v>14507819</v>
          </cell>
        </row>
        <row r="6910">
          <cell r="A6910">
            <v>117</v>
          </cell>
          <cell r="D6910">
            <v>2000</v>
          </cell>
          <cell r="G6910">
            <v>91</v>
          </cell>
          <cell r="I6910">
            <v>38823737</v>
          </cell>
        </row>
        <row r="6911">
          <cell r="A6911">
            <v>117</v>
          </cell>
          <cell r="D6911">
            <v>2000</v>
          </cell>
          <cell r="G6911"/>
          <cell r="I6911">
            <v>0</v>
          </cell>
        </row>
        <row r="6912">
          <cell r="A6912">
            <v>117</v>
          </cell>
          <cell r="D6912">
            <v>2000</v>
          </cell>
          <cell r="G6912">
            <v>93</v>
          </cell>
          <cell r="I6912">
            <v>106857</v>
          </cell>
        </row>
        <row r="6913">
          <cell r="A6913">
            <v>117</v>
          </cell>
          <cell r="D6913">
            <v>2000</v>
          </cell>
          <cell r="G6913">
            <v>94</v>
          </cell>
          <cell r="I6913">
            <v>276525</v>
          </cell>
        </row>
        <row r="6914">
          <cell r="A6914">
            <v>117</v>
          </cell>
          <cell r="D6914">
            <v>2000</v>
          </cell>
          <cell r="G6914">
            <v>95</v>
          </cell>
          <cell r="I6914">
            <v>9134029</v>
          </cell>
        </row>
        <row r="6915">
          <cell r="A6915">
            <v>117</v>
          </cell>
          <cell r="D6915">
            <v>2000</v>
          </cell>
          <cell r="G6915">
            <v>96</v>
          </cell>
          <cell r="I6915">
            <v>11225316</v>
          </cell>
        </row>
        <row r="6916">
          <cell r="A6916">
            <v>117</v>
          </cell>
          <cell r="D6916">
            <v>2000</v>
          </cell>
          <cell r="G6916">
            <v>97</v>
          </cell>
          <cell r="I6916">
            <v>217995</v>
          </cell>
        </row>
        <row r="6917">
          <cell r="A6917">
            <v>117</v>
          </cell>
          <cell r="D6917">
            <v>2000</v>
          </cell>
          <cell r="G6917">
            <v>98</v>
          </cell>
          <cell r="I6917">
            <v>11348</v>
          </cell>
        </row>
        <row r="6918">
          <cell r="A6918">
            <v>117</v>
          </cell>
          <cell r="D6918">
            <v>2000</v>
          </cell>
          <cell r="G6918">
            <v>99</v>
          </cell>
          <cell r="I6918">
            <v>20972070</v>
          </cell>
        </row>
        <row r="6919">
          <cell r="A6919">
            <v>117</v>
          </cell>
          <cell r="D6919">
            <v>2000</v>
          </cell>
          <cell r="G6919">
            <v>100</v>
          </cell>
          <cell r="I6919">
            <v>59795807</v>
          </cell>
        </row>
        <row r="6920">
          <cell r="A6920">
            <v>117</v>
          </cell>
          <cell r="D6920">
            <v>2000</v>
          </cell>
          <cell r="G6920"/>
          <cell r="I6920">
            <v>0</v>
          </cell>
        </row>
        <row r="6921">
          <cell r="A6921">
            <v>117</v>
          </cell>
          <cell r="D6921">
            <v>2000</v>
          </cell>
          <cell r="G6921"/>
          <cell r="I6921">
            <v>0</v>
          </cell>
        </row>
        <row r="6922">
          <cell r="A6922">
            <v>117</v>
          </cell>
          <cell r="D6922">
            <v>2000</v>
          </cell>
          <cell r="G6922">
            <v>103</v>
          </cell>
          <cell r="I6922">
            <v>649815</v>
          </cell>
        </row>
        <row r="6923">
          <cell r="A6923">
            <v>117</v>
          </cell>
          <cell r="D6923">
            <v>2000</v>
          </cell>
          <cell r="G6923"/>
          <cell r="I6923">
            <v>0</v>
          </cell>
        </row>
        <row r="6924">
          <cell r="A6924">
            <v>117</v>
          </cell>
          <cell r="D6924">
            <v>2000</v>
          </cell>
          <cell r="G6924">
            <v>105</v>
          </cell>
          <cell r="I6924">
            <v>0</v>
          </cell>
        </row>
        <row r="6925">
          <cell r="A6925">
            <v>117</v>
          </cell>
          <cell r="D6925">
            <v>2000</v>
          </cell>
          <cell r="G6925">
            <v>106</v>
          </cell>
          <cell r="I6925">
            <v>5637427</v>
          </cell>
        </row>
        <row r="6926">
          <cell r="A6926">
            <v>117</v>
          </cell>
          <cell r="D6926">
            <v>2000</v>
          </cell>
          <cell r="G6926">
            <v>107</v>
          </cell>
          <cell r="I6926">
            <v>8170181</v>
          </cell>
        </row>
        <row r="6927">
          <cell r="A6927">
            <v>117</v>
          </cell>
          <cell r="D6927">
            <v>2000</v>
          </cell>
          <cell r="G6927">
            <v>108</v>
          </cell>
          <cell r="I6927">
            <v>2941081</v>
          </cell>
        </row>
        <row r="6928">
          <cell r="A6928">
            <v>117</v>
          </cell>
          <cell r="D6928">
            <v>2000</v>
          </cell>
          <cell r="G6928">
            <v>109</v>
          </cell>
          <cell r="I6928">
            <v>393020</v>
          </cell>
        </row>
        <row r="6929">
          <cell r="A6929">
            <v>117</v>
          </cell>
          <cell r="D6929">
            <v>2000</v>
          </cell>
          <cell r="G6929">
            <v>110</v>
          </cell>
          <cell r="I6929">
            <v>9996187</v>
          </cell>
        </row>
        <row r="6930">
          <cell r="A6930">
            <v>117</v>
          </cell>
          <cell r="D6930">
            <v>2000</v>
          </cell>
          <cell r="G6930">
            <v>111</v>
          </cell>
          <cell r="I6930">
            <v>4743072</v>
          </cell>
        </row>
        <row r="6931">
          <cell r="A6931">
            <v>117</v>
          </cell>
          <cell r="D6931">
            <v>2000</v>
          </cell>
          <cell r="G6931">
            <v>112</v>
          </cell>
          <cell r="I6931">
            <v>7058730</v>
          </cell>
        </row>
        <row r="6932">
          <cell r="A6932">
            <v>117</v>
          </cell>
          <cell r="D6932">
            <v>2001</v>
          </cell>
          <cell r="G6932">
            <v>83</v>
          </cell>
          <cell r="I6932">
            <v>165340</v>
          </cell>
        </row>
        <row r="6933">
          <cell r="A6933">
            <v>117</v>
          </cell>
          <cell r="D6933">
            <v>2001</v>
          </cell>
          <cell r="G6933">
            <v>84</v>
          </cell>
          <cell r="I6933">
            <v>3869375</v>
          </cell>
        </row>
        <row r="6934">
          <cell r="A6934">
            <v>117</v>
          </cell>
          <cell r="D6934">
            <v>2001</v>
          </cell>
          <cell r="G6934">
            <v>85</v>
          </cell>
          <cell r="I6934">
            <v>4213031</v>
          </cell>
        </row>
        <row r="6935">
          <cell r="A6935">
            <v>117</v>
          </cell>
          <cell r="D6935">
            <v>2001</v>
          </cell>
          <cell r="G6935">
            <v>86</v>
          </cell>
          <cell r="I6935">
            <v>809838</v>
          </cell>
        </row>
        <row r="6936">
          <cell r="A6936">
            <v>117</v>
          </cell>
          <cell r="D6936">
            <v>2001</v>
          </cell>
          <cell r="G6936">
            <v>87</v>
          </cell>
          <cell r="I6936">
            <v>596973</v>
          </cell>
        </row>
        <row r="6937">
          <cell r="A6937">
            <v>117</v>
          </cell>
          <cell r="D6937">
            <v>2001</v>
          </cell>
          <cell r="G6937">
            <v>88</v>
          </cell>
          <cell r="I6937">
            <v>51672215</v>
          </cell>
        </row>
        <row r="6938">
          <cell r="A6938">
            <v>117</v>
          </cell>
          <cell r="D6938">
            <v>2001</v>
          </cell>
          <cell r="G6938">
            <v>89</v>
          </cell>
          <cell r="I6938">
            <v>298365</v>
          </cell>
        </row>
        <row r="6939">
          <cell r="A6939">
            <v>117</v>
          </cell>
          <cell r="D6939">
            <v>2001</v>
          </cell>
          <cell r="G6939">
            <v>90</v>
          </cell>
          <cell r="I6939">
            <v>13419078</v>
          </cell>
        </row>
        <row r="6940">
          <cell r="A6940">
            <v>117</v>
          </cell>
          <cell r="D6940">
            <v>2001</v>
          </cell>
          <cell r="G6940">
            <v>91</v>
          </cell>
          <cell r="I6940">
            <v>75044215</v>
          </cell>
        </row>
        <row r="6941">
          <cell r="A6941">
            <v>117</v>
          </cell>
          <cell r="D6941">
            <v>2001</v>
          </cell>
          <cell r="G6941"/>
          <cell r="I6941">
            <v>0</v>
          </cell>
        </row>
        <row r="6942">
          <cell r="A6942">
            <v>117</v>
          </cell>
          <cell r="D6942">
            <v>2001</v>
          </cell>
          <cell r="G6942">
            <v>93</v>
          </cell>
          <cell r="I6942">
            <v>237801</v>
          </cell>
        </row>
        <row r="6943">
          <cell r="A6943">
            <v>117</v>
          </cell>
          <cell r="D6943">
            <v>2001</v>
          </cell>
          <cell r="G6943">
            <v>94</v>
          </cell>
          <cell r="I6943">
            <v>255863</v>
          </cell>
        </row>
        <row r="6944">
          <cell r="A6944">
            <v>117</v>
          </cell>
          <cell r="D6944">
            <v>2001</v>
          </cell>
          <cell r="G6944">
            <v>95</v>
          </cell>
          <cell r="I6944">
            <v>9686558</v>
          </cell>
        </row>
        <row r="6945">
          <cell r="A6945">
            <v>117</v>
          </cell>
          <cell r="D6945">
            <v>2001</v>
          </cell>
          <cell r="G6945">
            <v>96</v>
          </cell>
          <cell r="I6945">
            <v>8405133</v>
          </cell>
        </row>
        <row r="6946">
          <cell r="A6946">
            <v>117</v>
          </cell>
          <cell r="D6946">
            <v>2001</v>
          </cell>
          <cell r="G6946">
            <v>97</v>
          </cell>
          <cell r="I6946">
            <v>134452</v>
          </cell>
        </row>
        <row r="6947">
          <cell r="A6947">
            <v>117</v>
          </cell>
          <cell r="D6947">
            <v>2001</v>
          </cell>
          <cell r="G6947">
            <v>98</v>
          </cell>
          <cell r="I6947">
            <v>3464</v>
          </cell>
        </row>
        <row r="6948">
          <cell r="A6948">
            <v>117</v>
          </cell>
          <cell r="D6948">
            <v>2001</v>
          </cell>
          <cell r="G6948">
            <v>99</v>
          </cell>
          <cell r="I6948">
            <v>18723271</v>
          </cell>
        </row>
        <row r="6949">
          <cell r="A6949">
            <v>117</v>
          </cell>
          <cell r="D6949">
            <v>2001</v>
          </cell>
          <cell r="G6949">
            <v>100</v>
          </cell>
          <cell r="I6949">
            <v>93767486</v>
          </cell>
        </row>
        <row r="6950">
          <cell r="A6950">
            <v>117</v>
          </cell>
          <cell r="D6950">
            <v>2001</v>
          </cell>
          <cell r="G6950"/>
          <cell r="I6950">
            <v>0</v>
          </cell>
        </row>
        <row r="6951">
          <cell r="A6951">
            <v>117</v>
          </cell>
          <cell r="D6951">
            <v>2001</v>
          </cell>
          <cell r="G6951"/>
          <cell r="I6951">
            <v>0</v>
          </cell>
        </row>
        <row r="6952">
          <cell r="A6952">
            <v>117</v>
          </cell>
          <cell r="D6952">
            <v>2001</v>
          </cell>
          <cell r="G6952">
            <v>103</v>
          </cell>
          <cell r="I6952">
            <v>696735</v>
          </cell>
        </row>
        <row r="6953">
          <cell r="A6953">
            <v>117</v>
          </cell>
          <cell r="D6953">
            <v>2001</v>
          </cell>
          <cell r="G6953"/>
          <cell r="I6953">
            <v>0</v>
          </cell>
        </row>
        <row r="6954">
          <cell r="A6954">
            <v>117</v>
          </cell>
          <cell r="D6954">
            <v>2001</v>
          </cell>
          <cell r="G6954">
            <v>105</v>
          </cell>
          <cell r="I6954">
            <v>0</v>
          </cell>
        </row>
        <row r="6955">
          <cell r="A6955">
            <v>117</v>
          </cell>
          <cell r="D6955">
            <v>2001</v>
          </cell>
          <cell r="G6955">
            <v>106</v>
          </cell>
          <cell r="I6955">
            <v>5406151</v>
          </cell>
        </row>
        <row r="6956">
          <cell r="A6956">
            <v>117</v>
          </cell>
          <cell r="D6956">
            <v>2001</v>
          </cell>
          <cell r="G6956">
            <v>107</v>
          </cell>
          <cell r="I6956">
            <v>9019762</v>
          </cell>
        </row>
        <row r="6957">
          <cell r="A6957">
            <v>117</v>
          </cell>
          <cell r="D6957">
            <v>2001</v>
          </cell>
          <cell r="G6957">
            <v>108</v>
          </cell>
          <cell r="I6957">
            <v>2861223</v>
          </cell>
        </row>
        <row r="6958">
          <cell r="A6958">
            <v>117</v>
          </cell>
          <cell r="D6958">
            <v>2001</v>
          </cell>
          <cell r="G6958">
            <v>109</v>
          </cell>
          <cell r="I6958">
            <v>635028</v>
          </cell>
        </row>
        <row r="6959">
          <cell r="A6959">
            <v>117</v>
          </cell>
          <cell r="D6959">
            <v>2001</v>
          </cell>
          <cell r="G6959">
            <v>110</v>
          </cell>
          <cell r="I6959">
            <v>8388850</v>
          </cell>
        </row>
        <row r="6960">
          <cell r="A6960">
            <v>117</v>
          </cell>
          <cell r="D6960">
            <v>2001</v>
          </cell>
          <cell r="G6960">
            <v>111</v>
          </cell>
          <cell r="I6960">
            <v>4670447</v>
          </cell>
        </row>
        <row r="6961">
          <cell r="A6961">
            <v>117</v>
          </cell>
          <cell r="D6961">
            <v>2001</v>
          </cell>
          <cell r="G6961">
            <v>112</v>
          </cell>
          <cell r="I6961">
            <v>7402177</v>
          </cell>
        </row>
        <row r="6962">
          <cell r="A6962">
            <v>117</v>
          </cell>
          <cell r="D6962">
            <v>2002</v>
          </cell>
          <cell r="G6962"/>
          <cell r="I6962">
            <v>0</v>
          </cell>
        </row>
        <row r="6963">
          <cell r="A6963">
            <v>117</v>
          </cell>
          <cell r="D6963">
            <v>2002</v>
          </cell>
          <cell r="G6963"/>
          <cell r="I6963">
            <v>0</v>
          </cell>
        </row>
        <row r="6964">
          <cell r="A6964">
            <v>117</v>
          </cell>
          <cell r="D6964">
            <v>2002</v>
          </cell>
          <cell r="G6964"/>
          <cell r="I6964">
            <v>0</v>
          </cell>
        </row>
        <row r="6965">
          <cell r="A6965">
            <v>117</v>
          </cell>
          <cell r="D6965">
            <v>2002</v>
          </cell>
          <cell r="G6965"/>
          <cell r="I6965">
            <v>0</v>
          </cell>
        </row>
        <row r="6966">
          <cell r="A6966">
            <v>117</v>
          </cell>
          <cell r="D6966">
            <v>2002</v>
          </cell>
          <cell r="G6966"/>
          <cell r="I6966">
            <v>0</v>
          </cell>
        </row>
        <row r="6967">
          <cell r="A6967">
            <v>117</v>
          </cell>
          <cell r="D6967">
            <v>2002</v>
          </cell>
          <cell r="G6967"/>
          <cell r="I6967">
            <v>0</v>
          </cell>
        </row>
        <row r="6968">
          <cell r="A6968">
            <v>117</v>
          </cell>
          <cell r="D6968">
            <v>2002</v>
          </cell>
          <cell r="G6968"/>
          <cell r="I6968">
            <v>0</v>
          </cell>
        </row>
        <row r="6969">
          <cell r="A6969">
            <v>117</v>
          </cell>
          <cell r="D6969">
            <v>2002</v>
          </cell>
          <cell r="G6969"/>
          <cell r="I6969">
            <v>0</v>
          </cell>
        </row>
        <row r="6970">
          <cell r="A6970">
            <v>117</v>
          </cell>
          <cell r="D6970">
            <v>2002</v>
          </cell>
          <cell r="G6970"/>
          <cell r="I6970">
            <v>0</v>
          </cell>
        </row>
        <row r="6971">
          <cell r="A6971">
            <v>117</v>
          </cell>
          <cell r="D6971">
            <v>2002</v>
          </cell>
          <cell r="G6971"/>
          <cell r="I6971">
            <v>0</v>
          </cell>
        </row>
        <row r="6972">
          <cell r="A6972">
            <v>117</v>
          </cell>
          <cell r="D6972">
            <v>2002</v>
          </cell>
          <cell r="G6972"/>
          <cell r="I6972">
            <v>0</v>
          </cell>
        </row>
        <row r="6973">
          <cell r="A6973">
            <v>117</v>
          </cell>
          <cell r="D6973">
            <v>2002</v>
          </cell>
          <cell r="G6973"/>
          <cell r="I6973">
            <v>0</v>
          </cell>
        </row>
        <row r="6974">
          <cell r="A6974">
            <v>117</v>
          </cell>
          <cell r="D6974">
            <v>2002</v>
          </cell>
          <cell r="G6974"/>
          <cell r="I6974">
            <v>0</v>
          </cell>
        </row>
        <row r="6975">
          <cell r="A6975">
            <v>117</v>
          </cell>
          <cell r="D6975">
            <v>2002</v>
          </cell>
          <cell r="G6975"/>
          <cell r="I6975">
            <v>0</v>
          </cell>
        </row>
        <row r="6976">
          <cell r="A6976">
            <v>117</v>
          </cell>
          <cell r="D6976">
            <v>2002</v>
          </cell>
          <cell r="G6976"/>
          <cell r="I6976">
            <v>0</v>
          </cell>
        </row>
        <row r="6977">
          <cell r="A6977">
            <v>117</v>
          </cell>
          <cell r="D6977">
            <v>2002</v>
          </cell>
          <cell r="G6977"/>
          <cell r="I6977">
            <v>0</v>
          </cell>
        </row>
        <row r="6978">
          <cell r="A6978">
            <v>117</v>
          </cell>
          <cell r="D6978">
            <v>2002</v>
          </cell>
          <cell r="G6978"/>
          <cell r="I6978">
            <v>0</v>
          </cell>
        </row>
        <row r="6979">
          <cell r="A6979">
            <v>117</v>
          </cell>
          <cell r="D6979">
            <v>2002</v>
          </cell>
          <cell r="G6979"/>
          <cell r="I6979">
            <v>0</v>
          </cell>
        </row>
        <row r="6980">
          <cell r="A6980">
            <v>117</v>
          </cell>
          <cell r="D6980">
            <v>2002</v>
          </cell>
          <cell r="G6980"/>
          <cell r="I6980">
            <v>0</v>
          </cell>
        </row>
        <row r="6981">
          <cell r="A6981">
            <v>117</v>
          </cell>
          <cell r="D6981">
            <v>2002</v>
          </cell>
          <cell r="G6981"/>
          <cell r="I6981">
            <v>0</v>
          </cell>
        </row>
        <row r="6982">
          <cell r="A6982">
            <v>117</v>
          </cell>
          <cell r="D6982">
            <v>2002</v>
          </cell>
          <cell r="G6982"/>
          <cell r="I6982">
            <v>0</v>
          </cell>
        </row>
        <row r="6983">
          <cell r="A6983">
            <v>117</v>
          </cell>
          <cell r="D6983">
            <v>2002</v>
          </cell>
          <cell r="G6983"/>
          <cell r="I6983">
            <v>0</v>
          </cell>
        </row>
        <row r="6984">
          <cell r="A6984">
            <v>117</v>
          </cell>
          <cell r="D6984">
            <v>2002</v>
          </cell>
          <cell r="G6984"/>
          <cell r="I6984">
            <v>0</v>
          </cell>
        </row>
        <row r="6985">
          <cell r="A6985">
            <v>117</v>
          </cell>
          <cell r="D6985">
            <v>2002</v>
          </cell>
          <cell r="G6985"/>
          <cell r="I6985">
            <v>0</v>
          </cell>
        </row>
        <row r="6986">
          <cell r="A6986">
            <v>117</v>
          </cell>
          <cell r="D6986">
            <v>2002</v>
          </cell>
          <cell r="G6986"/>
          <cell r="I6986">
            <v>0</v>
          </cell>
        </row>
        <row r="6987">
          <cell r="A6987">
            <v>117</v>
          </cell>
          <cell r="D6987">
            <v>2002</v>
          </cell>
          <cell r="G6987"/>
          <cell r="I6987">
            <v>0</v>
          </cell>
        </row>
        <row r="6988">
          <cell r="A6988">
            <v>117</v>
          </cell>
          <cell r="D6988">
            <v>2002</v>
          </cell>
          <cell r="G6988"/>
          <cell r="I6988">
            <v>0</v>
          </cell>
        </row>
        <row r="6989">
          <cell r="A6989">
            <v>117</v>
          </cell>
          <cell r="D6989">
            <v>2002</v>
          </cell>
          <cell r="G6989"/>
          <cell r="I6989">
            <v>0</v>
          </cell>
        </row>
        <row r="6990">
          <cell r="A6990">
            <v>117</v>
          </cell>
          <cell r="D6990">
            <v>2002</v>
          </cell>
          <cell r="G6990"/>
          <cell r="I6990">
            <v>0</v>
          </cell>
        </row>
        <row r="6991">
          <cell r="A6991">
            <v>117</v>
          </cell>
          <cell r="D6991">
            <v>2002</v>
          </cell>
          <cell r="G6991"/>
          <cell r="I6991">
            <v>0</v>
          </cell>
        </row>
        <row r="6992">
          <cell r="A6992">
            <v>117</v>
          </cell>
          <cell r="D6992">
            <v>2003</v>
          </cell>
          <cell r="G6992">
            <v>83</v>
          </cell>
          <cell r="I6992">
            <v>3110543</v>
          </cell>
        </row>
        <row r="6993">
          <cell r="A6993">
            <v>117</v>
          </cell>
          <cell r="D6993">
            <v>2003</v>
          </cell>
          <cell r="G6993">
            <v>84</v>
          </cell>
          <cell r="I6993">
            <v>1351266</v>
          </cell>
        </row>
        <row r="6994">
          <cell r="A6994">
            <v>117</v>
          </cell>
          <cell r="D6994">
            <v>2003</v>
          </cell>
          <cell r="G6994">
            <v>85</v>
          </cell>
          <cell r="I6994">
            <v>3985426</v>
          </cell>
        </row>
        <row r="6995">
          <cell r="A6995">
            <v>117</v>
          </cell>
          <cell r="D6995">
            <v>2003</v>
          </cell>
          <cell r="G6995">
            <v>86</v>
          </cell>
          <cell r="I6995">
            <v>790020</v>
          </cell>
        </row>
        <row r="6996">
          <cell r="A6996">
            <v>117</v>
          </cell>
          <cell r="D6996">
            <v>2003</v>
          </cell>
          <cell r="G6996">
            <v>87</v>
          </cell>
          <cell r="I6996">
            <v>439408</v>
          </cell>
        </row>
        <row r="6997">
          <cell r="A6997">
            <v>117</v>
          </cell>
          <cell r="D6997">
            <v>2003</v>
          </cell>
          <cell r="G6997">
            <v>88</v>
          </cell>
          <cell r="I6997">
            <v>2784356</v>
          </cell>
        </row>
        <row r="6998">
          <cell r="A6998">
            <v>117</v>
          </cell>
          <cell r="D6998">
            <v>2003</v>
          </cell>
          <cell r="G6998">
            <v>89</v>
          </cell>
          <cell r="I6998">
            <v>1416759</v>
          </cell>
        </row>
        <row r="6999">
          <cell r="A6999">
            <v>117</v>
          </cell>
          <cell r="D6999">
            <v>2003</v>
          </cell>
          <cell r="G6999">
            <v>90</v>
          </cell>
          <cell r="I6999">
            <v>12861432</v>
          </cell>
        </row>
        <row r="7000">
          <cell r="A7000">
            <v>117</v>
          </cell>
          <cell r="D7000">
            <v>2003</v>
          </cell>
          <cell r="G7000">
            <v>91</v>
          </cell>
          <cell r="I7000">
            <v>26739210</v>
          </cell>
        </row>
        <row r="7001">
          <cell r="A7001">
            <v>117</v>
          </cell>
          <cell r="D7001">
            <v>2003</v>
          </cell>
          <cell r="G7001"/>
          <cell r="I7001">
            <v>0</v>
          </cell>
        </row>
        <row r="7002">
          <cell r="A7002">
            <v>117</v>
          </cell>
          <cell r="D7002">
            <v>2003</v>
          </cell>
          <cell r="G7002">
            <v>93</v>
          </cell>
          <cell r="I7002">
            <v>533027</v>
          </cell>
        </row>
        <row r="7003">
          <cell r="A7003">
            <v>117</v>
          </cell>
          <cell r="D7003">
            <v>2003</v>
          </cell>
          <cell r="G7003">
            <v>94</v>
          </cell>
          <cell r="I7003">
            <v>177253</v>
          </cell>
        </row>
        <row r="7004">
          <cell r="A7004">
            <v>117</v>
          </cell>
          <cell r="D7004">
            <v>2003</v>
          </cell>
          <cell r="G7004">
            <v>95</v>
          </cell>
          <cell r="I7004">
            <v>9984057</v>
          </cell>
        </row>
        <row r="7005">
          <cell r="A7005">
            <v>117</v>
          </cell>
          <cell r="D7005">
            <v>2003</v>
          </cell>
          <cell r="G7005">
            <v>96</v>
          </cell>
          <cell r="I7005">
            <v>9295645</v>
          </cell>
        </row>
        <row r="7006">
          <cell r="A7006">
            <v>117</v>
          </cell>
          <cell r="D7006">
            <v>2003</v>
          </cell>
          <cell r="G7006">
            <v>97</v>
          </cell>
          <cell r="I7006">
            <v>230934</v>
          </cell>
        </row>
        <row r="7007">
          <cell r="A7007">
            <v>117</v>
          </cell>
          <cell r="D7007">
            <v>2003</v>
          </cell>
          <cell r="G7007">
            <v>98</v>
          </cell>
          <cell r="I7007">
            <v>2669</v>
          </cell>
        </row>
        <row r="7008">
          <cell r="A7008">
            <v>117</v>
          </cell>
          <cell r="D7008">
            <v>2003</v>
          </cell>
          <cell r="G7008">
            <v>99</v>
          </cell>
          <cell r="I7008">
            <v>20223585</v>
          </cell>
        </row>
        <row r="7009">
          <cell r="A7009">
            <v>117</v>
          </cell>
          <cell r="D7009">
            <v>2003</v>
          </cell>
          <cell r="G7009">
            <v>100</v>
          </cell>
          <cell r="I7009">
            <v>46962795</v>
          </cell>
        </row>
        <row r="7010">
          <cell r="A7010">
            <v>117</v>
          </cell>
          <cell r="D7010">
            <v>2003</v>
          </cell>
          <cell r="G7010"/>
          <cell r="I7010">
            <v>0</v>
          </cell>
        </row>
        <row r="7011">
          <cell r="A7011">
            <v>117</v>
          </cell>
          <cell r="D7011">
            <v>2003</v>
          </cell>
          <cell r="G7011"/>
          <cell r="I7011">
            <v>0</v>
          </cell>
        </row>
        <row r="7012">
          <cell r="A7012">
            <v>117</v>
          </cell>
          <cell r="D7012">
            <v>2003</v>
          </cell>
          <cell r="G7012">
            <v>103</v>
          </cell>
          <cell r="I7012">
            <v>11313051</v>
          </cell>
        </row>
        <row r="7013">
          <cell r="A7013">
            <v>117</v>
          </cell>
          <cell r="D7013">
            <v>2003</v>
          </cell>
          <cell r="G7013"/>
          <cell r="I7013">
            <v>0</v>
          </cell>
        </row>
        <row r="7014">
          <cell r="A7014">
            <v>117</v>
          </cell>
          <cell r="D7014">
            <v>2003</v>
          </cell>
          <cell r="G7014">
            <v>105</v>
          </cell>
          <cell r="I7014">
            <v>0</v>
          </cell>
        </row>
        <row r="7015">
          <cell r="A7015">
            <v>117</v>
          </cell>
          <cell r="D7015">
            <v>2003</v>
          </cell>
          <cell r="G7015">
            <v>106</v>
          </cell>
          <cell r="I7015">
            <v>3761881</v>
          </cell>
        </row>
        <row r="7016">
          <cell r="A7016">
            <v>117</v>
          </cell>
          <cell r="D7016">
            <v>2003</v>
          </cell>
          <cell r="G7016">
            <v>107</v>
          </cell>
          <cell r="I7016">
            <v>9361311</v>
          </cell>
        </row>
        <row r="7017">
          <cell r="A7017">
            <v>117</v>
          </cell>
          <cell r="D7017">
            <v>2003</v>
          </cell>
          <cell r="G7017">
            <v>108</v>
          </cell>
          <cell r="I7017">
            <v>3420496</v>
          </cell>
        </row>
        <row r="7018">
          <cell r="A7018">
            <v>117</v>
          </cell>
          <cell r="D7018">
            <v>2003</v>
          </cell>
          <cell r="G7018">
            <v>109</v>
          </cell>
          <cell r="I7018">
            <v>432646</v>
          </cell>
        </row>
        <row r="7019">
          <cell r="A7019">
            <v>117</v>
          </cell>
          <cell r="D7019">
            <v>2003</v>
          </cell>
          <cell r="G7019">
            <v>110</v>
          </cell>
          <cell r="I7019">
            <v>8301441</v>
          </cell>
        </row>
        <row r="7020">
          <cell r="A7020">
            <v>117</v>
          </cell>
          <cell r="D7020">
            <v>2003</v>
          </cell>
          <cell r="G7020">
            <v>111</v>
          </cell>
          <cell r="I7020">
            <v>4811773</v>
          </cell>
        </row>
        <row r="7021">
          <cell r="A7021">
            <v>117</v>
          </cell>
          <cell r="D7021">
            <v>2003</v>
          </cell>
          <cell r="G7021">
            <v>112</v>
          </cell>
          <cell r="I7021">
            <v>7537355</v>
          </cell>
        </row>
        <row r="7022">
          <cell r="A7022">
            <v>117</v>
          </cell>
          <cell r="D7022">
            <v>2004</v>
          </cell>
          <cell r="G7022">
            <v>83</v>
          </cell>
          <cell r="I7022">
            <v>2730842</v>
          </cell>
        </row>
        <row r="7023">
          <cell r="A7023">
            <v>117</v>
          </cell>
          <cell r="D7023">
            <v>2004</v>
          </cell>
          <cell r="G7023">
            <v>84</v>
          </cell>
          <cell r="I7023">
            <v>3772372</v>
          </cell>
        </row>
        <row r="7024">
          <cell r="A7024">
            <v>117</v>
          </cell>
          <cell r="D7024">
            <v>2004</v>
          </cell>
          <cell r="G7024">
            <v>85</v>
          </cell>
          <cell r="I7024">
            <v>3165234</v>
          </cell>
        </row>
        <row r="7025">
          <cell r="A7025">
            <v>117</v>
          </cell>
          <cell r="D7025">
            <v>2004</v>
          </cell>
          <cell r="G7025">
            <v>86</v>
          </cell>
          <cell r="I7025">
            <v>1619934</v>
          </cell>
        </row>
        <row r="7026">
          <cell r="A7026">
            <v>117</v>
          </cell>
          <cell r="D7026">
            <v>2004</v>
          </cell>
          <cell r="G7026">
            <v>87</v>
          </cell>
          <cell r="I7026">
            <v>616568</v>
          </cell>
        </row>
        <row r="7027">
          <cell r="A7027">
            <v>117</v>
          </cell>
          <cell r="D7027">
            <v>2004</v>
          </cell>
          <cell r="G7027">
            <v>88</v>
          </cell>
          <cell r="I7027">
            <v>2784226</v>
          </cell>
        </row>
        <row r="7028">
          <cell r="A7028">
            <v>117</v>
          </cell>
          <cell r="D7028">
            <v>2004</v>
          </cell>
          <cell r="G7028">
            <v>89</v>
          </cell>
          <cell r="I7028">
            <v>4585047</v>
          </cell>
        </row>
        <row r="7029">
          <cell r="A7029">
            <v>117</v>
          </cell>
          <cell r="D7029">
            <v>2004</v>
          </cell>
          <cell r="G7029">
            <v>90</v>
          </cell>
          <cell r="I7029">
            <v>9871295</v>
          </cell>
        </row>
        <row r="7030">
          <cell r="A7030">
            <v>117</v>
          </cell>
          <cell r="D7030">
            <v>2004</v>
          </cell>
          <cell r="G7030">
            <v>91</v>
          </cell>
          <cell r="I7030">
            <v>29145518</v>
          </cell>
        </row>
        <row r="7031">
          <cell r="A7031">
            <v>117</v>
          </cell>
          <cell r="D7031">
            <v>2004</v>
          </cell>
          <cell r="G7031"/>
          <cell r="I7031">
            <v>0</v>
          </cell>
        </row>
        <row r="7032">
          <cell r="A7032">
            <v>117</v>
          </cell>
          <cell r="D7032">
            <v>2004</v>
          </cell>
          <cell r="G7032">
            <v>93</v>
          </cell>
          <cell r="I7032">
            <v>1088002</v>
          </cell>
        </row>
        <row r="7033">
          <cell r="A7033">
            <v>117</v>
          </cell>
          <cell r="D7033">
            <v>2004</v>
          </cell>
          <cell r="G7033">
            <v>94</v>
          </cell>
          <cell r="I7033">
            <v>142913</v>
          </cell>
        </row>
        <row r="7034">
          <cell r="A7034">
            <v>117</v>
          </cell>
          <cell r="D7034">
            <v>2004</v>
          </cell>
          <cell r="G7034">
            <v>95</v>
          </cell>
          <cell r="I7034">
            <v>7723829</v>
          </cell>
        </row>
        <row r="7035">
          <cell r="A7035">
            <v>117</v>
          </cell>
          <cell r="D7035">
            <v>2004</v>
          </cell>
          <cell r="G7035">
            <v>96</v>
          </cell>
          <cell r="I7035">
            <v>9585849</v>
          </cell>
        </row>
        <row r="7036">
          <cell r="A7036">
            <v>117</v>
          </cell>
          <cell r="D7036">
            <v>2004</v>
          </cell>
          <cell r="G7036">
            <v>97</v>
          </cell>
          <cell r="I7036">
            <v>465528</v>
          </cell>
        </row>
        <row r="7037">
          <cell r="A7037">
            <v>117</v>
          </cell>
          <cell r="D7037">
            <v>2004</v>
          </cell>
          <cell r="G7037">
            <v>98</v>
          </cell>
          <cell r="I7037">
            <v>22059</v>
          </cell>
        </row>
        <row r="7038">
          <cell r="A7038">
            <v>117</v>
          </cell>
          <cell r="D7038">
            <v>2004</v>
          </cell>
          <cell r="G7038">
            <v>99</v>
          </cell>
          <cell r="I7038">
            <v>19028180</v>
          </cell>
        </row>
        <row r="7039">
          <cell r="A7039">
            <v>117</v>
          </cell>
          <cell r="D7039">
            <v>2004</v>
          </cell>
          <cell r="G7039">
            <v>100</v>
          </cell>
          <cell r="I7039">
            <v>48173698</v>
          </cell>
        </row>
        <row r="7040">
          <cell r="A7040">
            <v>117</v>
          </cell>
          <cell r="D7040">
            <v>2004</v>
          </cell>
          <cell r="G7040"/>
          <cell r="I7040">
            <v>0</v>
          </cell>
        </row>
        <row r="7041">
          <cell r="A7041">
            <v>117</v>
          </cell>
          <cell r="D7041">
            <v>2004</v>
          </cell>
          <cell r="G7041"/>
          <cell r="I7041">
            <v>0</v>
          </cell>
        </row>
        <row r="7042">
          <cell r="A7042">
            <v>117</v>
          </cell>
          <cell r="D7042">
            <v>2004</v>
          </cell>
          <cell r="G7042">
            <v>103</v>
          </cell>
          <cell r="I7042">
            <v>7416654</v>
          </cell>
        </row>
        <row r="7043">
          <cell r="A7043">
            <v>117</v>
          </cell>
          <cell r="D7043">
            <v>2004</v>
          </cell>
          <cell r="G7043"/>
          <cell r="I7043">
            <v>0</v>
          </cell>
        </row>
        <row r="7044">
          <cell r="A7044">
            <v>117</v>
          </cell>
          <cell r="D7044">
            <v>2004</v>
          </cell>
          <cell r="G7044">
            <v>105</v>
          </cell>
          <cell r="I7044">
            <v>5436789</v>
          </cell>
        </row>
        <row r="7045">
          <cell r="A7045">
            <v>117</v>
          </cell>
          <cell r="D7045">
            <v>2004</v>
          </cell>
          <cell r="G7045">
            <v>106</v>
          </cell>
          <cell r="I7045">
            <v>4185110</v>
          </cell>
        </row>
        <row r="7046">
          <cell r="A7046">
            <v>117</v>
          </cell>
          <cell r="D7046">
            <v>2004</v>
          </cell>
          <cell r="G7046">
            <v>107</v>
          </cell>
          <cell r="I7046">
            <v>6660356</v>
          </cell>
        </row>
        <row r="7047">
          <cell r="A7047">
            <v>117</v>
          </cell>
          <cell r="D7047">
            <v>2004</v>
          </cell>
          <cell r="G7047">
            <v>108</v>
          </cell>
          <cell r="I7047">
            <v>4217345</v>
          </cell>
        </row>
        <row r="7048">
          <cell r="A7048">
            <v>117</v>
          </cell>
          <cell r="D7048">
            <v>2004</v>
          </cell>
          <cell r="G7048">
            <v>109</v>
          </cell>
          <cell r="I7048">
            <v>1529792</v>
          </cell>
        </row>
        <row r="7049">
          <cell r="A7049">
            <v>117</v>
          </cell>
          <cell r="D7049">
            <v>2004</v>
          </cell>
          <cell r="G7049">
            <v>110</v>
          </cell>
          <cell r="I7049">
            <v>9051626</v>
          </cell>
        </row>
        <row r="7050">
          <cell r="A7050">
            <v>117</v>
          </cell>
          <cell r="D7050">
            <v>2004</v>
          </cell>
          <cell r="G7050">
            <v>111</v>
          </cell>
          <cell r="I7050">
            <v>4384786</v>
          </cell>
        </row>
        <row r="7051">
          <cell r="A7051">
            <v>117</v>
          </cell>
          <cell r="D7051">
            <v>2004</v>
          </cell>
          <cell r="G7051">
            <v>112</v>
          </cell>
          <cell r="I7051">
            <v>31299239</v>
          </cell>
        </row>
        <row r="7052">
          <cell r="A7052">
            <v>117</v>
          </cell>
          <cell r="D7052">
            <v>2005</v>
          </cell>
          <cell r="G7052">
            <v>83</v>
          </cell>
          <cell r="I7052">
            <v>1885670</v>
          </cell>
        </row>
        <row r="7053">
          <cell r="A7053">
            <v>117</v>
          </cell>
          <cell r="D7053">
            <v>2005</v>
          </cell>
          <cell r="G7053">
            <v>84</v>
          </cell>
          <cell r="I7053">
            <v>4051031</v>
          </cell>
        </row>
        <row r="7054">
          <cell r="A7054">
            <v>117</v>
          </cell>
          <cell r="D7054">
            <v>2005</v>
          </cell>
          <cell r="G7054">
            <v>85</v>
          </cell>
          <cell r="I7054">
            <v>2461201</v>
          </cell>
        </row>
        <row r="7055">
          <cell r="A7055">
            <v>117</v>
          </cell>
          <cell r="D7055">
            <v>2005</v>
          </cell>
          <cell r="G7055">
            <v>86</v>
          </cell>
          <cell r="I7055">
            <v>2141130</v>
          </cell>
        </row>
        <row r="7056">
          <cell r="A7056">
            <v>117</v>
          </cell>
          <cell r="D7056">
            <v>2005</v>
          </cell>
          <cell r="G7056">
            <v>87</v>
          </cell>
          <cell r="I7056">
            <v>95296</v>
          </cell>
        </row>
        <row r="7057">
          <cell r="A7057">
            <v>117</v>
          </cell>
          <cell r="D7057">
            <v>2005</v>
          </cell>
          <cell r="G7057">
            <v>88</v>
          </cell>
          <cell r="I7057">
            <v>3027308</v>
          </cell>
        </row>
        <row r="7058">
          <cell r="A7058">
            <v>117</v>
          </cell>
          <cell r="D7058">
            <v>2005</v>
          </cell>
          <cell r="G7058">
            <v>89</v>
          </cell>
          <cell r="I7058">
            <v>5991542</v>
          </cell>
        </row>
        <row r="7059">
          <cell r="A7059">
            <v>117</v>
          </cell>
          <cell r="D7059">
            <v>2005</v>
          </cell>
          <cell r="G7059">
            <v>90</v>
          </cell>
          <cell r="I7059">
            <v>8948044</v>
          </cell>
        </row>
        <row r="7060">
          <cell r="A7060">
            <v>117</v>
          </cell>
          <cell r="D7060">
            <v>2005</v>
          </cell>
          <cell r="G7060">
            <v>91</v>
          </cell>
          <cell r="I7060">
            <v>28601222</v>
          </cell>
        </row>
        <row r="7061">
          <cell r="A7061">
            <v>117</v>
          </cell>
          <cell r="D7061">
            <v>2005</v>
          </cell>
          <cell r="G7061"/>
          <cell r="I7061">
            <v>0</v>
          </cell>
        </row>
        <row r="7062">
          <cell r="A7062">
            <v>117</v>
          </cell>
          <cell r="D7062">
            <v>2005</v>
          </cell>
          <cell r="G7062">
            <v>93</v>
          </cell>
          <cell r="I7062">
            <v>1932902</v>
          </cell>
        </row>
        <row r="7063">
          <cell r="A7063">
            <v>117</v>
          </cell>
          <cell r="D7063">
            <v>2005</v>
          </cell>
          <cell r="G7063">
            <v>94</v>
          </cell>
          <cell r="I7063">
            <v>224758</v>
          </cell>
        </row>
        <row r="7064">
          <cell r="A7064">
            <v>117</v>
          </cell>
          <cell r="D7064">
            <v>2005</v>
          </cell>
          <cell r="G7064">
            <v>95</v>
          </cell>
          <cell r="I7064">
            <v>5078917</v>
          </cell>
        </row>
        <row r="7065">
          <cell r="A7065">
            <v>117</v>
          </cell>
          <cell r="D7065">
            <v>2005</v>
          </cell>
          <cell r="G7065">
            <v>96</v>
          </cell>
          <cell r="I7065">
            <v>7906020</v>
          </cell>
        </row>
        <row r="7066">
          <cell r="A7066">
            <v>117</v>
          </cell>
          <cell r="D7066">
            <v>2005</v>
          </cell>
          <cell r="G7066">
            <v>97</v>
          </cell>
          <cell r="I7066">
            <v>364622</v>
          </cell>
        </row>
        <row r="7067">
          <cell r="A7067">
            <v>117</v>
          </cell>
          <cell r="D7067">
            <v>2005</v>
          </cell>
          <cell r="G7067">
            <v>98</v>
          </cell>
          <cell r="I7067">
            <v>29053</v>
          </cell>
        </row>
        <row r="7068">
          <cell r="A7068">
            <v>117</v>
          </cell>
          <cell r="D7068">
            <v>2005</v>
          </cell>
          <cell r="G7068">
            <v>99</v>
          </cell>
          <cell r="I7068">
            <v>15536272</v>
          </cell>
        </row>
        <row r="7069">
          <cell r="A7069">
            <v>117</v>
          </cell>
          <cell r="D7069">
            <v>2005</v>
          </cell>
          <cell r="G7069">
            <v>100</v>
          </cell>
          <cell r="I7069">
            <v>44137494</v>
          </cell>
        </row>
        <row r="7070">
          <cell r="A7070">
            <v>117</v>
          </cell>
          <cell r="D7070">
            <v>2005</v>
          </cell>
          <cell r="G7070"/>
          <cell r="I7070">
            <v>0</v>
          </cell>
        </row>
        <row r="7071">
          <cell r="A7071">
            <v>117</v>
          </cell>
          <cell r="D7071">
            <v>2005</v>
          </cell>
          <cell r="G7071"/>
          <cell r="I7071">
            <v>0</v>
          </cell>
        </row>
        <row r="7072">
          <cell r="A7072">
            <v>117</v>
          </cell>
          <cell r="D7072">
            <v>2005</v>
          </cell>
          <cell r="G7072">
            <v>103</v>
          </cell>
          <cell r="I7072">
            <v>3582107</v>
          </cell>
        </row>
        <row r="7073">
          <cell r="A7073">
            <v>117</v>
          </cell>
          <cell r="D7073">
            <v>2005</v>
          </cell>
          <cell r="G7073"/>
          <cell r="I7073">
            <v>0</v>
          </cell>
        </row>
        <row r="7074">
          <cell r="A7074">
            <v>117</v>
          </cell>
          <cell r="D7074">
            <v>2005</v>
          </cell>
          <cell r="G7074">
            <v>105</v>
          </cell>
          <cell r="I7074">
            <v>7905337</v>
          </cell>
        </row>
        <row r="7075">
          <cell r="A7075">
            <v>117</v>
          </cell>
          <cell r="D7075">
            <v>2005</v>
          </cell>
          <cell r="G7075">
            <v>106</v>
          </cell>
          <cell r="I7075">
            <v>3252072</v>
          </cell>
        </row>
        <row r="7076">
          <cell r="A7076">
            <v>117</v>
          </cell>
          <cell r="D7076">
            <v>2005</v>
          </cell>
          <cell r="G7076">
            <v>107</v>
          </cell>
          <cell r="I7076">
            <v>-834077</v>
          </cell>
        </row>
        <row r="7077">
          <cell r="A7077">
            <v>117</v>
          </cell>
          <cell r="D7077">
            <v>2005</v>
          </cell>
          <cell r="G7077">
            <v>108</v>
          </cell>
          <cell r="I7077">
            <v>5221653</v>
          </cell>
        </row>
        <row r="7078">
          <cell r="A7078">
            <v>117</v>
          </cell>
          <cell r="D7078">
            <v>2005</v>
          </cell>
          <cell r="G7078">
            <v>109</v>
          </cell>
          <cell r="I7078">
            <v>1143835</v>
          </cell>
        </row>
        <row r="7079">
          <cell r="A7079">
            <v>117</v>
          </cell>
          <cell r="D7079">
            <v>2005</v>
          </cell>
          <cell r="G7079">
            <v>110</v>
          </cell>
          <cell r="I7079">
            <v>8974006</v>
          </cell>
        </row>
        <row r="7080">
          <cell r="A7080">
            <v>117</v>
          </cell>
          <cell r="D7080">
            <v>2005</v>
          </cell>
          <cell r="G7080">
            <v>111</v>
          </cell>
          <cell r="I7080">
            <v>4804809</v>
          </cell>
        </row>
        <row r="7081">
          <cell r="A7081">
            <v>117</v>
          </cell>
          <cell r="D7081">
            <v>2005</v>
          </cell>
          <cell r="G7081">
            <v>112</v>
          </cell>
          <cell r="I7081">
            <v>41926840</v>
          </cell>
        </row>
        <row r="7082">
          <cell r="A7082">
            <v>117</v>
          </cell>
          <cell r="D7082">
            <v>2006</v>
          </cell>
          <cell r="G7082">
            <v>83</v>
          </cell>
          <cell r="I7082">
            <v>1487712</v>
          </cell>
        </row>
        <row r="7083">
          <cell r="A7083">
            <v>117</v>
          </cell>
          <cell r="D7083">
            <v>2006</v>
          </cell>
          <cell r="G7083">
            <v>84</v>
          </cell>
          <cell r="I7083">
            <v>4071872</v>
          </cell>
        </row>
        <row r="7084">
          <cell r="A7084">
            <v>117</v>
          </cell>
          <cell r="D7084">
            <v>2006</v>
          </cell>
          <cell r="G7084"/>
          <cell r="I7084">
            <v>0</v>
          </cell>
        </row>
        <row r="7085">
          <cell r="A7085">
            <v>117</v>
          </cell>
          <cell r="D7085">
            <v>2006</v>
          </cell>
          <cell r="G7085">
            <v>86</v>
          </cell>
          <cell r="I7085">
            <v>600787</v>
          </cell>
        </row>
        <row r="7086">
          <cell r="A7086">
            <v>117</v>
          </cell>
          <cell r="D7086">
            <v>2006</v>
          </cell>
          <cell r="G7086"/>
          <cell r="I7086">
            <v>0</v>
          </cell>
        </row>
        <row r="7087">
          <cell r="A7087">
            <v>117</v>
          </cell>
          <cell r="D7087">
            <v>2006</v>
          </cell>
          <cell r="G7087">
            <v>88</v>
          </cell>
          <cell r="I7087">
            <v>3175505</v>
          </cell>
        </row>
        <row r="7088">
          <cell r="A7088">
            <v>117</v>
          </cell>
          <cell r="D7088">
            <v>2006</v>
          </cell>
          <cell r="G7088">
            <v>89</v>
          </cell>
          <cell r="I7088">
            <v>313286</v>
          </cell>
        </row>
        <row r="7089">
          <cell r="A7089">
            <v>117</v>
          </cell>
          <cell r="D7089">
            <v>2006</v>
          </cell>
          <cell r="G7089"/>
          <cell r="I7089">
            <v>0</v>
          </cell>
        </row>
        <row r="7090">
          <cell r="A7090">
            <v>117</v>
          </cell>
          <cell r="D7090">
            <v>2006</v>
          </cell>
          <cell r="G7090"/>
          <cell r="I7090">
            <v>0</v>
          </cell>
        </row>
        <row r="7091">
          <cell r="A7091">
            <v>117</v>
          </cell>
          <cell r="D7091">
            <v>2006</v>
          </cell>
          <cell r="G7091">
            <v>92</v>
          </cell>
          <cell r="I7091">
            <v>488411</v>
          </cell>
        </row>
        <row r="7092">
          <cell r="A7092">
            <v>117</v>
          </cell>
          <cell r="D7092">
            <v>2006</v>
          </cell>
          <cell r="G7092">
            <v>93</v>
          </cell>
          <cell r="I7092">
            <v>2481497</v>
          </cell>
        </row>
        <row r="7093">
          <cell r="A7093">
            <v>117</v>
          </cell>
          <cell r="D7093">
            <v>2006</v>
          </cell>
          <cell r="G7093">
            <v>94</v>
          </cell>
          <cell r="I7093">
            <v>1508546</v>
          </cell>
        </row>
        <row r="7094">
          <cell r="A7094">
            <v>117</v>
          </cell>
          <cell r="D7094">
            <v>2006</v>
          </cell>
          <cell r="G7094">
            <v>95</v>
          </cell>
          <cell r="I7094">
            <v>75795</v>
          </cell>
        </row>
        <row r="7095">
          <cell r="A7095">
            <v>117</v>
          </cell>
          <cell r="D7095">
            <v>2006</v>
          </cell>
          <cell r="G7095">
            <v>96</v>
          </cell>
          <cell r="I7095">
            <v>2870741</v>
          </cell>
        </row>
        <row r="7096">
          <cell r="A7096">
            <v>117</v>
          </cell>
          <cell r="D7096">
            <v>2006</v>
          </cell>
          <cell r="G7096">
            <v>97</v>
          </cell>
          <cell r="I7096">
            <v>6193841</v>
          </cell>
        </row>
        <row r="7097">
          <cell r="A7097">
            <v>117</v>
          </cell>
          <cell r="D7097">
            <v>2006</v>
          </cell>
          <cell r="G7097">
            <v>98</v>
          </cell>
          <cell r="I7097">
            <v>9193796</v>
          </cell>
        </row>
        <row r="7098">
          <cell r="A7098">
            <v>117</v>
          </cell>
          <cell r="D7098">
            <v>2006</v>
          </cell>
          <cell r="G7098">
            <v>99</v>
          </cell>
          <cell r="I7098">
            <v>32461789</v>
          </cell>
        </row>
        <row r="7099">
          <cell r="A7099">
            <v>117</v>
          </cell>
          <cell r="D7099">
            <v>2006</v>
          </cell>
          <cell r="G7099"/>
          <cell r="I7099">
            <v>0</v>
          </cell>
        </row>
        <row r="7100">
          <cell r="A7100">
            <v>117</v>
          </cell>
          <cell r="D7100">
            <v>2006</v>
          </cell>
          <cell r="G7100">
            <v>101</v>
          </cell>
          <cell r="I7100">
            <v>1654022</v>
          </cell>
        </row>
        <row r="7101">
          <cell r="A7101">
            <v>117</v>
          </cell>
          <cell r="D7101">
            <v>2006</v>
          </cell>
          <cell r="G7101">
            <v>102</v>
          </cell>
          <cell r="I7101">
            <v>145352</v>
          </cell>
        </row>
        <row r="7102">
          <cell r="A7102">
            <v>117</v>
          </cell>
          <cell r="D7102">
            <v>2006</v>
          </cell>
          <cell r="G7102">
            <v>103</v>
          </cell>
          <cell r="I7102">
            <v>308332</v>
          </cell>
        </row>
        <row r="7103">
          <cell r="A7103">
            <v>117</v>
          </cell>
          <cell r="D7103">
            <v>2006</v>
          </cell>
          <cell r="G7103">
            <v>104</v>
          </cell>
          <cell r="I7103">
            <v>630920</v>
          </cell>
        </row>
        <row r="7104">
          <cell r="A7104">
            <v>117</v>
          </cell>
          <cell r="D7104">
            <v>2006</v>
          </cell>
          <cell r="G7104">
            <v>105</v>
          </cell>
          <cell r="I7104">
            <v>37812</v>
          </cell>
        </row>
        <row r="7105">
          <cell r="A7105">
            <v>117</v>
          </cell>
          <cell r="D7105">
            <v>2006</v>
          </cell>
          <cell r="G7105">
            <v>106</v>
          </cell>
          <cell r="I7105">
            <v>1227</v>
          </cell>
        </row>
        <row r="7106">
          <cell r="A7106">
            <v>117</v>
          </cell>
          <cell r="D7106">
            <v>2006</v>
          </cell>
          <cell r="G7106">
            <v>107</v>
          </cell>
          <cell r="I7106">
            <v>6353619</v>
          </cell>
        </row>
        <row r="7107">
          <cell r="A7107">
            <v>117</v>
          </cell>
          <cell r="D7107">
            <v>2006</v>
          </cell>
          <cell r="G7107">
            <v>108</v>
          </cell>
          <cell r="I7107">
            <v>15889966</v>
          </cell>
        </row>
        <row r="7108">
          <cell r="A7108">
            <v>117</v>
          </cell>
          <cell r="D7108">
            <v>2006</v>
          </cell>
          <cell r="G7108">
            <v>109</v>
          </cell>
          <cell r="I7108">
            <v>236022</v>
          </cell>
        </row>
        <row r="7109">
          <cell r="A7109">
            <v>117</v>
          </cell>
          <cell r="D7109">
            <v>2006</v>
          </cell>
          <cell r="G7109">
            <v>110</v>
          </cell>
          <cell r="I7109">
            <v>28674</v>
          </cell>
        </row>
        <row r="7110">
          <cell r="A7110">
            <v>117</v>
          </cell>
          <cell r="D7110">
            <v>2006</v>
          </cell>
          <cell r="G7110">
            <v>111</v>
          </cell>
          <cell r="I7110">
            <v>25285946</v>
          </cell>
        </row>
        <row r="7111">
          <cell r="A7111">
            <v>117</v>
          </cell>
          <cell r="D7111">
            <v>2006</v>
          </cell>
          <cell r="G7111">
            <v>112</v>
          </cell>
          <cell r="I7111">
            <v>57747735</v>
          </cell>
        </row>
        <row r="7112">
          <cell r="A7112">
            <v>117</v>
          </cell>
          <cell r="D7112">
            <v>2007</v>
          </cell>
          <cell r="G7112">
            <v>83</v>
          </cell>
          <cell r="I7112">
            <v>1563632</v>
          </cell>
        </row>
        <row r="7113">
          <cell r="A7113">
            <v>117</v>
          </cell>
          <cell r="D7113">
            <v>2007</v>
          </cell>
          <cell r="G7113">
            <v>84</v>
          </cell>
          <cell r="I7113">
            <v>3319592</v>
          </cell>
        </row>
        <row r="7114">
          <cell r="A7114">
            <v>117</v>
          </cell>
          <cell r="D7114">
            <v>2007</v>
          </cell>
          <cell r="G7114">
            <v>85</v>
          </cell>
          <cell r="I7114">
            <v>120</v>
          </cell>
        </row>
        <row r="7115">
          <cell r="A7115">
            <v>117</v>
          </cell>
          <cell r="D7115">
            <v>2007</v>
          </cell>
          <cell r="G7115">
            <v>86</v>
          </cell>
          <cell r="I7115">
            <v>1794924</v>
          </cell>
        </row>
        <row r="7116">
          <cell r="A7116">
            <v>117</v>
          </cell>
          <cell r="D7116">
            <v>2007</v>
          </cell>
          <cell r="G7116">
            <v>87</v>
          </cell>
          <cell r="I7116">
            <v>302</v>
          </cell>
        </row>
        <row r="7117">
          <cell r="A7117">
            <v>117</v>
          </cell>
          <cell r="D7117">
            <v>2007</v>
          </cell>
          <cell r="G7117">
            <v>88</v>
          </cell>
          <cell r="I7117">
            <v>3677382</v>
          </cell>
        </row>
        <row r="7118">
          <cell r="A7118">
            <v>117</v>
          </cell>
          <cell r="D7118">
            <v>2007</v>
          </cell>
          <cell r="G7118">
            <v>89</v>
          </cell>
          <cell r="I7118">
            <v>341457</v>
          </cell>
        </row>
        <row r="7119">
          <cell r="A7119">
            <v>117</v>
          </cell>
          <cell r="D7119">
            <v>2007</v>
          </cell>
          <cell r="G7119">
            <v>90</v>
          </cell>
          <cell r="I7119">
            <v>432</v>
          </cell>
        </row>
        <row r="7120">
          <cell r="A7120">
            <v>117</v>
          </cell>
          <cell r="D7120">
            <v>2007</v>
          </cell>
          <cell r="G7120">
            <v>91</v>
          </cell>
          <cell r="I7120">
            <v>6056</v>
          </cell>
        </row>
        <row r="7121">
          <cell r="A7121">
            <v>117</v>
          </cell>
          <cell r="D7121">
            <v>2007</v>
          </cell>
          <cell r="G7121">
            <v>92</v>
          </cell>
          <cell r="I7121">
            <v>1050359</v>
          </cell>
        </row>
        <row r="7122">
          <cell r="A7122">
            <v>117</v>
          </cell>
          <cell r="D7122">
            <v>2007</v>
          </cell>
          <cell r="G7122">
            <v>93</v>
          </cell>
          <cell r="I7122">
            <v>3585647</v>
          </cell>
        </row>
        <row r="7123">
          <cell r="A7123">
            <v>117</v>
          </cell>
          <cell r="D7123">
            <v>2007</v>
          </cell>
          <cell r="G7123">
            <v>94</v>
          </cell>
          <cell r="I7123">
            <v>2284354</v>
          </cell>
        </row>
        <row r="7124">
          <cell r="A7124">
            <v>117</v>
          </cell>
          <cell r="D7124">
            <v>2007</v>
          </cell>
          <cell r="G7124">
            <v>95</v>
          </cell>
          <cell r="I7124">
            <v>56468</v>
          </cell>
        </row>
        <row r="7125">
          <cell r="A7125">
            <v>117</v>
          </cell>
          <cell r="D7125">
            <v>2007</v>
          </cell>
          <cell r="G7125">
            <v>96</v>
          </cell>
          <cell r="I7125">
            <v>2112939</v>
          </cell>
        </row>
        <row r="7126">
          <cell r="A7126">
            <v>117</v>
          </cell>
          <cell r="D7126">
            <v>2007</v>
          </cell>
          <cell r="G7126">
            <v>97</v>
          </cell>
          <cell r="I7126">
            <v>6318101</v>
          </cell>
        </row>
        <row r="7127">
          <cell r="A7127">
            <v>117</v>
          </cell>
          <cell r="D7127">
            <v>2007</v>
          </cell>
          <cell r="G7127">
            <v>98</v>
          </cell>
          <cell r="I7127">
            <v>9350507</v>
          </cell>
        </row>
        <row r="7128">
          <cell r="A7128">
            <v>117</v>
          </cell>
          <cell r="D7128">
            <v>2007</v>
          </cell>
          <cell r="G7128">
            <v>99</v>
          </cell>
          <cell r="I7128">
            <v>35462272</v>
          </cell>
        </row>
        <row r="7129">
          <cell r="A7129">
            <v>117</v>
          </cell>
          <cell r="D7129">
            <v>2007</v>
          </cell>
          <cell r="G7129"/>
          <cell r="I7129">
            <v>0</v>
          </cell>
        </row>
        <row r="7130">
          <cell r="A7130">
            <v>117</v>
          </cell>
          <cell r="D7130">
            <v>2007</v>
          </cell>
          <cell r="G7130">
            <v>101</v>
          </cell>
          <cell r="I7130">
            <v>2082984</v>
          </cell>
        </row>
        <row r="7131">
          <cell r="A7131">
            <v>117</v>
          </cell>
          <cell r="D7131">
            <v>2007</v>
          </cell>
          <cell r="G7131">
            <v>102</v>
          </cell>
          <cell r="I7131">
            <v>119939</v>
          </cell>
        </row>
        <row r="7132">
          <cell r="A7132">
            <v>117</v>
          </cell>
          <cell r="D7132">
            <v>2007</v>
          </cell>
          <cell r="G7132">
            <v>103</v>
          </cell>
          <cell r="I7132">
            <v>720483</v>
          </cell>
        </row>
        <row r="7133">
          <cell r="A7133">
            <v>117</v>
          </cell>
          <cell r="D7133">
            <v>2007</v>
          </cell>
          <cell r="G7133">
            <v>104</v>
          </cell>
          <cell r="I7133">
            <v>917703</v>
          </cell>
        </row>
        <row r="7134">
          <cell r="A7134">
            <v>117</v>
          </cell>
          <cell r="D7134">
            <v>2007</v>
          </cell>
          <cell r="G7134">
            <v>105</v>
          </cell>
          <cell r="I7134">
            <v>42542</v>
          </cell>
        </row>
        <row r="7135">
          <cell r="A7135">
            <v>117</v>
          </cell>
          <cell r="D7135">
            <v>2007</v>
          </cell>
          <cell r="G7135">
            <v>106</v>
          </cell>
          <cell r="I7135">
            <v>0</v>
          </cell>
        </row>
        <row r="7136">
          <cell r="A7136">
            <v>117</v>
          </cell>
          <cell r="D7136">
            <v>2007</v>
          </cell>
          <cell r="G7136">
            <v>107</v>
          </cell>
          <cell r="I7136">
            <v>6771271</v>
          </cell>
        </row>
        <row r="7137">
          <cell r="A7137">
            <v>117</v>
          </cell>
          <cell r="D7137">
            <v>2007</v>
          </cell>
          <cell r="G7137">
            <v>108</v>
          </cell>
          <cell r="I7137">
            <v>21076813</v>
          </cell>
        </row>
        <row r="7138">
          <cell r="A7138">
            <v>117</v>
          </cell>
          <cell r="D7138">
            <v>2007</v>
          </cell>
          <cell r="G7138">
            <v>109</v>
          </cell>
          <cell r="I7138">
            <v>247371</v>
          </cell>
        </row>
        <row r="7139">
          <cell r="A7139">
            <v>117</v>
          </cell>
          <cell r="D7139">
            <v>2007</v>
          </cell>
          <cell r="G7139">
            <v>110</v>
          </cell>
          <cell r="I7139">
            <v>64339</v>
          </cell>
        </row>
        <row r="7140">
          <cell r="A7140">
            <v>117</v>
          </cell>
          <cell r="D7140">
            <v>2007</v>
          </cell>
          <cell r="G7140">
            <v>111</v>
          </cell>
          <cell r="I7140">
            <v>32043445</v>
          </cell>
        </row>
        <row r="7141">
          <cell r="A7141">
            <v>117</v>
          </cell>
          <cell r="D7141">
            <v>2007</v>
          </cell>
          <cell r="G7141">
            <v>112</v>
          </cell>
          <cell r="I7141">
            <v>67505717</v>
          </cell>
        </row>
        <row r="7142">
          <cell r="A7142">
            <v>117</v>
          </cell>
          <cell r="D7142">
            <v>2008</v>
          </cell>
          <cell r="G7142">
            <v>83</v>
          </cell>
          <cell r="I7142">
            <v>1862970</v>
          </cell>
        </row>
        <row r="7143">
          <cell r="A7143">
            <v>117</v>
          </cell>
          <cell r="D7143">
            <v>2008</v>
          </cell>
          <cell r="G7143">
            <v>84</v>
          </cell>
          <cell r="I7143">
            <v>3239670</v>
          </cell>
        </row>
        <row r="7144">
          <cell r="A7144">
            <v>117</v>
          </cell>
          <cell r="D7144">
            <v>2008</v>
          </cell>
          <cell r="G7144">
            <v>85</v>
          </cell>
          <cell r="I7144">
            <v>0</v>
          </cell>
        </row>
        <row r="7145">
          <cell r="A7145">
            <v>117</v>
          </cell>
          <cell r="D7145">
            <v>2008</v>
          </cell>
          <cell r="G7145">
            <v>86</v>
          </cell>
          <cell r="I7145">
            <v>1875839</v>
          </cell>
        </row>
        <row r="7146">
          <cell r="A7146">
            <v>117</v>
          </cell>
          <cell r="D7146">
            <v>2008</v>
          </cell>
          <cell r="G7146">
            <v>87</v>
          </cell>
          <cell r="I7146">
            <v>0</v>
          </cell>
        </row>
        <row r="7147">
          <cell r="A7147">
            <v>117</v>
          </cell>
          <cell r="D7147">
            <v>2008</v>
          </cell>
          <cell r="G7147">
            <v>88</v>
          </cell>
          <cell r="I7147">
            <v>3912403</v>
          </cell>
        </row>
        <row r="7148">
          <cell r="A7148">
            <v>117</v>
          </cell>
          <cell r="D7148">
            <v>2008</v>
          </cell>
          <cell r="G7148">
            <v>89</v>
          </cell>
          <cell r="I7148">
            <v>936896</v>
          </cell>
        </row>
        <row r="7149">
          <cell r="A7149">
            <v>117</v>
          </cell>
          <cell r="D7149">
            <v>2008</v>
          </cell>
          <cell r="G7149">
            <v>90</v>
          </cell>
          <cell r="I7149">
            <v>2107</v>
          </cell>
        </row>
        <row r="7150">
          <cell r="A7150">
            <v>117</v>
          </cell>
          <cell r="D7150">
            <v>2008</v>
          </cell>
          <cell r="G7150">
            <v>91</v>
          </cell>
          <cell r="I7150">
            <v>2209</v>
          </cell>
        </row>
        <row r="7151">
          <cell r="A7151">
            <v>117</v>
          </cell>
          <cell r="D7151">
            <v>2008</v>
          </cell>
          <cell r="G7151">
            <v>92</v>
          </cell>
          <cell r="I7151">
            <v>982534</v>
          </cell>
        </row>
        <row r="7152">
          <cell r="A7152">
            <v>117</v>
          </cell>
          <cell r="D7152">
            <v>2008</v>
          </cell>
          <cell r="G7152">
            <v>93</v>
          </cell>
          <cell r="I7152">
            <v>3348267</v>
          </cell>
        </row>
        <row r="7153">
          <cell r="A7153">
            <v>117</v>
          </cell>
          <cell r="D7153">
            <v>2008</v>
          </cell>
          <cell r="G7153">
            <v>94</v>
          </cell>
          <cell r="I7153">
            <v>2846043</v>
          </cell>
        </row>
        <row r="7154">
          <cell r="A7154">
            <v>117</v>
          </cell>
          <cell r="D7154">
            <v>2008</v>
          </cell>
          <cell r="G7154">
            <v>95</v>
          </cell>
          <cell r="I7154">
            <v>50240</v>
          </cell>
        </row>
        <row r="7155">
          <cell r="A7155">
            <v>117</v>
          </cell>
          <cell r="D7155">
            <v>2008</v>
          </cell>
          <cell r="G7155">
            <v>96</v>
          </cell>
          <cell r="I7155">
            <v>266900</v>
          </cell>
        </row>
        <row r="7156">
          <cell r="A7156">
            <v>117</v>
          </cell>
          <cell r="D7156">
            <v>2008</v>
          </cell>
          <cell r="G7156">
            <v>97</v>
          </cell>
          <cell r="I7156">
            <v>9174553</v>
          </cell>
        </row>
        <row r="7157">
          <cell r="A7157">
            <v>117</v>
          </cell>
          <cell r="D7157">
            <v>2008</v>
          </cell>
          <cell r="G7157">
            <v>98</v>
          </cell>
          <cell r="I7157">
            <v>8617893</v>
          </cell>
        </row>
        <row r="7158">
          <cell r="A7158">
            <v>117</v>
          </cell>
          <cell r="D7158">
            <v>2008</v>
          </cell>
          <cell r="G7158">
            <v>99</v>
          </cell>
          <cell r="I7158">
            <v>37118524</v>
          </cell>
        </row>
        <row r="7159">
          <cell r="A7159">
            <v>117</v>
          </cell>
          <cell r="D7159">
            <v>2008</v>
          </cell>
          <cell r="G7159"/>
          <cell r="I7159">
            <v>0</v>
          </cell>
        </row>
        <row r="7160">
          <cell r="A7160">
            <v>117</v>
          </cell>
          <cell r="D7160">
            <v>2008</v>
          </cell>
          <cell r="G7160">
            <v>101</v>
          </cell>
          <cell r="I7160">
            <v>1902787</v>
          </cell>
        </row>
        <row r="7161">
          <cell r="A7161">
            <v>117</v>
          </cell>
          <cell r="D7161">
            <v>2008</v>
          </cell>
          <cell r="G7161">
            <v>102</v>
          </cell>
          <cell r="I7161">
            <v>103468</v>
          </cell>
        </row>
        <row r="7162">
          <cell r="A7162">
            <v>117</v>
          </cell>
          <cell r="D7162">
            <v>2008</v>
          </cell>
          <cell r="G7162">
            <v>103</v>
          </cell>
          <cell r="I7162">
            <v>811869</v>
          </cell>
        </row>
        <row r="7163">
          <cell r="A7163">
            <v>117</v>
          </cell>
          <cell r="D7163">
            <v>2008</v>
          </cell>
          <cell r="G7163">
            <v>104</v>
          </cell>
          <cell r="I7163">
            <v>890451</v>
          </cell>
        </row>
        <row r="7164">
          <cell r="A7164">
            <v>117</v>
          </cell>
          <cell r="D7164">
            <v>2008</v>
          </cell>
          <cell r="G7164">
            <v>105</v>
          </cell>
          <cell r="I7164">
            <v>72717</v>
          </cell>
        </row>
        <row r="7165">
          <cell r="A7165">
            <v>117</v>
          </cell>
          <cell r="D7165">
            <v>2008</v>
          </cell>
          <cell r="G7165">
            <v>106</v>
          </cell>
          <cell r="I7165">
            <v>85</v>
          </cell>
        </row>
        <row r="7166">
          <cell r="A7166">
            <v>117</v>
          </cell>
          <cell r="D7166">
            <v>2008</v>
          </cell>
          <cell r="G7166">
            <v>107</v>
          </cell>
          <cell r="I7166">
            <v>8752908</v>
          </cell>
        </row>
        <row r="7167">
          <cell r="A7167">
            <v>117</v>
          </cell>
          <cell r="D7167">
            <v>2008</v>
          </cell>
          <cell r="G7167">
            <v>108</v>
          </cell>
          <cell r="I7167">
            <v>21666684</v>
          </cell>
        </row>
        <row r="7168">
          <cell r="A7168">
            <v>117</v>
          </cell>
          <cell r="D7168">
            <v>2008</v>
          </cell>
          <cell r="G7168">
            <v>109</v>
          </cell>
          <cell r="I7168">
            <v>301594</v>
          </cell>
        </row>
        <row r="7169">
          <cell r="A7169">
            <v>117</v>
          </cell>
          <cell r="D7169">
            <v>2008</v>
          </cell>
          <cell r="G7169">
            <v>110</v>
          </cell>
          <cell r="I7169">
            <v>632588</v>
          </cell>
        </row>
        <row r="7170">
          <cell r="A7170">
            <v>117</v>
          </cell>
          <cell r="D7170">
            <v>2008</v>
          </cell>
          <cell r="G7170">
            <v>111</v>
          </cell>
          <cell r="I7170">
            <v>35135151</v>
          </cell>
        </row>
        <row r="7171">
          <cell r="A7171">
            <v>117</v>
          </cell>
          <cell r="D7171">
            <v>2008</v>
          </cell>
          <cell r="G7171">
            <v>112</v>
          </cell>
          <cell r="I7171">
            <v>72253675</v>
          </cell>
        </row>
        <row r="7172">
          <cell r="A7172">
            <v>117</v>
          </cell>
          <cell r="D7172">
            <v>2009</v>
          </cell>
          <cell r="G7172">
            <v>83</v>
          </cell>
          <cell r="I7172">
            <v>2417396</v>
          </cell>
        </row>
        <row r="7173">
          <cell r="A7173">
            <v>117</v>
          </cell>
          <cell r="D7173">
            <v>2009</v>
          </cell>
          <cell r="G7173">
            <v>84</v>
          </cell>
          <cell r="I7173">
            <v>2549318</v>
          </cell>
        </row>
        <row r="7174">
          <cell r="A7174">
            <v>117</v>
          </cell>
          <cell r="D7174">
            <v>2009</v>
          </cell>
          <cell r="G7174"/>
          <cell r="I7174">
            <v>0</v>
          </cell>
        </row>
        <row r="7175">
          <cell r="A7175">
            <v>117</v>
          </cell>
          <cell r="D7175">
            <v>2009</v>
          </cell>
          <cell r="G7175">
            <v>86</v>
          </cell>
          <cell r="I7175">
            <v>2238754</v>
          </cell>
        </row>
        <row r="7176">
          <cell r="A7176">
            <v>117</v>
          </cell>
          <cell r="D7176">
            <v>2009</v>
          </cell>
          <cell r="G7176"/>
          <cell r="I7176">
            <v>0</v>
          </cell>
        </row>
        <row r="7177">
          <cell r="A7177">
            <v>117</v>
          </cell>
          <cell r="D7177">
            <v>2009</v>
          </cell>
          <cell r="G7177">
            <v>88</v>
          </cell>
          <cell r="I7177">
            <v>3413097</v>
          </cell>
        </row>
        <row r="7178">
          <cell r="A7178">
            <v>117</v>
          </cell>
          <cell r="D7178">
            <v>2009</v>
          </cell>
          <cell r="G7178">
            <v>89</v>
          </cell>
          <cell r="I7178">
            <v>1552052</v>
          </cell>
        </row>
        <row r="7179">
          <cell r="A7179">
            <v>117</v>
          </cell>
          <cell r="D7179">
            <v>2009</v>
          </cell>
          <cell r="G7179">
            <v>90</v>
          </cell>
          <cell r="I7179">
            <v>0</v>
          </cell>
        </row>
        <row r="7180">
          <cell r="A7180">
            <v>117</v>
          </cell>
          <cell r="D7180">
            <v>2009</v>
          </cell>
          <cell r="G7180">
            <v>91</v>
          </cell>
          <cell r="I7180">
            <v>5198</v>
          </cell>
        </row>
        <row r="7181">
          <cell r="A7181">
            <v>117</v>
          </cell>
          <cell r="D7181">
            <v>2009</v>
          </cell>
          <cell r="G7181">
            <v>92</v>
          </cell>
          <cell r="I7181">
            <v>872819</v>
          </cell>
        </row>
        <row r="7182">
          <cell r="A7182">
            <v>117</v>
          </cell>
          <cell r="D7182">
            <v>2009</v>
          </cell>
          <cell r="G7182">
            <v>93</v>
          </cell>
          <cell r="I7182">
            <v>4436919</v>
          </cell>
        </row>
        <row r="7183">
          <cell r="A7183">
            <v>117</v>
          </cell>
          <cell r="D7183">
            <v>2009</v>
          </cell>
          <cell r="G7183">
            <v>94</v>
          </cell>
          <cell r="I7183">
            <v>2974095</v>
          </cell>
        </row>
        <row r="7184">
          <cell r="A7184">
            <v>117</v>
          </cell>
          <cell r="D7184">
            <v>2009</v>
          </cell>
          <cell r="G7184">
            <v>95</v>
          </cell>
          <cell r="I7184">
            <v>29001</v>
          </cell>
        </row>
        <row r="7185">
          <cell r="A7185">
            <v>117</v>
          </cell>
          <cell r="D7185">
            <v>2009</v>
          </cell>
          <cell r="G7185">
            <v>96</v>
          </cell>
          <cell r="I7185">
            <v>171356</v>
          </cell>
        </row>
        <row r="7186">
          <cell r="A7186">
            <v>117</v>
          </cell>
          <cell r="D7186">
            <v>2009</v>
          </cell>
          <cell r="G7186">
            <v>97</v>
          </cell>
          <cell r="I7186">
            <v>9551613</v>
          </cell>
        </row>
        <row r="7187">
          <cell r="A7187">
            <v>117</v>
          </cell>
          <cell r="D7187">
            <v>2009</v>
          </cell>
          <cell r="G7187">
            <v>98</v>
          </cell>
          <cell r="I7187">
            <v>10034509</v>
          </cell>
        </row>
        <row r="7188">
          <cell r="A7188">
            <v>117</v>
          </cell>
          <cell r="D7188">
            <v>2009</v>
          </cell>
          <cell r="G7188">
            <v>99</v>
          </cell>
          <cell r="I7188">
            <v>40246127</v>
          </cell>
        </row>
        <row r="7189">
          <cell r="A7189">
            <v>117</v>
          </cell>
          <cell r="D7189">
            <v>2009</v>
          </cell>
          <cell r="G7189"/>
          <cell r="I7189">
            <v>0</v>
          </cell>
        </row>
        <row r="7190">
          <cell r="A7190">
            <v>117</v>
          </cell>
          <cell r="D7190">
            <v>2009</v>
          </cell>
          <cell r="G7190">
            <v>101</v>
          </cell>
          <cell r="I7190">
            <v>2046865</v>
          </cell>
        </row>
        <row r="7191">
          <cell r="A7191">
            <v>117</v>
          </cell>
          <cell r="D7191">
            <v>2009</v>
          </cell>
          <cell r="G7191">
            <v>102</v>
          </cell>
          <cell r="I7191">
            <v>59081</v>
          </cell>
        </row>
        <row r="7192">
          <cell r="A7192">
            <v>117</v>
          </cell>
          <cell r="D7192">
            <v>2009</v>
          </cell>
          <cell r="G7192">
            <v>103</v>
          </cell>
          <cell r="I7192">
            <v>467498</v>
          </cell>
        </row>
        <row r="7193">
          <cell r="A7193">
            <v>117</v>
          </cell>
          <cell r="D7193">
            <v>2009</v>
          </cell>
          <cell r="G7193">
            <v>104</v>
          </cell>
          <cell r="I7193">
            <v>581014</v>
          </cell>
        </row>
        <row r="7194">
          <cell r="A7194">
            <v>117</v>
          </cell>
          <cell r="D7194">
            <v>2009</v>
          </cell>
          <cell r="G7194">
            <v>105</v>
          </cell>
          <cell r="I7194">
            <v>40602</v>
          </cell>
        </row>
        <row r="7195">
          <cell r="A7195">
            <v>117</v>
          </cell>
          <cell r="D7195">
            <v>2009</v>
          </cell>
          <cell r="G7195">
            <v>106</v>
          </cell>
          <cell r="I7195">
            <v>120</v>
          </cell>
        </row>
        <row r="7196">
          <cell r="A7196">
            <v>117</v>
          </cell>
          <cell r="D7196">
            <v>2009</v>
          </cell>
          <cell r="G7196">
            <v>107</v>
          </cell>
          <cell r="I7196">
            <v>9721269</v>
          </cell>
        </row>
        <row r="7197">
          <cell r="A7197">
            <v>117</v>
          </cell>
          <cell r="D7197">
            <v>2009</v>
          </cell>
          <cell r="G7197">
            <v>108</v>
          </cell>
          <cell r="I7197">
            <v>22016059</v>
          </cell>
        </row>
        <row r="7198">
          <cell r="A7198">
            <v>117</v>
          </cell>
          <cell r="D7198">
            <v>2009</v>
          </cell>
          <cell r="G7198">
            <v>109</v>
          </cell>
          <cell r="I7198">
            <v>269004</v>
          </cell>
        </row>
        <row r="7199">
          <cell r="A7199">
            <v>117</v>
          </cell>
          <cell r="D7199">
            <v>2009</v>
          </cell>
          <cell r="G7199">
            <v>110</v>
          </cell>
          <cell r="I7199">
            <v>332109</v>
          </cell>
        </row>
        <row r="7200">
          <cell r="A7200">
            <v>117</v>
          </cell>
          <cell r="D7200">
            <v>2009</v>
          </cell>
          <cell r="G7200">
            <v>111</v>
          </cell>
          <cell r="I7200">
            <v>35533621</v>
          </cell>
        </row>
        <row r="7201">
          <cell r="A7201">
            <v>117</v>
          </cell>
          <cell r="D7201">
            <v>2009</v>
          </cell>
          <cell r="G7201">
            <v>112</v>
          </cell>
          <cell r="I7201">
            <v>75779748</v>
          </cell>
        </row>
        <row r="7202">
          <cell r="A7202">
            <v>117</v>
          </cell>
          <cell r="D7202">
            <v>2010</v>
          </cell>
          <cell r="G7202">
            <v>83</v>
          </cell>
          <cell r="I7202">
            <v>2182199</v>
          </cell>
        </row>
        <row r="7203">
          <cell r="A7203">
            <v>117</v>
          </cell>
          <cell r="D7203">
            <v>2010</v>
          </cell>
          <cell r="G7203">
            <v>84</v>
          </cell>
          <cell r="I7203">
            <v>2862601</v>
          </cell>
        </row>
        <row r="7204">
          <cell r="A7204">
            <v>117</v>
          </cell>
          <cell r="D7204">
            <v>2010</v>
          </cell>
          <cell r="G7204"/>
          <cell r="I7204">
            <v>0</v>
          </cell>
        </row>
        <row r="7205">
          <cell r="A7205">
            <v>117</v>
          </cell>
          <cell r="D7205">
            <v>2010</v>
          </cell>
          <cell r="G7205">
            <v>86</v>
          </cell>
          <cell r="I7205">
            <v>2572962</v>
          </cell>
        </row>
        <row r="7206">
          <cell r="A7206">
            <v>117</v>
          </cell>
          <cell r="D7206">
            <v>2010</v>
          </cell>
          <cell r="G7206"/>
          <cell r="I7206">
            <v>0</v>
          </cell>
        </row>
        <row r="7207">
          <cell r="A7207">
            <v>117</v>
          </cell>
          <cell r="D7207">
            <v>2010</v>
          </cell>
          <cell r="G7207">
            <v>88</v>
          </cell>
          <cell r="I7207">
            <v>4438211</v>
          </cell>
        </row>
        <row r="7208">
          <cell r="A7208">
            <v>117</v>
          </cell>
          <cell r="D7208">
            <v>2010</v>
          </cell>
          <cell r="G7208">
            <v>89</v>
          </cell>
          <cell r="I7208">
            <v>1303697</v>
          </cell>
        </row>
        <row r="7209">
          <cell r="A7209">
            <v>117</v>
          </cell>
          <cell r="D7209">
            <v>2010</v>
          </cell>
          <cell r="G7209"/>
          <cell r="I7209">
            <v>0</v>
          </cell>
        </row>
        <row r="7210">
          <cell r="A7210">
            <v>117</v>
          </cell>
          <cell r="D7210">
            <v>2010</v>
          </cell>
          <cell r="G7210">
            <v>91</v>
          </cell>
          <cell r="I7210">
            <v>9511</v>
          </cell>
        </row>
        <row r="7211">
          <cell r="A7211">
            <v>117</v>
          </cell>
          <cell r="D7211">
            <v>2010</v>
          </cell>
          <cell r="G7211">
            <v>92</v>
          </cell>
          <cell r="I7211">
            <v>1162814</v>
          </cell>
        </row>
        <row r="7212">
          <cell r="A7212">
            <v>117</v>
          </cell>
          <cell r="D7212">
            <v>2010</v>
          </cell>
          <cell r="G7212">
            <v>93</v>
          </cell>
          <cell r="I7212">
            <v>3415617</v>
          </cell>
        </row>
        <row r="7213">
          <cell r="A7213">
            <v>117</v>
          </cell>
          <cell r="D7213">
            <v>2010</v>
          </cell>
          <cell r="G7213">
            <v>94</v>
          </cell>
          <cell r="I7213">
            <v>3856268</v>
          </cell>
        </row>
        <row r="7214">
          <cell r="A7214">
            <v>117</v>
          </cell>
          <cell r="D7214">
            <v>2010</v>
          </cell>
          <cell r="G7214">
            <v>95</v>
          </cell>
          <cell r="I7214">
            <v>27605</v>
          </cell>
        </row>
        <row r="7215">
          <cell r="A7215">
            <v>117</v>
          </cell>
          <cell r="D7215">
            <v>2010</v>
          </cell>
          <cell r="G7215">
            <v>96</v>
          </cell>
          <cell r="I7215">
            <v>282774</v>
          </cell>
        </row>
        <row r="7216">
          <cell r="A7216">
            <v>117</v>
          </cell>
          <cell r="D7216">
            <v>2010</v>
          </cell>
          <cell r="G7216">
            <v>97</v>
          </cell>
          <cell r="I7216">
            <v>25544577</v>
          </cell>
        </row>
        <row r="7217">
          <cell r="A7217">
            <v>117</v>
          </cell>
          <cell r="D7217">
            <v>2010</v>
          </cell>
          <cell r="G7217">
            <v>98</v>
          </cell>
          <cell r="I7217">
            <v>10228227</v>
          </cell>
        </row>
        <row r="7218">
          <cell r="A7218">
            <v>117</v>
          </cell>
          <cell r="D7218">
            <v>2010</v>
          </cell>
          <cell r="G7218">
            <v>99</v>
          </cell>
          <cell r="I7218">
            <v>57887063</v>
          </cell>
        </row>
        <row r="7219">
          <cell r="A7219">
            <v>117</v>
          </cell>
          <cell r="D7219">
            <v>2010</v>
          </cell>
          <cell r="G7219"/>
          <cell r="I7219">
            <v>0</v>
          </cell>
        </row>
        <row r="7220">
          <cell r="A7220">
            <v>117</v>
          </cell>
          <cell r="D7220">
            <v>2010</v>
          </cell>
          <cell r="G7220">
            <v>101</v>
          </cell>
          <cell r="I7220">
            <v>1903396</v>
          </cell>
        </row>
        <row r="7221">
          <cell r="A7221">
            <v>117</v>
          </cell>
          <cell r="D7221">
            <v>2010</v>
          </cell>
          <cell r="G7221">
            <v>102</v>
          </cell>
          <cell r="I7221">
            <v>28404</v>
          </cell>
        </row>
        <row r="7222">
          <cell r="A7222">
            <v>117</v>
          </cell>
          <cell r="D7222">
            <v>2010</v>
          </cell>
          <cell r="G7222">
            <v>103</v>
          </cell>
          <cell r="I7222">
            <v>370808</v>
          </cell>
        </row>
        <row r="7223">
          <cell r="A7223">
            <v>117</v>
          </cell>
          <cell r="D7223">
            <v>2010</v>
          </cell>
          <cell r="G7223">
            <v>104</v>
          </cell>
          <cell r="I7223">
            <v>670570</v>
          </cell>
        </row>
        <row r="7224">
          <cell r="A7224">
            <v>117</v>
          </cell>
          <cell r="D7224">
            <v>2010</v>
          </cell>
          <cell r="G7224">
            <v>105</v>
          </cell>
          <cell r="I7224">
            <v>26882</v>
          </cell>
        </row>
        <row r="7225">
          <cell r="A7225">
            <v>117</v>
          </cell>
          <cell r="D7225">
            <v>2010</v>
          </cell>
          <cell r="G7225">
            <v>106</v>
          </cell>
          <cell r="I7225">
            <v>0</v>
          </cell>
        </row>
        <row r="7226">
          <cell r="A7226">
            <v>117</v>
          </cell>
          <cell r="D7226">
            <v>2010</v>
          </cell>
          <cell r="G7226">
            <v>107</v>
          </cell>
          <cell r="I7226">
            <v>8472573</v>
          </cell>
        </row>
        <row r="7227">
          <cell r="A7227">
            <v>117</v>
          </cell>
          <cell r="D7227">
            <v>2010</v>
          </cell>
          <cell r="G7227">
            <v>108</v>
          </cell>
          <cell r="I7227">
            <v>23688962</v>
          </cell>
        </row>
        <row r="7228">
          <cell r="A7228">
            <v>117</v>
          </cell>
          <cell r="D7228">
            <v>2010</v>
          </cell>
          <cell r="G7228">
            <v>109</v>
          </cell>
          <cell r="I7228">
            <v>277896</v>
          </cell>
        </row>
        <row r="7229">
          <cell r="A7229">
            <v>117</v>
          </cell>
          <cell r="D7229">
            <v>2010</v>
          </cell>
          <cell r="G7229">
            <v>110</v>
          </cell>
          <cell r="I7229">
            <v>267484</v>
          </cell>
        </row>
        <row r="7230">
          <cell r="A7230">
            <v>117</v>
          </cell>
          <cell r="D7230">
            <v>2010</v>
          </cell>
          <cell r="G7230">
            <v>111</v>
          </cell>
          <cell r="I7230">
            <v>35706975</v>
          </cell>
        </row>
        <row r="7231">
          <cell r="A7231">
            <v>117</v>
          </cell>
          <cell r="D7231">
            <v>2010</v>
          </cell>
          <cell r="G7231">
            <v>112</v>
          </cell>
          <cell r="I7231">
            <v>93594038</v>
          </cell>
        </row>
        <row r="7232">
          <cell r="A7232">
            <v>117</v>
          </cell>
          <cell r="D7232">
            <v>2011</v>
          </cell>
          <cell r="G7232">
            <v>83</v>
          </cell>
          <cell r="I7232">
            <v>872817</v>
          </cell>
        </row>
        <row r="7233">
          <cell r="A7233">
            <v>117</v>
          </cell>
          <cell r="D7233">
            <v>2011</v>
          </cell>
          <cell r="G7233">
            <v>84</v>
          </cell>
          <cell r="I7233">
            <v>2375753</v>
          </cell>
        </row>
        <row r="7234">
          <cell r="A7234">
            <v>117</v>
          </cell>
          <cell r="D7234">
            <v>2011</v>
          </cell>
          <cell r="G7234"/>
          <cell r="I7234">
            <v>0</v>
          </cell>
        </row>
        <row r="7235">
          <cell r="A7235">
            <v>117</v>
          </cell>
          <cell r="D7235">
            <v>2011</v>
          </cell>
          <cell r="G7235">
            <v>86</v>
          </cell>
          <cell r="I7235">
            <v>2759628</v>
          </cell>
        </row>
        <row r="7236">
          <cell r="A7236">
            <v>117</v>
          </cell>
          <cell r="D7236">
            <v>2011</v>
          </cell>
          <cell r="G7236">
            <v>87</v>
          </cell>
          <cell r="I7236">
            <v>155</v>
          </cell>
        </row>
        <row r="7237">
          <cell r="A7237">
            <v>117</v>
          </cell>
          <cell r="D7237">
            <v>2011</v>
          </cell>
          <cell r="G7237">
            <v>88</v>
          </cell>
          <cell r="I7237">
            <v>4109374</v>
          </cell>
        </row>
        <row r="7238">
          <cell r="A7238">
            <v>117</v>
          </cell>
          <cell r="D7238">
            <v>2011</v>
          </cell>
          <cell r="G7238">
            <v>89</v>
          </cell>
          <cell r="I7238">
            <v>1274783</v>
          </cell>
        </row>
        <row r="7239">
          <cell r="A7239">
            <v>117</v>
          </cell>
          <cell r="D7239">
            <v>2011</v>
          </cell>
          <cell r="G7239">
            <v>90</v>
          </cell>
          <cell r="I7239">
            <v>686</v>
          </cell>
        </row>
        <row r="7240">
          <cell r="A7240">
            <v>117</v>
          </cell>
          <cell r="D7240">
            <v>2011</v>
          </cell>
          <cell r="G7240">
            <v>91</v>
          </cell>
          <cell r="I7240">
            <v>11646</v>
          </cell>
        </row>
        <row r="7241">
          <cell r="A7241">
            <v>117</v>
          </cell>
          <cell r="D7241">
            <v>2011</v>
          </cell>
          <cell r="G7241">
            <v>92</v>
          </cell>
          <cell r="I7241">
            <v>884641</v>
          </cell>
        </row>
        <row r="7242">
          <cell r="A7242">
            <v>117</v>
          </cell>
          <cell r="D7242">
            <v>2011</v>
          </cell>
          <cell r="G7242">
            <v>93</v>
          </cell>
          <cell r="I7242">
            <v>3211119</v>
          </cell>
        </row>
        <row r="7243">
          <cell r="A7243">
            <v>117</v>
          </cell>
          <cell r="D7243">
            <v>2011</v>
          </cell>
          <cell r="G7243">
            <v>94</v>
          </cell>
          <cell r="I7243">
            <v>4751287</v>
          </cell>
        </row>
        <row r="7244">
          <cell r="A7244">
            <v>117</v>
          </cell>
          <cell r="D7244">
            <v>2011</v>
          </cell>
          <cell r="G7244">
            <v>95</v>
          </cell>
          <cell r="I7244">
            <v>27871</v>
          </cell>
        </row>
        <row r="7245">
          <cell r="A7245">
            <v>117</v>
          </cell>
          <cell r="D7245">
            <v>2011</v>
          </cell>
          <cell r="G7245">
            <v>96</v>
          </cell>
          <cell r="I7245">
            <v>3900</v>
          </cell>
        </row>
        <row r="7246">
          <cell r="A7246">
            <v>117</v>
          </cell>
          <cell r="D7246">
            <v>2011</v>
          </cell>
          <cell r="G7246">
            <v>97</v>
          </cell>
          <cell r="I7246">
            <v>8289818</v>
          </cell>
        </row>
        <row r="7247">
          <cell r="A7247">
            <v>117</v>
          </cell>
          <cell r="D7247">
            <v>2011</v>
          </cell>
          <cell r="G7247">
            <v>98</v>
          </cell>
          <cell r="I7247">
            <v>10774612</v>
          </cell>
        </row>
        <row r="7248">
          <cell r="A7248">
            <v>117</v>
          </cell>
          <cell r="D7248">
            <v>2011</v>
          </cell>
          <cell r="G7248">
            <v>99</v>
          </cell>
          <cell r="I7248">
            <v>39348090</v>
          </cell>
        </row>
        <row r="7249">
          <cell r="A7249">
            <v>117</v>
          </cell>
          <cell r="D7249">
            <v>2011</v>
          </cell>
          <cell r="G7249"/>
          <cell r="I7249">
            <v>0</v>
          </cell>
        </row>
        <row r="7250">
          <cell r="A7250">
            <v>117</v>
          </cell>
          <cell r="D7250">
            <v>2011</v>
          </cell>
          <cell r="G7250">
            <v>101</v>
          </cell>
          <cell r="I7250">
            <v>2391426</v>
          </cell>
        </row>
        <row r="7251">
          <cell r="A7251">
            <v>117</v>
          </cell>
          <cell r="D7251">
            <v>2011</v>
          </cell>
          <cell r="G7251">
            <v>102</v>
          </cell>
          <cell r="I7251">
            <v>19525</v>
          </cell>
        </row>
        <row r="7252">
          <cell r="A7252">
            <v>117</v>
          </cell>
          <cell r="D7252">
            <v>2011</v>
          </cell>
          <cell r="G7252">
            <v>103</v>
          </cell>
          <cell r="I7252">
            <v>574725</v>
          </cell>
        </row>
        <row r="7253">
          <cell r="A7253">
            <v>117</v>
          </cell>
          <cell r="D7253">
            <v>2011</v>
          </cell>
          <cell r="G7253">
            <v>104</v>
          </cell>
          <cell r="I7253">
            <v>927002</v>
          </cell>
        </row>
        <row r="7254">
          <cell r="A7254">
            <v>117</v>
          </cell>
          <cell r="D7254">
            <v>2011</v>
          </cell>
          <cell r="G7254">
            <v>105</v>
          </cell>
          <cell r="I7254">
            <v>45404</v>
          </cell>
        </row>
        <row r="7255">
          <cell r="A7255">
            <v>117</v>
          </cell>
          <cell r="D7255">
            <v>2011</v>
          </cell>
          <cell r="G7255"/>
          <cell r="I7255">
            <v>0</v>
          </cell>
        </row>
        <row r="7256">
          <cell r="A7256">
            <v>117</v>
          </cell>
          <cell r="D7256">
            <v>2011</v>
          </cell>
          <cell r="G7256">
            <v>107</v>
          </cell>
          <cell r="I7256">
            <v>6709501</v>
          </cell>
        </row>
        <row r="7257">
          <cell r="A7257">
            <v>117</v>
          </cell>
          <cell r="D7257">
            <v>2011</v>
          </cell>
          <cell r="G7257">
            <v>108</v>
          </cell>
          <cell r="I7257">
            <v>22462501</v>
          </cell>
        </row>
        <row r="7258">
          <cell r="A7258">
            <v>117</v>
          </cell>
          <cell r="D7258">
            <v>2011</v>
          </cell>
          <cell r="G7258">
            <v>109</v>
          </cell>
          <cell r="I7258">
            <v>468429</v>
          </cell>
        </row>
        <row r="7259">
          <cell r="A7259">
            <v>117</v>
          </cell>
          <cell r="D7259">
            <v>2011</v>
          </cell>
          <cell r="G7259">
            <v>110</v>
          </cell>
          <cell r="I7259">
            <v>588252</v>
          </cell>
        </row>
        <row r="7260">
          <cell r="A7260">
            <v>117</v>
          </cell>
          <cell r="D7260">
            <v>2011</v>
          </cell>
          <cell r="G7260">
            <v>111</v>
          </cell>
          <cell r="I7260">
            <v>34186765</v>
          </cell>
        </row>
        <row r="7261">
          <cell r="A7261">
            <v>117</v>
          </cell>
          <cell r="D7261">
            <v>2011</v>
          </cell>
          <cell r="G7261">
            <v>112</v>
          </cell>
          <cell r="I7261">
            <v>73534855</v>
          </cell>
        </row>
        <row r="7262">
          <cell r="A7262">
            <v>117</v>
          </cell>
          <cell r="D7262">
            <v>2012</v>
          </cell>
          <cell r="G7262"/>
          <cell r="I7262">
            <v>0</v>
          </cell>
        </row>
        <row r="7263">
          <cell r="A7263">
            <v>117</v>
          </cell>
          <cell r="D7263">
            <v>2012</v>
          </cell>
          <cell r="G7263"/>
          <cell r="I7263">
            <v>0</v>
          </cell>
        </row>
        <row r="7264">
          <cell r="A7264">
            <v>117</v>
          </cell>
          <cell r="D7264">
            <v>2012</v>
          </cell>
          <cell r="G7264"/>
          <cell r="I7264">
            <v>0</v>
          </cell>
        </row>
        <row r="7265">
          <cell r="A7265">
            <v>117</v>
          </cell>
          <cell r="D7265">
            <v>2012</v>
          </cell>
          <cell r="G7265"/>
          <cell r="I7265">
            <v>0</v>
          </cell>
        </row>
        <row r="7266">
          <cell r="A7266">
            <v>117</v>
          </cell>
          <cell r="D7266">
            <v>2012</v>
          </cell>
          <cell r="G7266"/>
          <cell r="I7266">
            <v>0</v>
          </cell>
        </row>
        <row r="7267">
          <cell r="A7267">
            <v>117</v>
          </cell>
          <cell r="D7267">
            <v>2012</v>
          </cell>
          <cell r="G7267"/>
          <cell r="I7267">
            <v>0</v>
          </cell>
        </row>
        <row r="7268">
          <cell r="A7268">
            <v>117</v>
          </cell>
          <cell r="D7268">
            <v>2012</v>
          </cell>
          <cell r="G7268"/>
          <cell r="I7268">
            <v>0</v>
          </cell>
        </row>
        <row r="7269">
          <cell r="A7269">
            <v>117</v>
          </cell>
          <cell r="D7269">
            <v>2012</v>
          </cell>
          <cell r="G7269"/>
          <cell r="I7269">
            <v>0</v>
          </cell>
        </row>
        <row r="7270">
          <cell r="A7270">
            <v>117</v>
          </cell>
          <cell r="D7270">
            <v>2012</v>
          </cell>
          <cell r="G7270"/>
          <cell r="I7270">
            <v>0</v>
          </cell>
        </row>
        <row r="7271">
          <cell r="A7271">
            <v>117</v>
          </cell>
          <cell r="D7271">
            <v>2012</v>
          </cell>
          <cell r="G7271"/>
          <cell r="I7271">
            <v>0</v>
          </cell>
        </row>
        <row r="7272">
          <cell r="A7272">
            <v>117</v>
          </cell>
          <cell r="D7272">
            <v>2012</v>
          </cell>
          <cell r="G7272"/>
          <cell r="I7272">
            <v>0</v>
          </cell>
        </row>
        <row r="7273">
          <cell r="A7273">
            <v>117</v>
          </cell>
          <cell r="D7273">
            <v>2012</v>
          </cell>
          <cell r="G7273"/>
          <cell r="I7273">
            <v>0</v>
          </cell>
        </row>
        <row r="7274">
          <cell r="A7274">
            <v>117</v>
          </cell>
          <cell r="D7274">
            <v>2012</v>
          </cell>
          <cell r="G7274"/>
          <cell r="I7274">
            <v>0</v>
          </cell>
        </row>
        <row r="7275">
          <cell r="A7275">
            <v>117</v>
          </cell>
          <cell r="D7275">
            <v>2012</v>
          </cell>
          <cell r="G7275"/>
          <cell r="I7275">
            <v>0</v>
          </cell>
        </row>
        <row r="7276">
          <cell r="A7276">
            <v>117</v>
          </cell>
          <cell r="D7276">
            <v>2012</v>
          </cell>
          <cell r="G7276"/>
          <cell r="I7276">
            <v>0</v>
          </cell>
        </row>
        <row r="7277">
          <cell r="A7277">
            <v>117</v>
          </cell>
          <cell r="D7277">
            <v>2012</v>
          </cell>
          <cell r="G7277"/>
          <cell r="I7277">
            <v>0</v>
          </cell>
        </row>
        <row r="7278">
          <cell r="A7278">
            <v>117</v>
          </cell>
          <cell r="D7278">
            <v>2012</v>
          </cell>
          <cell r="G7278"/>
          <cell r="I7278">
            <v>0</v>
          </cell>
        </row>
        <row r="7279">
          <cell r="A7279">
            <v>117</v>
          </cell>
          <cell r="D7279">
            <v>2012</v>
          </cell>
          <cell r="G7279"/>
          <cell r="I7279">
            <v>0</v>
          </cell>
        </row>
        <row r="7280">
          <cell r="A7280">
            <v>117</v>
          </cell>
          <cell r="D7280">
            <v>2012</v>
          </cell>
          <cell r="G7280"/>
          <cell r="I7280">
            <v>0</v>
          </cell>
        </row>
        <row r="7281">
          <cell r="A7281">
            <v>117</v>
          </cell>
          <cell r="D7281">
            <v>2012</v>
          </cell>
          <cell r="G7281"/>
          <cell r="I7281">
            <v>0</v>
          </cell>
        </row>
        <row r="7282">
          <cell r="A7282">
            <v>117</v>
          </cell>
          <cell r="D7282">
            <v>2012</v>
          </cell>
          <cell r="G7282"/>
          <cell r="I7282">
            <v>0</v>
          </cell>
        </row>
        <row r="7283">
          <cell r="A7283">
            <v>117</v>
          </cell>
          <cell r="D7283">
            <v>2012</v>
          </cell>
          <cell r="G7283"/>
          <cell r="I7283">
            <v>0</v>
          </cell>
        </row>
        <row r="7284">
          <cell r="A7284">
            <v>117</v>
          </cell>
          <cell r="D7284">
            <v>2012</v>
          </cell>
          <cell r="G7284"/>
          <cell r="I7284">
            <v>0</v>
          </cell>
        </row>
        <row r="7285">
          <cell r="A7285">
            <v>117</v>
          </cell>
          <cell r="D7285">
            <v>2012</v>
          </cell>
          <cell r="G7285"/>
          <cell r="I7285">
            <v>0</v>
          </cell>
        </row>
        <row r="7286">
          <cell r="A7286">
            <v>117</v>
          </cell>
          <cell r="D7286">
            <v>2012</v>
          </cell>
          <cell r="G7286"/>
          <cell r="I7286">
            <v>0</v>
          </cell>
        </row>
        <row r="7287">
          <cell r="A7287">
            <v>117</v>
          </cell>
          <cell r="D7287">
            <v>2012</v>
          </cell>
          <cell r="G7287"/>
          <cell r="I7287">
            <v>0</v>
          </cell>
        </row>
        <row r="7288">
          <cell r="A7288">
            <v>117</v>
          </cell>
          <cell r="D7288">
            <v>2012</v>
          </cell>
          <cell r="G7288"/>
          <cell r="I7288">
            <v>0</v>
          </cell>
        </row>
        <row r="7289">
          <cell r="A7289">
            <v>117</v>
          </cell>
          <cell r="D7289">
            <v>2012</v>
          </cell>
          <cell r="G7289"/>
          <cell r="I7289">
            <v>0</v>
          </cell>
        </row>
        <row r="7290">
          <cell r="A7290">
            <v>117</v>
          </cell>
          <cell r="D7290">
            <v>2012</v>
          </cell>
          <cell r="G7290"/>
          <cell r="I7290">
            <v>0</v>
          </cell>
        </row>
        <row r="7291">
          <cell r="A7291">
            <v>117</v>
          </cell>
          <cell r="D7291">
            <v>2012</v>
          </cell>
          <cell r="G7291"/>
          <cell r="I7291">
            <v>0</v>
          </cell>
        </row>
        <row r="7292">
          <cell r="A7292">
            <v>117</v>
          </cell>
          <cell r="D7292">
            <v>2013</v>
          </cell>
          <cell r="G7292"/>
          <cell r="I7292">
            <v>0</v>
          </cell>
        </row>
        <row r="7293">
          <cell r="A7293">
            <v>117</v>
          </cell>
          <cell r="D7293">
            <v>2013</v>
          </cell>
          <cell r="G7293"/>
          <cell r="I7293">
            <v>0</v>
          </cell>
        </row>
        <row r="7294">
          <cell r="A7294">
            <v>117</v>
          </cell>
          <cell r="D7294">
            <v>2013</v>
          </cell>
          <cell r="G7294"/>
          <cell r="I7294">
            <v>0</v>
          </cell>
        </row>
        <row r="7295">
          <cell r="A7295">
            <v>117</v>
          </cell>
          <cell r="D7295">
            <v>2013</v>
          </cell>
          <cell r="G7295"/>
          <cell r="I7295">
            <v>0</v>
          </cell>
        </row>
        <row r="7296">
          <cell r="A7296">
            <v>117</v>
          </cell>
          <cell r="D7296">
            <v>2013</v>
          </cell>
          <cell r="G7296"/>
          <cell r="I7296">
            <v>0</v>
          </cell>
        </row>
        <row r="7297">
          <cell r="A7297">
            <v>117</v>
          </cell>
          <cell r="D7297">
            <v>2013</v>
          </cell>
          <cell r="G7297"/>
          <cell r="I7297">
            <v>0</v>
          </cell>
        </row>
        <row r="7298">
          <cell r="A7298">
            <v>117</v>
          </cell>
          <cell r="D7298">
            <v>2013</v>
          </cell>
          <cell r="G7298"/>
          <cell r="I7298">
            <v>0</v>
          </cell>
        </row>
        <row r="7299">
          <cell r="A7299">
            <v>117</v>
          </cell>
          <cell r="D7299">
            <v>2013</v>
          </cell>
          <cell r="G7299"/>
          <cell r="I7299">
            <v>0</v>
          </cell>
        </row>
        <row r="7300">
          <cell r="A7300">
            <v>117</v>
          </cell>
          <cell r="D7300">
            <v>2013</v>
          </cell>
          <cell r="G7300"/>
          <cell r="I7300">
            <v>0</v>
          </cell>
        </row>
        <row r="7301">
          <cell r="A7301">
            <v>117</v>
          </cell>
          <cell r="D7301">
            <v>2013</v>
          </cell>
          <cell r="G7301"/>
          <cell r="I7301">
            <v>0</v>
          </cell>
        </row>
        <row r="7302">
          <cell r="A7302">
            <v>117</v>
          </cell>
          <cell r="D7302">
            <v>2013</v>
          </cell>
          <cell r="G7302"/>
          <cell r="I7302">
            <v>0</v>
          </cell>
        </row>
        <row r="7303">
          <cell r="A7303">
            <v>117</v>
          </cell>
          <cell r="D7303">
            <v>2013</v>
          </cell>
          <cell r="G7303"/>
          <cell r="I7303">
            <v>0</v>
          </cell>
        </row>
        <row r="7304">
          <cell r="A7304">
            <v>117</v>
          </cell>
          <cell r="D7304">
            <v>2013</v>
          </cell>
          <cell r="G7304"/>
          <cell r="I7304">
            <v>0</v>
          </cell>
        </row>
        <row r="7305">
          <cell r="A7305">
            <v>117</v>
          </cell>
          <cell r="D7305">
            <v>2013</v>
          </cell>
          <cell r="G7305"/>
          <cell r="I7305">
            <v>0</v>
          </cell>
        </row>
        <row r="7306">
          <cell r="A7306">
            <v>117</v>
          </cell>
          <cell r="D7306">
            <v>2013</v>
          </cell>
          <cell r="G7306"/>
          <cell r="I7306">
            <v>0</v>
          </cell>
        </row>
        <row r="7307">
          <cell r="A7307">
            <v>117</v>
          </cell>
          <cell r="D7307">
            <v>2013</v>
          </cell>
          <cell r="G7307"/>
          <cell r="I7307">
            <v>0</v>
          </cell>
        </row>
        <row r="7308">
          <cell r="A7308">
            <v>117</v>
          </cell>
          <cell r="D7308">
            <v>2013</v>
          </cell>
          <cell r="G7308"/>
          <cell r="I7308">
            <v>0</v>
          </cell>
        </row>
        <row r="7309">
          <cell r="A7309">
            <v>117</v>
          </cell>
          <cell r="D7309">
            <v>2013</v>
          </cell>
          <cell r="G7309"/>
          <cell r="I7309">
            <v>0</v>
          </cell>
        </row>
        <row r="7310">
          <cell r="A7310">
            <v>117</v>
          </cell>
          <cell r="D7310">
            <v>2013</v>
          </cell>
          <cell r="G7310"/>
          <cell r="I7310">
            <v>0</v>
          </cell>
        </row>
        <row r="7311">
          <cell r="A7311">
            <v>117</v>
          </cell>
          <cell r="D7311">
            <v>2013</v>
          </cell>
          <cell r="G7311"/>
          <cell r="I7311">
            <v>0</v>
          </cell>
        </row>
        <row r="7312">
          <cell r="A7312">
            <v>117</v>
          </cell>
          <cell r="D7312">
            <v>2013</v>
          </cell>
          <cell r="G7312"/>
          <cell r="I7312">
            <v>0</v>
          </cell>
        </row>
        <row r="7313">
          <cell r="A7313">
            <v>117</v>
          </cell>
          <cell r="D7313">
            <v>2013</v>
          </cell>
          <cell r="G7313"/>
          <cell r="I7313">
            <v>0</v>
          </cell>
        </row>
        <row r="7314">
          <cell r="A7314">
            <v>117</v>
          </cell>
          <cell r="D7314">
            <v>2013</v>
          </cell>
          <cell r="G7314"/>
          <cell r="I7314">
            <v>0</v>
          </cell>
        </row>
        <row r="7315">
          <cell r="A7315">
            <v>117</v>
          </cell>
          <cell r="D7315">
            <v>2013</v>
          </cell>
          <cell r="G7315"/>
          <cell r="I7315">
            <v>0</v>
          </cell>
        </row>
        <row r="7316">
          <cell r="A7316">
            <v>117</v>
          </cell>
          <cell r="D7316">
            <v>2013</v>
          </cell>
          <cell r="G7316"/>
          <cell r="I7316">
            <v>0</v>
          </cell>
        </row>
        <row r="7317">
          <cell r="A7317">
            <v>117</v>
          </cell>
          <cell r="D7317">
            <v>2013</v>
          </cell>
          <cell r="G7317"/>
          <cell r="I7317">
            <v>0</v>
          </cell>
        </row>
        <row r="7318">
          <cell r="A7318">
            <v>117</v>
          </cell>
          <cell r="D7318">
            <v>2013</v>
          </cell>
          <cell r="G7318"/>
          <cell r="I7318">
            <v>0</v>
          </cell>
        </row>
        <row r="7319">
          <cell r="A7319">
            <v>117</v>
          </cell>
          <cell r="D7319">
            <v>2013</v>
          </cell>
          <cell r="G7319"/>
          <cell r="I7319">
            <v>0</v>
          </cell>
        </row>
        <row r="7320">
          <cell r="A7320">
            <v>117</v>
          </cell>
          <cell r="D7320">
            <v>2013</v>
          </cell>
          <cell r="G7320"/>
          <cell r="I7320">
            <v>0</v>
          </cell>
        </row>
        <row r="7321">
          <cell r="A7321">
            <v>117</v>
          </cell>
          <cell r="D7321">
            <v>2013</v>
          </cell>
          <cell r="G7321"/>
          <cell r="I7321">
            <v>0</v>
          </cell>
        </row>
        <row r="7322">
          <cell r="A7322">
            <v>117</v>
          </cell>
          <cell r="D7322">
            <v>2014</v>
          </cell>
          <cell r="G7322">
            <v>83</v>
          </cell>
          <cell r="I7322">
            <v>954566</v>
          </cell>
        </row>
        <row r="7323">
          <cell r="A7323">
            <v>117</v>
          </cell>
          <cell r="D7323">
            <v>2014</v>
          </cell>
          <cell r="G7323"/>
          <cell r="I7323">
            <v>0</v>
          </cell>
        </row>
        <row r="7324">
          <cell r="A7324">
            <v>117</v>
          </cell>
          <cell r="D7324">
            <v>2014</v>
          </cell>
          <cell r="G7324">
            <v>85</v>
          </cell>
          <cell r="I7324">
            <v>521404</v>
          </cell>
        </row>
        <row r="7325">
          <cell r="A7325">
            <v>117</v>
          </cell>
          <cell r="D7325">
            <v>2014</v>
          </cell>
          <cell r="G7325">
            <v>86</v>
          </cell>
          <cell r="I7325">
            <v>4089027</v>
          </cell>
        </row>
        <row r="7326">
          <cell r="A7326">
            <v>117</v>
          </cell>
          <cell r="D7326">
            <v>2014</v>
          </cell>
          <cell r="G7326"/>
          <cell r="I7326">
            <v>0</v>
          </cell>
        </row>
        <row r="7327">
          <cell r="A7327">
            <v>117</v>
          </cell>
          <cell r="D7327">
            <v>2014</v>
          </cell>
          <cell r="G7327">
            <v>88</v>
          </cell>
          <cell r="I7327">
            <v>3483854</v>
          </cell>
        </row>
        <row r="7328">
          <cell r="A7328">
            <v>117</v>
          </cell>
          <cell r="D7328">
            <v>2014</v>
          </cell>
          <cell r="G7328">
            <v>89</v>
          </cell>
          <cell r="I7328">
            <v>1324986</v>
          </cell>
        </row>
        <row r="7329">
          <cell r="A7329">
            <v>117</v>
          </cell>
          <cell r="D7329">
            <v>2014</v>
          </cell>
          <cell r="G7329"/>
          <cell r="I7329">
            <v>0</v>
          </cell>
        </row>
        <row r="7330">
          <cell r="A7330">
            <v>117</v>
          </cell>
          <cell r="D7330">
            <v>2014</v>
          </cell>
          <cell r="G7330">
            <v>91</v>
          </cell>
          <cell r="I7330">
            <v>0</v>
          </cell>
        </row>
        <row r="7331">
          <cell r="A7331">
            <v>117</v>
          </cell>
          <cell r="D7331">
            <v>2014</v>
          </cell>
          <cell r="G7331">
            <v>92</v>
          </cell>
          <cell r="I7331">
            <v>702891</v>
          </cell>
        </row>
        <row r="7332">
          <cell r="A7332">
            <v>117</v>
          </cell>
          <cell r="D7332">
            <v>2014</v>
          </cell>
          <cell r="G7332">
            <v>93</v>
          </cell>
          <cell r="I7332">
            <v>2842842</v>
          </cell>
        </row>
        <row r="7333">
          <cell r="A7333">
            <v>117</v>
          </cell>
          <cell r="D7333">
            <v>2014</v>
          </cell>
          <cell r="G7333">
            <v>94</v>
          </cell>
          <cell r="I7333">
            <v>4083642</v>
          </cell>
        </row>
        <row r="7334">
          <cell r="A7334">
            <v>117</v>
          </cell>
          <cell r="D7334">
            <v>2014</v>
          </cell>
          <cell r="G7334">
            <v>95</v>
          </cell>
          <cell r="I7334">
            <v>544509</v>
          </cell>
        </row>
        <row r="7335">
          <cell r="A7335">
            <v>117</v>
          </cell>
          <cell r="D7335">
            <v>2014</v>
          </cell>
          <cell r="G7335"/>
          <cell r="I7335">
            <v>0</v>
          </cell>
        </row>
        <row r="7336">
          <cell r="A7336">
            <v>117</v>
          </cell>
          <cell r="D7336">
            <v>2014</v>
          </cell>
          <cell r="G7336">
            <v>97</v>
          </cell>
          <cell r="I7336">
            <v>39974563</v>
          </cell>
        </row>
        <row r="7337">
          <cell r="A7337">
            <v>117</v>
          </cell>
          <cell r="D7337">
            <v>2014</v>
          </cell>
          <cell r="G7337">
            <v>98</v>
          </cell>
          <cell r="I7337">
            <v>10991431</v>
          </cell>
        </row>
        <row r="7338">
          <cell r="A7338">
            <v>117</v>
          </cell>
          <cell r="D7338">
            <v>2014</v>
          </cell>
          <cell r="G7338">
            <v>99</v>
          </cell>
          <cell r="I7338">
            <v>69513715</v>
          </cell>
        </row>
        <row r="7339">
          <cell r="A7339">
            <v>117</v>
          </cell>
          <cell r="D7339">
            <v>2014</v>
          </cell>
          <cell r="G7339"/>
          <cell r="I7339">
            <v>0</v>
          </cell>
        </row>
        <row r="7340">
          <cell r="A7340">
            <v>117</v>
          </cell>
          <cell r="D7340">
            <v>2014</v>
          </cell>
          <cell r="G7340">
            <v>101</v>
          </cell>
          <cell r="I7340">
            <v>2193457</v>
          </cell>
        </row>
        <row r="7341">
          <cell r="A7341">
            <v>117</v>
          </cell>
          <cell r="D7341">
            <v>2014</v>
          </cell>
          <cell r="G7341">
            <v>102</v>
          </cell>
          <cell r="I7341">
            <v>44326</v>
          </cell>
        </row>
        <row r="7342">
          <cell r="A7342">
            <v>117</v>
          </cell>
          <cell r="D7342">
            <v>2014</v>
          </cell>
          <cell r="G7342">
            <v>103</v>
          </cell>
          <cell r="I7342">
            <v>19277</v>
          </cell>
        </row>
        <row r="7343">
          <cell r="A7343">
            <v>117</v>
          </cell>
          <cell r="D7343">
            <v>2014</v>
          </cell>
          <cell r="G7343">
            <v>104</v>
          </cell>
          <cell r="I7343">
            <v>421515</v>
          </cell>
        </row>
        <row r="7344">
          <cell r="A7344">
            <v>117</v>
          </cell>
          <cell r="D7344">
            <v>2014</v>
          </cell>
          <cell r="G7344">
            <v>105</v>
          </cell>
          <cell r="I7344">
            <v>3973</v>
          </cell>
        </row>
        <row r="7345">
          <cell r="A7345">
            <v>117</v>
          </cell>
          <cell r="D7345">
            <v>2014</v>
          </cell>
          <cell r="G7345"/>
          <cell r="I7345">
            <v>0</v>
          </cell>
        </row>
        <row r="7346">
          <cell r="A7346">
            <v>117</v>
          </cell>
          <cell r="D7346">
            <v>2014</v>
          </cell>
          <cell r="G7346">
            <v>107</v>
          </cell>
          <cell r="I7346">
            <v>4490081</v>
          </cell>
        </row>
        <row r="7347">
          <cell r="A7347">
            <v>117</v>
          </cell>
          <cell r="D7347">
            <v>2014</v>
          </cell>
          <cell r="G7347">
            <v>108</v>
          </cell>
          <cell r="I7347">
            <v>41616388</v>
          </cell>
        </row>
        <row r="7348">
          <cell r="A7348">
            <v>117</v>
          </cell>
          <cell r="D7348">
            <v>2014</v>
          </cell>
          <cell r="G7348">
            <v>109</v>
          </cell>
          <cell r="I7348">
            <v>143274</v>
          </cell>
        </row>
        <row r="7349">
          <cell r="A7349">
            <v>117</v>
          </cell>
          <cell r="D7349">
            <v>2014</v>
          </cell>
          <cell r="G7349">
            <v>110</v>
          </cell>
          <cell r="I7349">
            <v>1107251</v>
          </cell>
        </row>
        <row r="7350">
          <cell r="A7350">
            <v>117</v>
          </cell>
          <cell r="D7350">
            <v>2014</v>
          </cell>
          <cell r="G7350">
            <v>111</v>
          </cell>
          <cell r="I7350">
            <v>50039542</v>
          </cell>
        </row>
        <row r="7351">
          <cell r="A7351">
            <v>117</v>
          </cell>
          <cell r="D7351">
            <v>2014</v>
          </cell>
          <cell r="G7351">
            <v>112</v>
          </cell>
          <cell r="I7351">
            <v>119553257</v>
          </cell>
        </row>
        <row r="7352">
          <cell r="A7352">
            <v>117</v>
          </cell>
          <cell r="D7352">
            <v>2015</v>
          </cell>
          <cell r="G7352">
            <v>83</v>
          </cell>
          <cell r="I7352">
            <v>1273654</v>
          </cell>
        </row>
        <row r="7353">
          <cell r="A7353">
            <v>117</v>
          </cell>
          <cell r="D7353">
            <v>2015</v>
          </cell>
          <cell r="G7353"/>
          <cell r="I7353">
            <v>0</v>
          </cell>
        </row>
        <row r="7354">
          <cell r="A7354">
            <v>117</v>
          </cell>
          <cell r="D7354">
            <v>2015</v>
          </cell>
          <cell r="G7354">
            <v>85</v>
          </cell>
          <cell r="I7354">
            <v>298757</v>
          </cell>
        </row>
        <row r="7355">
          <cell r="A7355">
            <v>117</v>
          </cell>
          <cell r="D7355">
            <v>2015</v>
          </cell>
          <cell r="G7355">
            <v>86</v>
          </cell>
          <cell r="I7355">
            <v>4510770</v>
          </cell>
        </row>
        <row r="7356">
          <cell r="A7356">
            <v>117</v>
          </cell>
          <cell r="D7356">
            <v>2015</v>
          </cell>
          <cell r="G7356"/>
          <cell r="I7356">
            <v>0</v>
          </cell>
        </row>
        <row r="7357">
          <cell r="A7357">
            <v>117</v>
          </cell>
          <cell r="D7357">
            <v>2015</v>
          </cell>
          <cell r="G7357">
            <v>88</v>
          </cell>
          <cell r="I7357">
            <v>3171266</v>
          </cell>
        </row>
        <row r="7358">
          <cell r="A7358">
            <v>117</v>
          </cell>
          <cell r="D7358">
            <v>2015</v>
          </cell>
          <cell r="G7358">
            <v>89</v>
          </cell>
          <cell r="I7358">
            <v>646853</v>
          </cell>
        </row>
        <row r="7359">
          <cell r="A7359">
            <v>117</v>
          </cell>
          <cell r="D7359">
            <v>2015</v>
          </cell>
          <cell r="G7359"/>
          <cell r="I7359">
            <v>0</v>
          </cell>
        </row>
        <row r="7360">
          <cell r="A7360">
            <v>117</v>
          </cell>
          <cell r="D7360">
            <v>2015</v>
          </cell>
          <cell r="G7360"/>
          <cell r="I7360">
            <v>0</v>
          </cell>
        </row>
        <row r="7361">
          <cell r="A7361">
            <v>117</v>
          </cell>
          <cell r="D7361">
            <v>2015</v>
          </cell>
          <cell r="G7361">
            <v>92</v>
          </cell>
          <cell r="I7361">
            <v>725087</v>
          </cell>
        </row>
        <row r="7362">
          <cell r="A7362">
            <v>117</v>
          </cell>
          <cell r="D7362">
            <v>2015</v>
          </cell>
          <cell r="G7362">
            <v>93</v>
          </cell>
          <cell r="I7362">
            <v>2566306</v>
          </cell>
        </row>
        <row r="7363">
          <cell r="A7363">
            <v>117</v>
          </cell>
          <cell r="D7363">
            <v>2015</v>
          </cell>
          <cell r="G7363">
            <v>94</v>
          </cell>
          <cell r="I7363">
            <v>1798158</v>
          </cell>
        </row>
        <row r="7364">
          <cell r="A7364">
            <v>117</v>
          </cell>
          <cell r="D7364">
            <v>2015</v>
          </cell>
          <cell r="G7364">
            <v>95</v>
          </cell>
          <cell r="I7364">
            <v>221996</v>
          </cell>
        </row>
        <row r="7365">
          <cell r="A7365">
            <v>117</v>
          </cell>
          <cell r="D7365">
            <v>2015</v>
          </cell>
          <cell r="G7365"/>
          <cell r="I7365">
            <v>0</v>
          </cell>
        </row>
        <row r="7366">
          <cell r="A7366">
            <v>117</v>
          </cell>
          <cell r="D7366">
            <v>2015</v>
          </cell>
          <cell r="G7366">
            <v>97</v>
          </cell>
          <cell r="I7366">
            <v>29196571</v>
          </cell>
        </row>
        <row r="7367">
          <cell r="A7367">
            <v>117</v>
          </cell>
          <cell r="D7367">
            <v>2015</v>
          </cell>
          <cell r="G7367">
            <v>98</v>
          </cell>
          <cell r="I7367">
            <v>12311229</v>
          </cell>
        </row>
        <row r="7368">
          <cell r="A7368">
            <v>117</v>
          </cell>
          <cell r="D7368">
            <v>2015</v>
          </cell>
          <cell r="G7368">
            <v>99</v>
          </cell>
          <cell r="I7368">
            <v>56720647</v>
          </cell>
        </row>
        <row r="7369">
          <cell r="A7369">
            <v>117</v>
          </cell>
          <cell r="D7369">
            <v>2015</v>
          </cell>
          <cell r="G7369"/>
          <cell r="I7369">
            <v>0</v>
          </cell>
        </row>
        <row r="7370">
          <cell r="A7370">
            <v>117</v>
          </cell>
          <cell r="D7370">
            <v>2015</v>
          </cell>
          <cell r="G7370">
            <v>101</v>
          </cell>
          <cell r="I7370">
            <v>1580498</v>
          </cell>
        </row>
        <row r="7371">
          <cell r="A7371">
            <v>117</v>
          </cell>
          <cell r="D7371">
            <v>2015</v>
          </cell>
          <cell r="G7371">
            <v>102</v>
          </cell>
          <cell r="I7371">
            <v>0</v>
          </cell>
        </row>
        <row r="7372">
          <cell r="A7372">
            <v>117</v>
          </cell>
          <cell r="D7372">
            <v>2015</v>
          </cell>
          <cell r="G7372">
            <v>103</v>
          </cell>
          <cell r="I7372">
            <v>-446</v>
          </cell>
        </row>
        <row r="7373">
          <cell r="A7373">
            <v>117</v>
          </cell>
          <cell r="D7373">
            <v>2015</v>
          </cell>
          <cell r="G7373">
            <v>104</v>
          </cell>
          <cell r="I7373">
            <v>257986</v>
          </cell>
        </row>
        <row r="7374">
          <cell r="A7374">
            <v>117</v>
          </cell>
          <cell r="D7374">
            <v>2015</v>
          </cell>
          <cell r="G7374">
            <v>105</v>
          </cell>
          <cell r="I7374">
            <v>3470</v>
          </cell>
        </row>
        <row r="7375">
          <cell r="A7375">
            <v>117</v>
          </cell>
          <cell r="D7375">
            <v>2015</v>
          </cell>
          <cell r="G7375">
            <v>106</v>
          </cell>
          <cell r="I7375">
            <v>582029</v>
          </cell>
        </row>
        <row r="7376">
          <cell r="A7376">
            <v>117</v>
          </cell>
          <cell r="D7376">
            <v>2015</v>
          </cell>
          <cell r="G7376">
            <v>107</v>
          </cell>
          <cell r="I7376">
            <v>3760836</v>
          </cell>
        </row>
        <row r="7377">
          <cell r="A7377">
            <v>117</v>
          </cell>
          <cell r="D7377">
            <v>2015</v>
          </cell>
          <cell r="G7377">
            <v>108</v>
          </cell>
          <cell r="I7377">
            <v>39745988</v>
          </cell>
        </row>
        <row r="7378">
          <cell r="A7378">
            <v>117</v>
          </cell>
          <cell r="D7378">
            <v>2015</v>
          </cell>
          <cell r="G7378">
            <v>109</v>
          </cell>
          <cell r="I7378">
            <v>67669</v>
          </cell>
        </row>
        <row r="7379">
          <cell r="A7379">
            <v>117</v>
          </cell>
          <cell r="D7379">
            <v>2015</v>
          </cell>
          <cell r="G7379">
            <v>110</v>
          </cell>
          <cell r="I7379">
            <v>924016</v>
          </cell>
        </row>
        <row r="7380">
          <cell r="A7380">
            <v>117</v>
          </cell>
          <cell r="D7380">
            <v>2015</v>
          </cell>
          <cell r="G7380">
            <v>111</v>
          </cell>
          <cell r="I7380">
            <v>46922046</v>
          </cell>
        </row>
        <row r="7381">
          <cell r="A7381">
            <v>117</v>
          </cell>
          <cell r="D7381">
            <v>2015</v>
          </cell>
          <cell r="G7381">
            <v>112</v>
          </cell>
          <cell r="I7381">
            <v>103642693</v>
          </cell>
        </row>
        <row r="7382">
          <cell r="A7382">
            <v>117</v>
          </cell>
          <cell r="D7382">
            <v>2016</v>
          </cell>
          <cell r="G7382">
            <v>83</v>
          </cell>
          <cell r="I7382">
            <v>1428194</v>
          </cell>
        </row>
        <row r="7383">
          <cell r="A7383">
            <v>117</v>
          </cell>
          <cell r="D7383">
            <v>2016</v>
          </cell>
          <cell r="G7383"/>
          <cell r="I7383">
            <v>0</v>
          </cell>
        </row>
        <row r="7384">
          <cell r="A7384">
            <v>117</v>
          </cell>
          <cell r="D7384">
            <v>2016</v>
          </cell>
          <cell r="G7384">
            <v>85</v>
          </cell>
          <cell r="I7384">
            <v>205968</v>
          </cell>
        </row>
        <row r="7385">
          <cell r="A7385">
            <v>117</v>
          </cell>
          <cell r="D7385">
            <v>2016</v>
          </cell>
          <cell r="G7385">
            <v>86</v>
          </cell>
          <cell r="I7385">
            <v>5683414</v>
          </cell>
        </row>
        <row r="7386">
          <cell r="A7386">
            <v>117</v>
          </cell>
          <cell r="D7386">
            <v>2016</v>
          </cell>
          <cell r="G7386"/>
          <cell r="I7386">
            <v>0</v>
          </cell>
        </row>
        <row r="7387">
          <cell r="A7387">
            <v>117</v>
          </cell>
          <cell r="D7387">
            <v>2016</v>
          </cell>
          <cell r="G7387">
            <v>88</v>
          </cell>
          <cell r="I7387">
            <v>2653409</v>
          </cell>
        </row>
        <row r="7388">
          <cell r="A7388">
            <v>117</v>
          </cell>
          <cell r="D7388">
            <v>2016</v>
          </cell>
          <cell r="G7388">
            <v>89</v>
          </cell>
          <cell r="I7388">
            <v>379026</v>
          </cell>
        </row>
        <row r="7389">
          <cell r="A7389">
            <v>117</v>
          </cell>
          <cell r="D7389">
            <v>2016</v>
          </cell>
          <cell r="G7389"/>
          <cell r="I7389">
            <v>0</v>
          </cell>
        </row>
        <row r="7390">
          <cell r="A7390">
            <v>117</v>
          </cell>
          <cell r="D7390">
            <v>2016</v>
          </cell>
          <cell r="G7390"/>
          <cell r="I7390">
            <v>0</v>
          </cell>
        </row>
        <row r="7391">
          <cell r="A7391">
            <v>117</v>
          </cell>
          <cell r="D7391">
            <v>2016</v>
          </cell>
          <cell r="G7391">
            <v>92</v>
          </cell>
          <cell r="I7391">
            <v>747721</v>
          </cell>
        </row>
        <row r="7392">
          <cell r="A7392">
            <v>117</v>
          </cell>
          <cell r="D7392">
            <v>2016</v>
          </cell>
          <cell r="G7392">
            <v>93</v>
          </cell>
          <cell r="I7392">
            <v>2459811</v>
          </cell>
        </row>
        <row r="7393">
          <cell r="A7393">
            <v>117</v>
          </cell>
          <cell r="D7393">
            <v>2016</v>
          </cell>
          <cell r="G7393">
            <v>94</v>
          </cell>
          <cell r="I7393">
            <v>3102976</v>
          </cell>
        </row>
        <row r="7394">
          <cell r="A7394">
            <v>117</v>
          </cell>
          <cell r="D7394">
            <v>2016</v>
          </cell>
          <cell r="G7394">
            <v>95</v>
          </cell>
          <cell r="I7394">
            <v>180994</v>
          </cell>
        </row>
        <row r="7395">
          <cell r="A7395">
            <v>117</v>
          </cell>
          <cell r="D7395">
            <v>2016</v>
          </cell>
          <cell r="G7395"/>
          <cell r="I7395">
            <v>0</v>
          </cell>
        </row>
        <row r="7396">
          <cell r="A7396">
            <v>117</v>
          </cell>
          <cell r="D7396">
            <v>2016</v>
          </cell>
          <cell r="G7396">
            <v>97</v>
          </cell>
          <cell r="I7396">
            <v>5863527</v>
          </cell>
        </row>
        <row r="7397">
          <cell r="A7397">
            <v>117</v>
          </cell>
          <cell r="D7397">
            <v>2016</v>
          </cell>
          <cell r="G7397">
            <v>98</v>
          </cell>
          <cell r="I7397">
            <v>12493564</v>
          </cell>
        </row>
        <row r="7398">
          <cell r="A7398">
            <v>117</v>
          </cell>
          <cell r="D7398">
            <v>2016</v>
          </cell>
          <cell r="G7398">
            <v>99</v>
          </cell>
          <cell r="I7398">
            <v>35198604</v>
          </cell>
        </row>
        <row r="7399">
          <cell r="A7399">
            <v>117</v>
          </cell>
          <cell r="D7399">
            <v>2016</v>
          </cell>
          <cell r="G7399"/>
          <cell r="I7399">
            <v>0</v>
          </cell>
        </row>
        <row r="7400">
          <cell r="A7400">
            <v>117</v>
          </cell>
          <cell r="D7400">
            <v>2016</v>
          </cell>
          <cell r="G7400">
            <v>101</v>
          </cell>
          <cell r="I7400">
            <v>628651</v>
          </cell>
        </row>
        <row r="7401">
          <cell r="A7401">
            <v>117</v>
          </cell>
          <cell r="D7401">
            <v>2016</v>
          </cell>
          <cell r="G7401"/>
          <cell r="I7401">
            <v>0</v>
          </cell>
        </row>
        <row r="7402">
          <cell r="A7402">
            <v>117</v>
          </cell>
          <cell r="D7402">
            <v>2016</v>
          </cell>
          <cell r="G7402">
            <v>103</v>
          </cell>
          <cell r="I7402">
            <v>520</v>
          </cell>
        </row>
        <row r="7403">
          <cell r="A7403">
            <v>117</v>
          </cell>
          <cell r="D7403">
            <v>2016</v>
          </cell>
          <cell r="G7403">
            <v>104</v>
          </cell>
          <cell r="I7403">
            <v>194871</v>
          </cell>
        </row>
        <row r="7404">
          <cell r="A7404">
            <v>117</v>
          </cell>
          <cell r="D7404">
            <v>2016</v>
          </cell>
          <cell r="G7404">
            <v>105</v>
          </cell>
          <cell r="I7404">
            <v>4552</v>
          </cell>
        </row>
        <row r="7405">
          <cell r="A7405">
            <v>117</v>
          </cell>
          <cell r="D7405">
            <v>2016</v>
          </cell>
          <cell r="G7405">
            <v>106</v>
          </cell>
          <cell r="I7405">
            <v>162515</v>
          </cell>
        </row>
        <row r="7406">
          <cell r="A7406">
            <v>117</v>
          </cell>
          <cell r="D7406">
            <v>2016</v>
          </cell>
          <cell r="G7406">
            <v>107</v>
          </cell>
          <cell r="I7406">
            <v>3688319</v>
          </cell>
        </row>
        <row r="7407">
          <cell r="A7407">
            <v>117</v>
          </cell>
          <cell r="D7407">
            <v>2016</v>
          </cell>
          <cell r="G7407">
            <v>108</v>
          </cell>
          <cell r="I7407">
            <v>31888616</v>
          </cell>
        </row>
        <row r="7408">
          <cell r="A7408">
            <v>117</v>
          </cell>
          <cell r="D7408">
            <v>2016</v>
          </cell>
          <cell r="G7408">
            <v>109</v>
          </cell>
          <cell r="I7408">
            <v>43919</v>
          </cell>
        </row>
        <row r="7409">
          <cell r="A7409">
            <v>117</v>
          </cell>
          <cell r="D7409">
            <v>2016</v>
          </cell>
          <cell r="G7409">
            <v>110</v>
          </cell>
          <cell r="I7409">
            <v>801804</v>
          </cell>
        </row>
        <row r="7410">
          <cell r="A7410">
            <v>117</v>
          </cell>
          <cell r="D7410">
            <v>2016</v>
          </cell>
          <cell r="G7410">
            <v>111</v>
          </cell>
          <cell r="I7410">
            <v>37413767</v>
          </cell>
        </row>
        <row r="7411">
          <cell r="A7411">
            <v>117</v>
          </cell>
          <cell r="D7411">
            <v>2016</v>
          </cell>
          <cell r="G7411">
            <v>112</v>
          </cell>
          <cell r="I7411">
            <v>72612371</v>
          </cell>
        </row>
        <row r="7412">
          <cell r="A7412">
            <v>121</v>
          </cell>
          <cell r="D7412">
            <v>1998</v>
          </cell>
          <cell r="G7412">
            <v>83</v>
          </cell>
          <cell r="I7412">
            <v>429451</v>
          </cell>
        </row>
        <row r="7413">
          <cell r="A7413">
            <v>121</v>
          </cell>
          <cell r="D7413">
            <v>1998</v>
          </cell>
          <cell r="G7413">
            <v>84</v>
          </cell>
          <cell r="I7413">
            <v>209800</v>
          </cell>
        </row>
        <row r="7414">
          <cell r="A7414">
            <v>121</v>
          </cell>
          <cell r="D7414">
            <v>1998</v>
          </cell>
          <cell r="G7414">
            <v>85</v>
          </cell>
          <cell r="I7414">
            <v>381137</v>
          </cell>
        </row>
        <row r="7415">
          <cell r="A7415">
            <v>121</v>
          </cell>
          <cell r="D7415">
            <v>1998</v>
          </cell>
          <cell r="G7415">
            <v>86</v>
          </cell>
          <cell r="I7415">
            <v>98047</v>
          </cell>
        </row>
        <row r="7416">
          <cell r="A7416">
            <v>121</v>
          </cell>
          <cell r="D7416">
            <v>1998</v>
          </cell>
          <cell r="G7416"/>
          <cell r="I7416">
            <v>0</v>
          </cell>
        </row>
        <row r="7417">
          <cell r="A7417">
            <v>121</v>
          </cell>
          <cell r="D7417">
            <v>1998</v>
          </cell>
          <cell r="G7417"/>
          <cell r="I7417">
            <v>0</v>
          </cell>
        </row>
        <row r="7418">
          <cell r="A7418">
            <v>121</v>
          </cell>
          <cell r="D7418">
            <v>1998</v>
          </cell>
          <cell r="G7418">
            <v>89</v>
          </cell>
          <cell r="I7418">
            <v>15621205</v>
          </cell>
        </row>
        <row r="7419">
          <cell r="A7419">
            <v>121</v>
          </cell>
          <cell r="D7419">
            <v>1998</v>
          </cell>
          <cell r="G7419">
            <v>90</v>
          </cell>
          <cell r="I7419">
            <v>124933</v>
          </cell>
        </row>
        <row r="7420">
          <cell r="A7420">
            <v>121</v>
          </cell>
          <cell r="D7420">
            <v>1998</v>
          </cell>
          <cell r="G7420">
            <v>91</v>
          </cell>
          <cell r="I7420">
            <v>16864573</v>
          </cell>
        </row>
        <row r="7421">
          <cell r="A7421">
            <v>121</v>
          </cell>
          <cell r="D7421">
            <v>1998</v>
          </cell>
          <cell r="G7421"/>
          <cell r="I7421">
            <v>0</v>
          </cell>
        </row>
        <row r="7422">
          <cell r="A7422">
            <v>121</v>
          </cell>
          <cell r="D7422">
            <v>1998</v>
          </cell>
          <cell r="G7422">
            <v>93</v>
          </cell>
          <cell r="I7422">
            <v>136842</v>
          </cell>
        </row>
        <row r="7423">
          <cell r="A7423">
            <v>121</v>
          </cell>
          <cell r="D7423">
            <v>1998</v>
          </cell>
          <cell r="G7423"/>
          <cell r="I7423">
            <v>0</v>
          </cell>
        </row>
        <row r="7424">
          <cell r="A7424">
            <v>121</v>
          </cell>
          <cell r="D7424">
            <v>1998</v>
          </cell>
          <cell r="G7424">
            <v>95</v>
          </cell>
          <cell r="I7424">
            <v>595337</v>
          </cell>
        </row>
        <row r="7425">
          <cell r="A7425">
            <v>121</v>
          </cell>
          <cell r="D7425">
            <v>1998</v>
          </cell>
          <cell r="G7425">
            <v>96</v>
          </cell>
          <cell r="I7425">
            <v>2225142</v>
          </cell>
        </row>
        <row r="7426">
          <cell r="A7426">
            <v>121</v>
          </cell>
          <cell r="D7426">
            <v>1998</v>
          </cell>
          <cell r="G7426"/>
          <cell r="I7426">
            <v>0</v>
          </cell>
        </row>
        <row r="7427">
          <cell r="A7427">
            <v>121</v>
          </cell>
          <cell r="D7427">
            <v>1998</v>
          </cell>
          <cell r="G7427">
            <v>98</v>
          </cell>
          <cell r="I7427">
            <v>6593</v>
          </cell>
        </row>
        <row r="7428">
          <cell r="A7428">
            <v>121</v>
          </cell>
          <cell r="D7428">
            <v>1998</v>
          </cell>
          <cell r="G7428">
            <v>99</v>
          </cell>
          <cell r="I7428">
            <v>2963914</v>
          </cell>
        </row>
        <row r="7429">
          <cell r="A7429">
            <v>121</v>
          </cell>
          <cell r="D7429">
            <v>1998</v>
          </cell>
          <cell r="G7429">
            <v>100</v>
          </cell>
          <cell r="I7429">
            <v>19828487</v>
          </cell>
        </row>
        <row r="7430">
          <cell r="A7430">
            <v>121</v>
          </cell>
          <cell r="D7430">
            <v>1998</v>
          </cell>
          <cell r="G7430"/>
          <cell r="I7430">
            <v>0</v>
          </cell>
        </row>
        <row r="7431">
          <cell r="A7431">
            <v>121</v>
          </cell>
          <cell r="D7431">
            <v>1998</v>
          </cell>
          <cell r="G7431"/>
          <cell r="I7431">
            <v>0</v>
          </cell>
        </row>
        <row r="7432">
          <cell r="A7432">
            <v>121</v>
          </cell>
          <cell r="D7432">
            <v>1998</v>
          </cell>
          <cell r="G7432">
            <v>103</v>
          </cell>
          <cell r="I7432">
            <v>707564</v>
          </cell>
        </row>
        <row r="7433">
          <cell r="A7433">
            <v>121</v>
          </cell>
          <cell r="D7433">
            <v>1998</v>
          </cell>
          <cell r="G7433"/>
          <cell r="I7433">
            <v>0</v>
          </cell>
        </row>
        <row r="7434">
          <cell r="A7434">
            <v>121</v>
          </cell>
          <cell r="D7434">
            <v>1998</v>
          </cell>
          <cell r="G7434">
            <v>105</v>
          </cell>
          <cell r="I7434">
            <v>661407</v>
          </cell>
        </row>
        <row r="7435">
          <cell r="A7435">
            <v>121</v>
          </cell>
          <cell r="D7435">
            <v>1998</v>
          </cell>
          <cell r="G7435">
            <v>106</v>
          </cell>
          <cell r="I7435">
            <v>647849</v>
          </cell>
        </row>
        <row r="7436">
          <cell r="A7436">
            <v>121</v>
          </cell>
          <cell r="D7436">
            <v>1998</v>
          </cell>
          <cell r="G7436">
            <v>107</v>
          </cell>
          <cell r="I7436">
            <v>1978940</v>
          </cell>
        </row>
        <row r="7437">
          <cell r="A7437">
            <v>121</v>
          </cell>
          <cell r="D7437">
            <v>1998</v>
          </cell>
          <cell r="G7437">
            <v>108</v>
          </cell>
          <cell r="I7437">
            <v>1088723</v>
          </cell>
        </row>
        <row r="7438">
          <cell r="A7438">
            <v>121</v>
          </cell>
          <cell r="D7438">
            <v>1998</v>
          </cell>
          <cell r="G7438">
            <v>109</v>
          </cell>
          <cell r="I7438">
            <v>75066</v>
          </cell>
        </row>
        <row r="7439">
          <cell r="A7439">
            <v>121</v>
          </cell>
          <cell r="D7439">
            <v>1998</v>
          </cell>
          <cell r="G7439">
            <v>110</v>
          </cell>
          <cell r="I7439">
            <v>492084</v>
          </cell>
        </row>
        <row r="7440">
          <cell r="A7440">
            <v>121</v>
          </cell>
          <cell r="D7440">
            <v>1998</v>
          </cell>
          <cell r="G7440">
            <v>111</v>
          </cell>
          <cell r="I7440">
            <v>29097</v>
          </cell>
        </row>
        <row r="7441">
          <cell r="A7441">
            <v>121</v>
          </cell>
          <cell r="D7441">
            <v>1998</v>
          </cell>
          <cell r="G7441">
            <v>112</v>
          </cell>
          <cell r="I7441">
            <v>3378022</v>
          </cell>
        </row>
        <row r="7442">
          <cell r="A7442">
            <v>121</v>
          </cell>
          <cell r="D7442">
            <v>1999</v>
          </cell>
          <cell r="G7442">
            <v>83</v>
          </cell>
          <cell r="I7442">
            <v>551990</v>
          </cell>
        </row>
        <row r="7443">
          <cell r="A7443">
            <v>121</v>
          </cell>
          <cell r="D7443">
            <v>1999</v>
          </cell>
          <cell r="G7443">
            <v>84</v>
          </cell>
          <cell r="I7443">
            <v>224678</v>
          </cell>
        </row>
        <row r="7444">
          <cell r="A7444">
            <v>121</v>
          </cell>
          <cell r="D7444">
            <v>1999</v>
          </cell>
          <cell r="G7444">
            <v>85</v>
          </cell>
          <cell r="I7444">
            <v>385113</v>
          </cell>
        </row>
        <row r="7445">
          <cell r="A7445">
            <v>121</v>
          </cell>
          <cell r="D7445">
            <v>1999</v>
          </cell>
          <cell r="G7445">
            <v>86</v>
          </cell>
          <cell r="I7445">
            <v>132711</v>
          </cell>
        </row>
        <row r="7446">
          <cell r="A7446">
            <v>121</v>
          </cell>
          <cell r="D7446">
            <v>1999</v>
          </cell>
          <cell r="G7446">
            <v>87</v>
          </cell>
          <cell r="I7446">
            <v>0</v>
          </cell>
        </row>
        <row r="7447">
          <cell r="A7447">
            <v>121</v>
          </cell>
          <cell r="D7447">
            <v>1999</v>
          </cell>
          <cell r="G7447">
            <v>88</v>
          </cell>
          <cell r="I7447">
            <v>0</v>
          </cell>
        </row>
        <row r="7448">
          <cell r="A7448">
            <v>121</v>
          </cell>
          <cell r="D7448">
            <v>1999</v>
          </cell>
          <cell r="G7448">
            <v>89</v>
          </cell>
          <cell r="I7448">
            <v>18831329</v>
          </cell>
        </row>
        <row r="7449">
          <cell r="A7449">
            <v>121</v>
          </cell>
          <cell r="D7449">
            <v>1999</v>
          </cell>
          <cell r="G7449">
            <v>90</v>
          </cell>
          <cell r="I7449">
            <v>23038</v>
          </cell>
        </row>
        <row r="7450">
          <cell r="A7450">
            <v>121</v>
          </cell>
          <cell r="D7450">
            <v>1999</v>
          </cell>
          <cell r="G7450">
            <v>91</v>
          </cell>
          <cell r="I7450">
            <v>20148859</v>
          </cell>
        </row>
        <row r="7451">
          <cell r="A7451">
            <v>121</v>
          </cell>
          <cell r="D7451">
            <v>1999</v>
          </cell>
          <cell r="G7451"/>
          <cell r="I7451">
            <v>0</v>
          </cell>
        </row>
        <row r="7452">
          <cell r="A7452">
            <v>121</v>
          </cell>
          <cell r="D7452">
            <v>1999</v>
          </cell>
          <cell r="G7452">
            <v>93</v>
          </cell>
          <cell r="I7452">
            <v>156815</v>
          </cell>
        </row>
        <row r="7453">
          <cell r="A7453">
            <v>121</v>
          </cell>
          <cell r="D7453">
            <v>1999</v>
          </cell>
          <cell r="G7453">
            <v>94</v>
          </cell>
          <cell r="I7453">
            <v>0</v>
          </cell>
        </row>
        <row r="7454">
          <cell r="A7454">
            <v>121</v>
          </cell>
          <cell r="D7454">
            <v>1999</v>
          </cell>
          <cell r="G7454">
            <v>95</v>
          </cell>
          <cell r="I7454">
            <v>679052</v>
          </cell>
        </row>
        <row r="7455">
          <cell r="A7455">
            <v>121</v>
          </cell>
          <cell r="D7455">
            <v>1999</v>
          </cell>
          <cell r="G7455">
            <v>96</v>
          </cell>
          <cell r="I7455">
            <v>1957305</v>
          </cell>
        </row>
        <row r="7456">
          <cell r="A7456">
            <v>121</v>
          </cell>
          <cell r="D7456">
            <v>1999</v>
          </cell>
          <cell r="G7456">
            <v>97</v>
          </cell>
          <cell r="I7456">
            <v>0</v>
          </cell>
        </row>
        <row r="7457">
          <cell r="A7457">
            <v>121</v>
          </cell>
          <cell r="D7457">
            <v>1999</v>
          </cell>
          <cell r="G7457">
            <v>98</v>
          </cell>
          <cell r="I7457">
            <v>121</v>
          </cell>
        </row>
        <row r="7458">
          <cell r="A7458">
            <v>121</v>
          </cell>
          <cell r="D7458">
            <v>1999</v>
          </cell>
          <cell r="G7458">
            <v>99</v>
          </cell>
          <cell r="I7458">
            <v>2793293</v>
          </cell>
        </row>
        <row r="7459">
          <cell r="A7459">
            <v>121</v>
          </cell>
          <cell r="D7459">
            <v>1999</v>
          </cell>
          <cell r="G7459">
            <v>100</v>
          </cell>
          <cell r="I7459">
            <v>22942152</v>
          </cell>
        </row>
        <row r="7460">
          <cell r="A7460">
            <v>121</v>
          </cell>
          <cell r="D7460">
            <v>1999</v>
          </cell>
          <cell r="G7460"/>
          <cell r="I7460">
            <v>0</v>
          </cell>
        </row>
        <row r="7461">
          <cell r="A7461">
            <v>121</v>
          </cell>
          <cell r="D7461">
            <v>1999</v>
          </cell>
          <cell r="G7461"/>
          <cell r="I7461">
            <v>0</v>
          </cell>
        </row>
        <row r="7462">
          <cell r="A7462">
            <v>121</v>
          </cell>
          <cell r="D7462">
            <v>1999</v>
          </cell>
          <cell r="G7462">
            <v>103</v>
          </cell>
          <cell r="I7462">
            <v>677362</v>
          </cell>
        </row>
        <row r="7463">
          <cell r="A7463">
            <v>121</v>
          </cell>
          <cell r="D7463">
            <v>1999</v>
          </cell>
          <cell r="G7463"/>
          <cell r="I7463">
            <v>0</v>
          </cell>
        </row>
        <row r="7464">
          <cell r="A7464">
            <v>121</v>
          </cell>
          <cell r="D7464">
            <v>1999</v>
          </cell>
          <cell r="G7464">
            <v>105</v>
          </cell>
          <cell r="I7464">
            <v>641340</v>
          </cell>
        </row>
        <row r="7465">
          <cell r="A7465">
            <v>121</v>
          </cell>
          <cell r="D7465">
            <v>1999</v>
          </cell>
          <cell r="G7465">
            <v>106</v>
          </cell>
          <cell r="I7465">
            <v>598070</v>
          </cell>
        </row>
        <row r="7466">
          <cell r="A7466">
            <v>121</v>
          </cell>
          <cell r="D7466">
            <v>1999</v>
          </cell>
          <cell r="G7466">
            <v>107</v>
          </cell>
          <cell r="I7466">
            <v>2080435</v>
          </cell>
        </row>
        <row r="7467">
          <cell r="A7467">
            <v>121</v>
          </cell>
          <cell r="D7467">
            <v>1999</v>
          </cell>
          <cell r="G7467">
            <v>108</v>
          </cell>
          <cell r="I7467">
            <v>1118177</v>
          </cell>
        </row>
        <row r="7468">
          <cell r="A7468">
            <v>121</v>
          </cell>
          <cell r="D7468">
            <v>1999</v>
          </cell>
          <cell r="G7468">
            <v>109</v>
          </cell>
          <cell r="I7468">
            <v>62736</v>
          </cell>
        </row>
        <row r="7469">
          <cell r="A7469">
            <v>121</v>
          </cell>
          <cell r="D7469">
            <v>1999</v>
          </cell>
          <cell r="G7469">
            <v>110</v>
          </cell>
          <cell r="I7469">
            <v>511019</v>
          </cell>
        </row>
        <row r="7470">
          <cell r="A7470">
            <v>121</v>
          </cell>
          <cell r="D7470">
            <v>1999</v>
          </cell>
          <cell r="G7470">
            <v>111</v>
          </cell>
          <cell r="I7470">
            <v>60072</v>
          </cell>
        </row>
        <row r="7471">
          <cell r="A7471">
            <v>121</v>
          </cell>
          <cell r="D7471">
            <v>1999</v>
          </cell>
          <cell r="G7471">
            <v>112</v>
          </cell>
          <cell r="I7471">
            <v>4086312</v>
          </cell>
        </row>
        <row r="7472">
          <cell r="A7472">
            <v>121</v>
          </cell>
          <cell r="D7472">
            <v>2000</v>
          </cell>
          <cell r="G7472">
            <v>83</v>
          </cell>
          <cell r="I7472">
            <v>446244</v>
          </cell>
        </row>
        <row r="7473">
          <cell r="A7473">
            <v>121</v>
          </cell>
          <cell r="D7473">
            <v>2000</v>
          </cell>
          <cell r="G7473">
            <v>84</v>
          </cell>
          <cell r="I7473">
            <v>435046</v>
          </cell>
        </row>
        <row r="7474">
          <cell r="A7474">
            <v>121</v>
          </cell>
          <cell r="D7474">
            <v>2000</v>
          </cell>
          <cell r="G7474">
            <v>85</v>
          </cell>
          <cell r="I7474">
            <v>288772</v>
          </cell>
        </row>
        <row r="7475">
          <cell r="A7475">
            <v>121</v>
          </cell>
          <cell r="D7475">
            <v>2000</v>
          </cell>
          <cell r="G7475">
            <v>86</v>
          </cell>
          <cell r="I7475">
            <v>96705</v>
          </cell>
        </row>
        <row r="7476">
          <cell r="A7476">
            <v>121</v>
          </cell>
          <cell r="D7476">
            <v>2000</v>
          </cell>
          <cell r="G7476">
            <v>87</v>
          </cell>
          <cell r="I7476">
            <v>0</v>
          </cell>
        </row>
        <row r="7477">
          <cell r="A7477">
            <v>121</v>
          </cell>
          <cell r="D7477">
            <v>2000</v>
          </cell>
          <cell r="G7477">
            <v>88</v>
          </cell>
          <cell r="I7477">
            <v>0</v>
          </cell>
        </row>
        <row r="7478">
          <cell r="A7478">
            <v>121</v>
          </cell>
          <cell r="D7478">
            <v>2000</v>
          </cell>
          <cell r="G7478">
            <v>89</v>
          </cell>
          <cell r="I7478">
            <v>17880266</v>
          </cell>
        </row>
        <row r="7479">
          <cell r="A7479">
            <v>121</v>
          </cell>
          <cell r="D7479">
            <v>2000</v>
          </cell>
          <cell r="G7479">
            <v>90</v>
          </cell>
          <cell r="I7479">
            <v>35089</v>
          </cell>
        </row>
        <row r="7480">
          <cell r="A7480">
            <v>121</v>
          </cell>
          <cell r="D7480">
            <v>2000</v>
          </cell>
          <cell r="G7480">
            <v>91</v>
          </cell>
          <cell r="I7480">
            <v>19182122</v>
          </cell>
        </row>
        <row r="7481">
          <cell r="A7481">
            <v>121</v>
          </cell>
          <cell r="D7481">
            <v>2000</v>
          </cell>
          <cell r="G7481"/>
          <cell r="I7481">
            <v>0</v>
          </cell>
        </row>
        <row r="7482">
          <cell r="A7482">
            <v>121</v>
          </cell>
          <cell r="D7482">
            <v>2000</v>
          </cell>
          <cell r="G7482">
            <v>93</v>
          </cell>
          <cell r="I7482">
            <v>165467</v>
          </cell>
        </row>
        <row r="7483">
          <cell r="A7483">
            <v>121</v>
          </cell>
          <cell r="D7483">
            <v>2000</v>
          </cell>
          <cell r="G7483">
            <v>94</v>
          </cell>
          <cell r="I7483">
            <v>0</v>
          </cell>
        </row>
        <row r="7484">
          <cell r="A7484">
            <v>121</v>
          </cell>
          <cell r="D7484">
            <v>2000</v>
          </cell>
          <cell r="G7484">
            <v>95</v>
          </cell>
          <cell r="I7484">
            <v>745873</v>
          </cell>
        </row>
        <row r="7485">
          <cell r="A7485">
            <v>121</v>
          </cell>
          <cell r="D7485">
            <v>2000</v>
          </cell>
          <cell r="G7485">
            <v>96</v>
          </cell>
          <cell r="I7485">
            <v>1798843</v>
          </cell>
        </row>
        <row r="7486">
          <cell r="A7486">
            <v>121</v>
          </cell>
          <cell r="D7486">
            <v>2000</v>
          </cell>
          <cell r="G7486">
            <v>97</v>
          </cell>
          <cell r="I7486">
            <v>0</v>
          </cell>
        </row>
        <row r="7487">
          <cell r="A7487">
            <v>121</v>
          </cell>
          <cell r="D7487">
            <v>2000</v>
          </cell>
          <cell r="G7487">
            <v>98</v>
          </cell>
          <cell r="I7487">
            <v>0</v>
          </cell>
        </row>
        <row r="7488">
          <cell r="A7488">
            <v>121</v>
          </cell>
          <cell r="D7488">
            <v>2000</v>
          </cell>
          <cell r="G7488">
            <v>99</v>
          </cell>
          <cell r="I7488">
            <v>2710183</v>
          </cell>
        </row>
        <row r="7489">
          <cell r="A7489">
            <v>121</v>
          </cell>
          <cell r="D7489">
            <v>2000</v>
          </cell>
          <cell r="G7489">
            <v>100</v>
          </cell>
          <cell r="I7489">
            <v>21892305</v>
          </cell>
        </row>
        <row r="7490">
          <cell r="A7490">
            <v>121</v>
          </cell>
          <cell r="D7490">
            <v>2000</v>
          </cell>
          <cell r="G7490"/>
          <cell r="I7490">
            <v>0</v>
          </cell>
        </row>
        <row r="7491">
          <cell r="A7491">
            <v>121</v>
          </cell>
          <cell r="D7491">
            <v>2000</v>
          </cell>
          <cell r="G7491"/>
          <cell r="I7491">
            <v>0</v>
          </cell>
        </row>
        <row r="7492">
          <cell r="A7492">
            <v>121</v>
          </cell>
          <cell r="D7492">
            <v>2000</v>
          </cell>
          <cell r="G7492">
            <v>103</v>
          </cell>
          <cell r="I7492">
            <v>554872</v>
          </cell>
        </row>
        <row r="7493">
          <cell r="A7493">
            <v>121</v>
          </cell>
          <cell r="D7493">
            <v>2000</v>
          </cell>
          <cell r="G7493"/>
          <cell r="I7493">
            <v>0</v>
          </cell>
        </row>
        <row r="7494">
          <cell r="A7494">
            <v>121</v>
          </cell>
          <cell r="D7494">
            <v>2000</v>
          </cell>
          <cell r="G7494">
            <v>105</v>
          </cell>
          <cell r="I7494">
            <v>671037</v>
          </cell>
        </row>
        <row r="7495">
          <cell r="A7495">
            <v>121</v>
          </cell>
          <cell r="D7495">
            <v>2000</v>
          </cell>
          <cell r="G7495">
            <v>106</v>
          </cell>
          <cell r="I7495">
            <v>627371</v>
          </cell>
        </row>
        <row r="7496">
          <cell r="A7496">
            <v>121</v>
          </cell>
          <cell r="D7496">
            <v>2000</v>
          </cell>
          <cell r="G7496">
            <v>107</v>
          </cell>
          <cell r="I7496">
            <v>2237758</v>
          </cell>
        </row>
        <row r="7497">
          <cell r="A7497">
            <v>121</v>
          </cell>
          <cell r="D7497">
            <v>2000</v>
          </cell>
          <cell r="G7497">
            <v>108</v>
          </cell>
          <cell r="I7497">
            <v>1308012</v>
          </cell>
        </row>
        <row r="7498">
          <cell r="A7498">
            <v>121</v>
          </cell>
          <cell r="D7498">
            <v>2000</v>
          </cell>
          <cell r="G7498">
            <v>109</v>
          </cell>
          <cell r="I7498">
            <v>70362</v>
          </cell>
        </row>
        <row r="7499">
          <cell r="A7499">
            <v>121</v>
          </cell>
          <cell r="D7499">
            <v>2000</v>
          </cell>
          <cell r="G7499">
            <v>110</v>
          </cell>
          <cell r="I7499">
            <v>482103</v>
          </cell>
        </row>
        <row r="7500">
          <cell r="A7500">
            <v>121</v>
          </cell>
          <cell r="D7500">
            <v>2000</v>
          </cell>
          <cell r="G7500">
            <v>111</v>
          </cell>
          <cell r="I7500">
            <v>60146</v>
          </cell>
        </row>
        <row r="7501">
          <cell r="A7501">
            <v>121</v>
          </cell>
          <cell r="D7501">
            <v>2000</v>
          </cell>
          <cell r="G7501">
            <v>112</v>
          </cell>
          <cell r="I7501">
            <v>4880084</v>
          </cell>
        </row>
        <row r="7502">
          <cell r="A7502">
            <v>121</v>
          </cell>
          <cell r="D7502">
            <v>2001</v>
          </cell>
          <cell r="G7502">
            <v>83</v>
          </cell>
          <cell r="I7502">
            <v>314124</v>
          </cell>
        </row>
        <row r="7503">
          <cell r="A7503">
            <v>121</v>
          </cell>
          <cell r="D7503">
            <v>2001</v>
          </cell>
          <cell r="G7503">
            <v>84</v>
          </cell>
          <cell r="I7503">
            <v>610027</v>
          </cell>
        </row>
        <row r="7504">
          <cell r="A7504">
            <v>121</v>
          </cell>
          <cell r="D7504">
            <v>2001</v>
          </cell>
          <cell r="G7504">
            <v>85</v>
          </cell>
          <cell r="I7504">
            <v>409928</v>
          </cell>
        </row>
        <row r="7505">
          <cell r="A7505">
            <v>121</v>
          </cell>
          <cell r="D7505">
            <v>2001</v>
          </cell>
          <cell r="G7505">
            <v>86</v>
          </cell>
          <cell r="I7505">
            <v>110456</v>
          </cell>
        </row>
        <row r="7506">
          <cell r="A7506">
            <v>121</v>
          </cell>
          <cell r="D7506">
            <v>2001</v>
          </cell>
          <cell r="G7506">
            <v>87</v>
          </cell>
          <cell r="I7506">
            <v>0</v>
          </cell>
        </row>
        <row r="7507">
          <cell r="A7507">
            <v>121</v>
          </cell>
          <cell r="D7507">
            <v>2001</v>
          </cell>
          <cell r="G7507">
            <v>88</v>
          </cell>
          <cell r="I7507">
            <v>0</v>
          </cell>
        </row>
        <row r="7508">
          <cell r="A7508">
            <v>121</v>
          </cell>
          <cell r="D7508">
            <v>2001</v>
          </cell>
          <cell r="G7508">
            <v>89</v>
          </cell>
          <cell r="I7508">
            <v>17916817</v>
          </cell>
        </row>
        <row r="7509">
          <cell r="A7509">
            <v>121</v>
          </cell>
          <cell r="D7509">
            <v>2001</v>
          </cell>
          <cell r="G7509">
            <v>90</v>
          </cell>
          <cell r="I7509">
            <v>0</v>
          </cell>
        </row>
        <row r="7510">
          <cell r="A7510">
            <v>121</v>
          </cell>
          <cell r="D7510">
            <v>2001</v>
          </cell>
          <cell r="G7510">
            <v>91</v>
          </cell>
          <cell r="I7510">
            <v>19361352</v>
          </cell>
        </row>
        <row r="7511">
          <cell r="A7511">
            <v>121</v>
          </cell>
          <cell r="D7511">
            <v>2001</v>
          </cell>
          <cell r="G7511"/>
          <cell r="I7511">
            <v>0</v>
          </cell>
        </row>
        <row r="7512">
          <cell r="A7512">
            <v>121</v>
          </cell>
          <cell r="D7512">
            <v>2001</v>
          </cell>
          <cell r="G7512">
            <v>93</v>
          </cell>
          <cell r="I7512">
            <v>267766</v>
          </cell>
        </row>
        <row r="7513">
          <cell r="A7513">
            <v>121</v>
          </cell>
          <cell r="D7513">
            <v>2001</v>
          </cell>
          <cell r="G7513">
            <v>94</v>
          </cell>
          <cell r="I7513">
            <v>0</v>
          </cell>
        </row>
        <row r="7514">
          <cell r="A7514">
            <v>121</v>
          </cell>
          <cell r="D7514">
            <v>2001</v>
          </cell>
          <cell r="G7514">
            <v>95</v>
          </cell>
          <cell r="I7514">
            <v>699730</v>
          </cell>
        </row>
        <row r="7515">
          <cell r="A7515">
            <v>121</v>
          </cell>
          <cell r="D7515">
            <v>2001</v>
          </cell>
          <cell r="G7515">
            <v>96</v>
          </cell>
          <cell r="I7515">
            <v>1806263</v>
          </cell>
        </row>
        <row r="7516">
          <cell r="A7516">
            <v>121</v>
          </cell>
          <cell r="D7516">
            <v>2001</v>
          </cell>
          <cell r="G7516">
            <v>97</v>
          </cell>
          <cell r="I7516">
            <v>35190</v>
          </cell>
        </row>
        <row r="7517">
          <cell r="A7517">
            <v>121</v>
          </cell>
          <cell r="D7517">
            <v>2001</v>
          </cell>
          <cell r="G7517">
            <v>98</v>
          </cell>
          <cell r="I7517">
            <v>0</v>
          </cell>
        </row>
        <row r="7518">
          <cell r="A7518">
            <v>121</v>
          </cell>
          <cell r="D7518">
            <v>2001</v>
          </cell>
          <cell r="G7518">
            <v>99</v>
          </cell>
          <cell r="I7518">
            <v>2808949</v>
          </cell>
        </row>
        <row r="7519">
          <cell r="A7519">
            <v>121</v>
          </cell>
          <cell r="D7519">
            <v>2001</v>
          </cell>
          <cell r="G7519">
            <v>100</v>
          </cell>
          <cell r="I7519">
            <v>22170301</v>
          </cell>
        </row>
        <row r="7520">
          <cell r="A7520">
            <v>121</v>
          </cell>
          <cell r="D7520">
            <v>2001</v>
          </cell>
          <cell r="G7520"/>
          <cell r="I7520">
            <v>0</v>
          </cell>
        </row>
        <row r="7521">
          <cell r="A7521">
            <v>121</v>
          </cell>
          <cell r="D7521">
            <v>2001</v>
          </cell>
          <cell r="G7521"/>
          <cell r="I7521">
            <v>0</v>
          </cell>
        </row>
        <row r="7522">
          <cell r="A7522">
            <v>121</v>
          </cell>
          <cell r="D7522">
            <v>2001</v>
          </cell>
          <cell r="G7522">
            <v>103</v>
          </cell>
          <cell r="I7522">
            <v>595062</v>
          </cell>
        </row>
        <row r="7523">
          <cell r="A7523">
            <v>121</v>
          </cell>
          <cell r="D7523">
            <v>2001</v>
          </cell>
          <cell r="G7523"/>
          <cell r="I7523">
            <v>0</v>
          </cell>
        </row>
        <row r="7524">
          <cell r="A7524">
            <v>121</v>
          </cell>
          <cell r="D7524">
            <v>2001</v>
          </cell>
          <cell r="G7524">
            <v>105</v>
          </cell>
          <cell r="I7524">
            <v>523196</v>
          </cell>
        </row>
        <row r="7525">
          <cell r="A7525">
            <v>121</v>
          </cell>
          <cell r="D7525">
            <v>2001</v>
          </cell>
          <cell r="G7525">
            <v>106</v>
          </cell>
          <cell r="I7525">
            <v>621059</v>
          </cell>
        </row>
        <row r="7526">
          <cell r="A7526">
            <v>121</v>
          </cell>
          <cell r="D7526">
            <v>2001</v>
          </cell>
          <cell r="G7526">
            <v>107</v>
          </cell>
          <cell r="I7526">
            <v>2122199</v>
          </cell>
        </row>
        <row r="7527">
          <cell r="A7527">
            <v>121</v>
          </cell>
          <cell r="D7527">
            <v>2001</v>
          </cell>
          <cell r="G7527">
            <v>108</v>
          </cell>
          <cell r="I7527">
            <v>1427403</v>
          </cell>
        </row>
        <row r="7528">
          <cell r="A7528">
            <v>121</v>
          </cell>
          <cell r="D7528">
            <v>2001</v>
          </cell>
          <cell r="G7528">
            <v>109</v>
          </cell>
          <cell r="I7528">
            <v>22850</v>
          </cell>
        </row>
        <row r="7529">
          <cell r="A7529">
            <v>121</v>
          </cell>
          <cell r="D7529">
            <v>2001</v>
          </cell>
          <cell r="G7529">
            <v>110</v>
          </cell>
          <cell r="I7529">
            <v>574184</v>
          </cell>
        </row>
        <row r="7530">
          <cell r="A7530">
            <v>121</v>
          </cell>
          <cell r="D7530">
            <v>2001</v>
          </cell>
          <cell r="G7530">
            <v>111</v>
          </cell>
          <cell r="I7530">
            <v>221081</v>
          </cell>
        </row>
        <row r="7531">
          <cell r="A7531">
            <v>121</v>
          </cell>
          <cell r="D7531">
            <v>2001</v>
          </cell>
          <cell r="G7531">
            <v>112</v>
          </cell>
          <cell r="I7531">
            <v>5197177</v>
          </cell>
        </row>
        <row r="7532">
          <cell r="A7532">
            <v>121</v>
          </cell>
          <cell r="D7532">
            <v>2002</v>
          </cell>
          <cell r="G7532">
            <v>83</v>
          </cell>
          <cell r="I7532">
            <v>270474</v>
          </cell>
        </row>
        <row r="7533">
          <cell r="A7533">
            <v>121</v>
          </cell>
          <cell r="D7533">
            <v>2002</v>
          </cell>
          <cell r="G7533">
            <v>84</v>
          </cell>
          <cell r="I7533">
            <v>755481</v>
          </cell>
        </row>
        <row r="7534">
          <cell r="A7534">
            <v>121</v>
          </cell>
          <cell r="D7534">
            <v>2002</v>
          </cell>
          <cell r="G7534">
            <v>85</v>
          </cell>
          <cell r="I7534">
            <v>81545</v>
          </cell>
        </row>
        <row r="7535">
          <cell r="A7535">
            <v>121</v>
          </cell>
          <cell r="D7535">
            <v>2002</v>
          </cell>
          <cell r="G7535">
            <v>86</v>
          </cell>
          <cell r="I7535">
            <v>429889</v>
          </cell>
        </row>
        <row r="7536">
          <cell r="A7536">
            <v>121</v>
          </cell>
          <cell r="D7536">
            <v>2002</v>
          </cell>
          <cell r="G7536">
            <v>87</v>
          </cell>
          <cell r="I7536">
            <v>0</v>
          </cell>
        </row>
        <row r="7537">
          <cell r="A7537">
            <v>121</v>
          </cell>
          <cell r="D7537">
            <v>2002</v>
          </cell>
          <cell r="G7537">
            <v>88</v>
          </cell>
          <cell r="I7537">
            <v>0</v>
          </cell>
        </row>
        <row r="7538">
          <cell r="A7538">
            <v>121</v>
          </cell>
          <cell r="D7538">
            <v>2002</v>
          </cell>
          <cell r="G7538">
            <v>89</v>
          </cell>
          <cell r="I7538">
            <v>15579074</v>
          </cell>
        </row>
        <row r="7539">
          <cell r="A7539">
            <v>121</v>
          </cell>
          <cell r="D7539">
            <v>2002</v>
          </cell>
          <cell r="G7539">
            <v>90</v>
          </cell>
          <cell r="I7539">
            <v>142</v>
          </cell>
        </row>
        <row r="7540">
          <cell r="A7540">
            <v>121</v>
          </cell>
          <cell r="D7540">
            <v>2002</v>
          </cell>
          <cell r="G7540">
            <v>91</v>
          </cell>
          <cell r="I7540">
            <v>17116605</v>
          </cell>
        </row>
        <row r="7541">
          <cell r="A7541">
            <v>121</v>
          </cell>
          <cell r="D7541">
            <v>2002</v>
          </cell>
          <cell r="G7541"/>
          <cell r="I7541">
            <v>0</v>
          </cell>
        </row>
        <row r="7542">
          <cell r="A7542">
            <v>121</v>
          </cell>
          <cell r="D7542">
            <v>2002</v>
          </cell>
          <cell r="G7542">
            <v>93</v>
          </cell>
          <cell r="I7542">
            <v>6546</v>
          </cell>
        </row>
        <row r="7543">
          <cell r="A7543">
            <v>121</v>
          </cell>
          <cell r="D7543">
            <v>2002</v>
          </cell>
          <cell r="G7543">
            <v>94</v>
          </cell>
          <cell r="I7543">
            <v>0</v>
          </cell>
        </row>
        <row r="7544">
          <cell r="A7544">
            <v>121</v>
          </cell>
          <cell r="D7544">
            <v>2002</v>
          </cell>
          <cell r="G7544">
            <v>95</v>
          </cell>
          <cell r="I7544">
            <v>948431</v>
          </cell>
        </row>
        <row r="7545">
          <cell r="A7545">
            <v>121</v>
          </cell>
          <cell r="D7545">
            <v>2002</v>
          </cell>
          <cell r="G7545">
            <v>96</v>
          </cell>
          <cell r="I7545">
            <v>1244836</v>
          </cell>
        </row>
        <row r="7546">
          <cell r="A7546">
            <v>121</v>
          </cell>
          <cell r="D7546">
            <v>2002</v>
          </cell>
          <cell r="G7546">
            <v>97</v>
          </cell>
          <cell r="I7546">
            <v>0</v>
          </cell>
        </row>
        <row r="7547">
          <cell r="A7547">
            <v>121</v>
          </cell>
          <cell r="D7547">
            <v>2002</v>
          </cell>
          <cell r="G7547">
            <v>98</v>
          </cell>
          <cell r="I7547">
            <v>5456</v>
          </cell>
        </row>
        <row r="7548">
          <cell r="A7548">
            <v>121</v>
          </cell>
          <cell r="D7548">
            <v>2002</v>
          </cell>
          <cell r="G7548">
            <v>99</v>
          </cell>
          <cell r="I7548">
            <v>2205269</v>
          </cell>
        </row>
        <row r="7549">
          <cell r="A7549">
            <v>121</v>
          </cell>
          <cell r="D7549">
            <v>2002</v>
          </cell>
          <cell r="G7549">
            <v>100</v>
          </cell>
          <cell r="I7549">
            <v>19321874</v>
          </cell>
        </row>
        <row r="7550">
          <cell r="A7550">
            <v>121</v>
          </cell>
          <cell r="D7550">
            <v>2002</v>
          </cell>
          <cell r="G7550"/>
          <cell r="I7550">
            <v>0</v>
          </cell>
        </row>
        <row r="7551">
          <cell r="A7551">
            <v>121</v>
          </cell>
          <cell r="D7551">
            <v>2002</v>
          </cell>
          <cell r="G7551"/>
          <cell r="I7551">
            <v>0</v>
          </cell>
        </row>
        <row r="7552">
          <cell r="A7552">
            <v>121</v>
          </cell>
          <cell r="D7552">
            <v>2002</v>
          </cell>
          <cell r="G7552">
            <v>103</v>
          </cell>
          <cell r="I7552">
            <v>495220</v>
          </cell>
        </row>
        <row r="7553">
          <cell r="A7553">
            <v>121</v>
          </cell>
          <cell r="D7553">
            <v>2002</v>
          </cell>
          <cell r="G7553"/>
          <cell r="I7553">
            <v>0</v>
          </cell>
        </row>
        <row r="7554">
          <cell r="A7554">
            <v>121</v>
          </cell>
          <cell r="D7554">
            <v>2002</v>
          </cell>
          <cell r="G7554">
            <v>105</v>
          </cell>
          <cell r="I7554">
            <v>547720</v>
          </cell>
        </row>
        <row r="7555">
          <cell r="A7555">
            <v>121</v>
          </cell>
          <cell r="D7555">
            <v>2002</v>
          </cell>
          <cell r="G7555">
            <v>106</v>
          </cell>
          <cell r="I7555">
            <v>218354</v>
          </cell>
        </row>
        <row r="7556">
          <cell r="A7556">
            <v>121</v>
          </cell>
          <cell r="D7556">
            <v>2002</v>
          </cell>
          <cell r="G7556">
            <v>107</v>
          </cell>
          <cell r="I7556">
            <v>1847147</v>
          </cell>
        </row>
        <row r="7557">
          <cell r="A7557">
            <v>121</v>
          </cell>
          <cell r="D7557">
            <v>2002</v>
          </cell>
          <cell r="G7557">
            <v>108</v>
          </cell>
          <cell r="I7557">
            <v>1685729</v>
          </cell>
        </row>
        <row r="7558">
          <cell r="A7558">
            <v>121</v>
          </cell>
          <cell r="D7558">
            <v>2002</v>
          </cell>
          <cell r="G7558">
            <v>109</v>
          </cell>
          <cell r="I7558">
            <v>26044</v>
          </cell>
        </row>
        <row r="7559">
          <cell r="A7559">
            <v>121</v>
          </cell>
          <cell r="D7559">
            <v>2002</v>
          </cell>
          <cell r="G7559">
            <v>110</v>
          </cell>
          <cell r="I7559">
            <v>832116</v>
          </cell>
        </row>
        <row r="7560">
          <cell r="A7560">
            <v>121</v>
          </cell>
          <cell r="D7560">
            <v>2002</v>
          </cell>
          <cell r="G7560">
            <v>111</v>
          </cell>
          <cell r="I7560">
            <v>52944</v>
          </cell>
        </row>
        <row r="7561">
          <cell r="A7561">
            <v>121</v>
          </cell>
          <cell r="D7561">
            <v>2002</v>
          </cell>
          <cell r="G7561">
            <v>112</v>
          </cell>
          <cell r="I7561">
            <v>4365826</v>
          </cell>
        </row>
        <row r="7562">
          <cell r="A7562">
            <v>121</v>
          </cell>
          <cell r="D7562">
            <v>2003</v>
          </cell>
          <cell r="G7562">
            <v>83</v>
          </cell>
          <cell r="I7562">
            <v>510099</v>
          </cell>
        </row>
        <row r="7563">
          <cell r="A7563">
            <v>121</v>
          </cell>
          <cell r="D7563">
            <v>2003</v>
          </cell>
          <cell r="G7563">
            <v>84</v>
          </cell>
          <cell r="I7563">
            <v>906919</v>
          </cell>
        </row>
        <row r="7564">
          <cell r="A7564">
            <v>121</v>
          </cell>
          <cell r="D7564">
            <v>2003</v>
          </cell>
          <cell r="G7564">
            <v>85</v>
          </cell>
          <cell r="I7564">
            <v>77202</v>
          </cell>
        </row>
        <row r="7565">
          <cell r="A7565">
            <v>121</v>
          </cell>
          <cell r="D7565">
            <v>2003</v>
          </cell>
          <cell r="G7565">
            <v>86</v>
          </cell>
          <cell r="I7565">
            <v>386353</v>
          </cell>
        </row>
        <row r="7566">
          <cell r="A7566">
            <v>121</v>
          </cell>
          <cell r="D7566">
            <v>2003</v>
          </cell>
          <cell r="G7566">
            <v>87</v>
          </cell>
          <cell r="I7566">
            <v>0</v>
          </cell>
        </row>
        <row r="7567">
          <cell r="A7567">
            <v>121</v>
          </cell>
          <cell r="D7567">
            <v>2003</v>
          </cell>
          <cell r="G7567">
            <v>88</v>
          </cell>
          <cell r="I7567">
            <v>0</v>
          </cell>
        </row>
        <row r="7568">
          <cell r="A7568">
            <v>121</v>
          </cell>
          <cell r="D7568">
            <v>2003</v>
          </cell>
          <cell r="G7568">
            <v>89</v>
          </cell>
          <cell r="I7568">
            <v>17320685</v>
          </cell>
        </row>
        <row r="7569">
          <cell r="A7569">
            <v>121</v>
          </cell>
          <cell r="D7569">
            <v>2003</v>
          </cell>
          <cell r="G7569">
            <v>90</v>
          </cell>
          <cell r="I7569">
            <v>343</v>
          </cell>
        </row>
        <row r="7570">
          <cell r="A7570">
            <v>121</v>
          </cell>
          <cell r="D7570">
            <v>2003</v>
          </cell>
          <cell r="G7570">
            <v>91</v>
          </cell>
          <cell r="I7570">
            <v>19201601</v>
          </cell>
        </row>
        <row r="7571">
          <cell r="A7571">
            <v>121</v>
          </cell>
          <cell r="D7571">
            <v>2003</v>
          </cell>
          <cell r="G7571"/>
          <cell r="I7571">
            <v>0</v>
          </cell>
        </row>
        <row r="7572">
          <cell r="A7572">
            <v>121</v>
          </cell>
          <cell r="D7572">
            <v>2003</v>
          </cell>
          <cell r="G7572">
            <v>93</v>
          </cell>
          <cell r="I7572">
            <v>434</v>
          </cell>
        </row>
        <row r="7573">
          <cell r="A7573">
            <v>121</v>
          </cell>
          <cell r="D7573">
            <v>2003</v>
          </cell>
          <cell r="G7573">
            <v>94</v>
          </cell>
          <cell r="I7573">
            <v>0</v>
          </cell>
        </row>
        <row r="7574">
          <cell r="A7574">
            <v>121</v>
          </cell>
          <cell r="D7574">
            <v>2003</v>
          </cell>
          <cell r="G7574">
            <v>95</v>
          </cell>
          <cell r="I7574">
            <v>818129</v>
          </cell>
        </row>
        <row r="7575">
          <cell r="A7575">
            <v>121</v>
          </cell>
          <cell r="D7575">
            <v>2003</v>
          </cell>
          <cell r="G7575">
            <v>96</v>
          </cell>
          <cell r="I7575">
            <v>1427152</v>
          </cell>
        </row>
        <row r="7576">
          <cell r="A7576">
            <v>121</v>
          </cell>
          <cell r="D7576">
            <v>2003</v>
          </cell>
          <cell r="G7576">
            <v>97</v>
          </cell>
          <cell r="I7576">
            <v>0</v>
          </cell>
        </row>
        <row r="7577">
          <cell r="A7577">
            <v>121</v>
          </cell>
          <cell r="D7577">
            <v>2003</v>
          </cell>
          <cell r="G7577">
            <v>98</v>
          </cell>
          <cell r="I7577">
            <v>3534</v>
          </cell>
        </row>
        <row r="7578">
          <cell r="A7578">
            <v>121</v>
          </cell>
          <cell r="D7578">
            <v>2003</v>
          </cell>
          <cell r="G7578">
            <v>99</v>
          </cell>
          <cell r="I7578">
            <v>2249249</v>
          </cell>
        </row>
        <row r="7579">
          <cell r="A7579">
            <v>121</v>
          </cell>
          <cell r="D7579">
            <v>2003</v>
          </cell>
          <cell r="G7579">
            <v>100</v>
          </cell>
          <cell r="I7579">
            <v>21450850</v>
          </cell>
        </row>
        <row r="7580">
          <cell r="A7580">
            <v>121</v>
          </cell>
          <cell r="D7580">
            <v>2003</v>
          </cell>
          <cell r="G7580"/>
          <cell r="I7580">
            <v>0</v>
          </cell>
        </row>
        <row r="7581">
          <cell r="A7581">
            <v>121</v>
          </cell>
          <cell r="D7581">
            <v>2003</v>
          </cell>
          <cell r="G7581"/>
          <cell r="I7581">
            <v>0</v>
          </cell>
        </row>
        <row r="7582">
          <cell r="A7582">
            <v>121</v>
          </cell>
          <cell r="D7582">
            <v>2003</v>
          </cell>
          <cell r="G7582">
            <v>103</v>
          </cell>
          <cell r="I7582">
            <v>2354742</v>
          </cell>
        </row>
        <row r="7583">
          <cell r="A7583">
            <v>121</v>
          </cell>
          <cell r="D7583">
            <v>2003</v>
          </cell>
          <cell r="G7583"/>
          <cell r="I7583">
            <v>0</v>
          </cell>
        </row>
        <row r="7584">
          <cell r="A7584">
            <v>121</v>
          </cell>
          <cell r="D7584">
            <v>2003</v>
          </cell>
          <cell r="G7584">
            <v>105</v>
          </cell>
          <cell r="I7584">
            <v>483865</v>
          </cell>
        </row>
        <row r="7585">
          <cell r="A7585">
            <v>121</v>
          </cell>
          <cell r="D7585">
            <v>2003</v>
          </cell>
          <cell r="G7585">
            <v>106</v>
          </cell>
          <cell r="I7585">
            <v>185644</v>
          </cell>
        </row>
        <row r="7586">
          <cell r="A7586">
            <v>121</v>
          </cell>
          <cell r="D7586">
            <v>2003</v>
          </cell>
          <cell r="G7586">
            <v>107</v>
          </cell>
          <cell r="I7586">
            <v>399387</v>
          </cell>
        </row>
        <row r="7587">
          <cell r="A7587">
            <v>121</v>
          </cell>
          <cell r="D7587">
            <v>2003</v>
          </cell>
          <cell r="G7587">
            <v>108</v>
          </cell>
          <cell r="I7587">
            <v>850463</v>
          </cell>
        </row>
        <row r="7588">
          <cell r="A7588">
            <v>121</v>
          </cell>
          <cell r="D7588">
            <v>2003</v>
          </cell>
          <cell r="G7588">
            <v>109</v>
          </cell>
          <cell r="I7588">
            <v>257928</v>
          </cell>
        </row>
        <row r="7589">
          <cell r="A7589">
            <v>121</v>
          </cell>
          <cell r="D7589">
            <v>2003</v>
          </cell>
          <cell r="G7589">
            <v>110</v>
          </cell>
          <cell r="I7589">
            <v>859645</v>
          </cell>
        </row>
        <row r="7590">
          <cell r="A7590">
            <v>121</v>
          </cell>
          <cell r="D7590">
            <v>2003</v>
          </cell>
          <cell r="G7590">
            <v>111</v>
          </cell>
          <cell r="I7590">
            <v>240097</v>
          </cell>
        </row>
        <row r="7591">
          <cell r="A7591">
            <v>121</v>
          </cell>
          <cell r="D7591">
            <v>2003</v>
          </cell>
          <cell r="G7591">
            <v>112</v>
          </cell>
          <cell r="I7591">
            <v>3413500</v>
          </cell>
        </row>
        <row r="7592">
          <cell r="A7592">
            <v>121</v>
          </cell>
          <cell r="D7592">
            <v>2004</v>
          </cell>
          <cell r="G7592">
            <v>83</v>
          </cell>
          <cell r="I7592">
            <v>1351831</v>
          </cell>
        </row>
        <row r="7593">
          <cell r="A7593">
            <v>121</v>
          </cell>
          <cell r="D7593">
            <v>2004</v>
          </cell>
          <cell r="G7593">
            <v>84</v>
          </cell>
          <cell r="I7593">
            <v>876591</v>
          </cell>
        </row>
        <row r="7594">
          <cell r="A7594">
            <v>121</v>
          </cell>
          <cell r="D7594">
            <v>2004</v>
          </cell>
          <cell r="G7594">
            <v>85</v>
          </cell>
          <cell r="I7594">
            <v>154559</v>
          </cell>
        </row>
        <row r="7595">
          <cell r="A7595">
            <v>121</v>
          </cell>
          <cell r="D7595">
            <v>2004</v>
          </cell>
          <cell r="G7595">
            <v>86</v>
          </cell>
          <cell r="I7595">
            <v>355909</v>
          </cell>
        </row>
        <row r="7596">
          <cell r="A7596">
            <v>121</v>
          </cell>
          <cell r="D7596">
            <v>2004</v>
          </cell>
          <cell r="G7596"/>
          <cell r="I7596">
            <v>0</v>
          </cell>
        </row>
        <row r="7597">
          <cell r="A7597">
            <v>121</v>
          </cell>
          <cell r="D7597">
            <v>2004</v>
          </cell>
          <cell r="G7597"/>
          <cell r="I7597">
            <v>0</v>
          </cell>
        </row>
        <row r="7598">
          <cell r="A7598">
            <v>121</v>
          </cell>
          <cell r="D7598">
            <v>2004</v>
          </cell>
          <cell r="G7598">
            <v>89</v>
          </cell>
          <cell r="I7598">
            <v>17772991</v>
          </cell>
        </row>
        <row r="7599">
          <cell r="A7599">
            <v>121</v>
          </cell>
          <cell r="D7599">
            <v>2004</v>
          </cell>
          <cell r="G7599">
            <v>90</v>
          </cell>
          <cell r="I7599">
            <v>8589</v>
          </cell>
        </row>
        <row r="7600">
          <cell r="A7600">
            <v>121</v>
          </cell>
          <cell r="D7600">
            <v>2004</v>
          </cell>
          <cell r="G7600">
            <v>91</v>
          </cell>
          <cell r="I7600">
            <v>20520470</v>
          </cell>
        </row>
        <row r="7601">
          <cell r="A7601">
            <v>121</v>
          </cell>
          <cell r="D7601">
            <v>2004</v>
          </cell>
          <cell r="G7601"/>
          <cell r="I7601">
            <v>0</v>
          </cell>
        </row>
        <row r="7602">
          <cell r="A7602">
            <v>121</v>
          </cell>
          <cell r="D7602">
            <v>2004</v>
          </cell>
          <cell r="G7602">
            <v>93</v>
          </cell>
          <cell r="I7602">
            <v>0</v>
          </cell>
        </row>
        <row r="7603">
          <cell r="A7603">
            <v>121</v>
          </cell>
          <cell r="D7603">
            <v>2004</v>
          </cell>
          <cell r="G7603"/>
          <cell r="I7603">
            <v>0</v>
          </cell>
        </row>
        <row r="7604">
          <cell r="A7604">
            <v>121</v>
          </cell>
          <cell r="D7604">
            <v>2004</v>
          </cell>
          <cell r="G7604">
            <v>95</v>
          </cell>
          <cell r="I7604">
            <v>685839</v>
          </cell>
        </row>
        <row r="7605">
          <cell r="A7605">
            <v>121</v>
          </cell>
          <cell r="D7605">
            <v>2004</v>
          </cell>
          <cell r="G7605">
            <v>96</v>
          </cell>
          <cell r="I7605">
            <v>3604163</v>
          </cell>
        </row>
        <row r="7606">
          <cell r="A7606">
            <v>121</v>
          </cell>
          <cell r="D7606">
            <v>2004</v>
          </cell>
          <cell r="G7606"/>
          <cell r="I7606">
            <v>0</v>
          </cell>
        </row>
        <row r="7607">
          <cell r="A7607">
            <v>121</v>
          </cell>
          <cell r="D7607">
            <v>2004</v>
          </cell>
          <cell r="G7607">
            <v>98</v>
          </cell>
          <cell r="I7607">
            <v>2312</v>
          </cell>
        </row>
        <row r="7608">
          <cell r="A7608">
            <v>121</v>
          </cell>
          <cell r="D7608">
            <v>2004</v>
          </cell>
          <cell r="G7608">
            <v>99</v>
          </cell>
          <cell r="I7608">
            <v>4292314</v>
          </cell>
        </row>
        <row r="7609">
          <cell r="A7609">
            <v>121</v>
          </cell>
          <cell r="D7609">
            <v>2004</v>
          </cell>
          <cell r="G7609">
            <v>100</v>
          </cell>
          <cell r="I7609">
            <v>24812784</v>
          </cell>
        </row>
        <row r="7610">
          <cell r="A7610">
            <v>121</v>
          </cell>
          <cell r="D7610">
            <v>2004</v>
          </cell>
          <cell r="G7610"/>
          <cell r="I7610">
            <v>0</v>
          </cell>
        </row>
        <row r="7611">
          <cell r="A7611">
            <v>121</v>
          </cell>
          <cell r="D7611">
            <v>2004</v>
          </cell>
          <cell r="G7611"/>
          <cell r="I7611">
            <v>0</v>
          </cell>
        </row>
        <row r="7612">
          <cell r="A7612">
            <v>121</v>
          </cell>
          <cell r="D7612">
            <v>2004</v>
          </cell>
          <cell r="G7612">
            <v>103</v>
          </cell>
          <cell r="I7612">
            <v>1085955</v>
          </cell>
        </row>
        <row r="7613">
          <cell r="A7613">
            <v>121</v>
          </cell>
          <cell r="D7613">
            <v>2004</v>
          </cell>
          <cell r="G7613"/>
          <cell r="I7613">
            <v>0</v>
          </cell>
        </row>
        <row r="7614">
          <cell r="A7614">
            <v>121</v>
          </cell>
          <cell r="D7614">
            <v>2004</v>
          </cell>
          <cell r="G7614">
            <v>105</v>
          </cell>
          <cell r="I7614">
            <v>629575</v>
          </cell>
        </row>
        <row r="7615">
          <cell r="A7615">
            <v>121</v>
          </cell>
          <cell r="D7615">
            <v>2004</v>
          </cell>
          <cell r="G7615">
            <v>106</v>
          </cell>
          <cell r="I7615">
            <v>287080</v>
          </cell>
        </row>
        <row r="7616">
          <cell r="A7616">
            <v>121</v>
          </cell>
          <cell r="D7616">
            <v>2004</v>
          </cell>
          <cell r="G7616">
            <v>107</v>
          </cell>
          <cell r="I7616">
            <v>1060903</v>
          </cell>
        </row>
        <row r="7617">
          <cell r="A7617">
            <v>121</v>
          </cell>
          <cell r="D7617">
            <v>2004</v>
          </cell>
          <cell r="G7617">
            <v>108</v>
          </cell>
          <cell r="I7617">
            <v>1440651</v>
          </cell>
        </row>
        <row r="7618">
          <cell r="A7618">
            <v>121</v>
          </cell>
          <cell r="D7618">
            <v>2004</v>
          </cell>
          <cell r="G7618">
            <v>109</v>
          </cell>
          <cell r="I7618">
            <v>338500</v>
          </cell>
        </row>
        <row r="7619">
          <cell r="A7619">
            <v>121</v>
          </cell>
          <cell r="D7619">
            <v>2004</v>
          </cell>
          <cell r="G7619">
            <v>110</v>
          </cell>
          <cell r="I7619">
            <v>1145288</v>
          </cell>
        </row>
        <row r="7620">
          <cell r="A7620">
            <v>121</v>
          </cell>
          <cell r="D7620">
            <v>2004</v>
          </cell>
          <cell r="G7620">
            <v>111</v>
          </cell>
          <cell r="I7620">
            <v>1123833</v>
          </cell>
        </row>
        <row r="7621">
          <cell r="A7621">
            <v>121</v>
          </cell>
          <cell r="D7621">
            <v>2004</v>
          </cell>
          <cell r="G7621">
            <v>112</v>
          </cell>
          <cell r="I7621">
            <v>4553834</v>
          </cell>
        </row>
        <row r="7622">
          <cell r="A7622">
            <v>121</v>
          </cell>
          <cell r="D7622">
            <v>2005</v>
          </cell>
          <cell r="G7622">
            <v>83</v>
          </cell>
          <cell r="I7622">
            <v>857508</v>
          </cell>
        </row>
        <row r="7623">
          <cell r="A7623">
            <v>121</v>
          </cell>
          <cell r="D7623">
            <v>2005</v>
          </cell>
          <cell r="G7623">
            <v>84</v>
          </cell>
          <cell r="I7623">
            <v>941609</v>
          </cell>
        </row>
        <row r="7624">
          <cell r="A7624">
            <v>121</v>
          </cell>
          <cell r="D7624">
            <v>2005</v>
          </cell>
          <cell r="G7624">
            <v>85</v>
          </cell>
          <cell r="I7624">
            <v>182017</v>
          </cell>
        </row>
        <row r="7625">
          <cell r="A7625">
            <v>121</v>
          </cell>
          <cell r="D7625">
            <v>2005</v>
          </cell>
          <cell r="G7625">
            <v>86</v>
          </cell>
          <cell r="I7625">
            <v>250628</v>
          </cell>
        </row>
        <row r="7626">
          <cell r="A7626">
            <v>121</v>
          </cell>
          <cell r="D7626">
            <v>2005</v>
          </cell>
          <cell r="G7626">
            <v>87</v>
          </cell>
          <cell r="I7626">
            <v>831</v>
          </cell>
        </row>
        <row r="7627">
          <cell r="A7627">
            <v>121</v>
          </cell>
          <cell r="D7627">
            <v>2005</v>
          </cell>
          <cell r="G7627"/>
          <cell r="I7627">
            <v>0</v>
          </cell>
        </row>
        <row r="7628">
          <cell r="A7628">
            <v>121</v>
          </cell>
          <cell r="D7628">
            <v>2005</v>
          </cell>
          <cell r="G7628">
            <v>89</v>
          </cell>
          <cell r="I7628">
            <v>21048860</v>
          </cell>
        </row>
        <row r="7629">
          <cell r="A7629">
            <v>121</v>
          </cell>
          <cell r="D7629">
            <v>2005</v>
          </cell>
          <cell r="G7629">
            <v>90</v>
          </cell>
          <cell r="I7629">
            <v>289584</v>
          </cell>
        </row>
        <row r="7630">
          <cell r="A7630">
            <v>121</v>
          </cell>
          <cell r="D7630">
            <v>2005</v>
          </cell>
          <cell r="G7630">
            <v>91</v>
          </cell>
          <cell r="I7630">
            <v>23571037</v>
          </cell>
        </row>
        <row r="7631">
          <cell r="A7631">
            <v>121</v>
          </cell>
          <cell r="D7631">
            <v>2005</v>
          </cell>
          <cell r="G7631"/>
          <cell r="I7631">
            <v>0</v>
          </cell>
        </row>
        <row r="7632">
          <cell r="A7632">
            <v>121</v>
          </cell>
          <cell r="D7632">
            <v>2005</v>
          </cell>
          <cell r="G7632">
            <v>93</v>
          </cell>
          <cell r="I7632">
            <v>62812</v>
          </cell>
        </row>
        <row r="7633">
          <cell r="A7633">
            <v>121</v>
          </cell>
          <cell r="D7633">
            <v>2005</v>
          </cell>
          <cell r="G7633"/>
          <cell r="I7633">
            <v>0</v>
          </cell>
        </row>
        <row r="7634">
          <cell r="A7634">
            <v>121</v>
          </cell>
          <cell r="D7634">
            <v>2005</v>
          </cell>
          <cell r="G7634">
            <v>95</v>
          </cell>
          <cell r="I7634">
            <v>913676</v>
          </cell>
        </row>
        <row r="7635">
          <cell r="A7635">
            <v>121</v>
          </cell>
          <cell r="D7635">
            <v>2005</v>
          </cell>
          <cell r="G7635">
            <v>96</v>
          </cell>
          <cell r="I7635">
            <v>1598018</v>
          </cell>
        </row>
        <row r="7636">
          <cell r="A7636">
            <v>121</v>
          </cell>
          <cell r="D7636">
            <v>2005</v>
          </cell>
          <cell r="G7636"/>
          <cell r="I7636">
            <v>0</v>
          </cell>
        </row>
        <row r="7637">
          <cell r="A7637">
            <v>121</v>
          </cell>
          <cell r="D7637">
            <v>2005</v>
          </cell>
          <cell r="G7637">
            <v>98</v>
          </cell>
          <cell r="I7637">
            <v>90499</v>
          </cell>
        </row>
        <row r="7638">
          <cell r="A7638">
            <v>121</v>
          </cell>
          <cell r="D7638">
            <v>2005</v>
          </cell>
          <cell r="G7638">
            <v>99</v>
          </cell>
          <cell r="I7638">
            <v>2665005</v>
          </cell>
        </row>
        <row r="7639">
          <cell r="A7639">
            <v>121</v>
          </cell>
          <cell r="D7639">
            <v>2005</v>
          </cell>
          <cell r="G7639">
            <v>100</v>
          </cell>
          <cell r="I7639">
            <v>26236042</v>
          </cell>
        </row>
        <row r="7640">
          <cell r="A7640">
            <v>121</v>
          </cell>
          <cell r="D7640">
            <v>2005</v>
          </cell>
          <cell r="G7640"/>
          <cell r="I7640">
            <v>0</v>
          </cell>
        </row>
        <row r="7641">
          <cell r="A7641">
            <v>121</v>
          </cell>
          <cell r="D7641">
            <v>2005</v>
          </cell>
          <cell r="G7641"/>
          <cell r="I7641">
            <v>0</v>
          </cell>
        </row>
        <row r="7642">
          <cell r="A7642">
            <v>121</v>
          </cell>
          <cell r="D7642">
            <v>2005</v>
          </cell>
          <cell r="G7642">
            <v>103</v>
          </cell>
          <cell r="I7642">
            <v>1205993</v>
          </cell>
        </row>
        <row r="7643">
          <cell r="A7643">
            <v>121</v>
          </cell>
          <cell r="D7643">
            <v>2005</v>
          </cell>
          <cell r="G7643"/>
          <cell r="I7643">
            <v>0</v>
          </cell>
        </row>
        <row r="7644">
          <cell r="A7644">
            <v>121</v>
          </cell>
          <cell r="D7644">
            <v>2005</v>
          </cell>
          <cell r="G7644">
            <v>105</v>
          </cell>
          <cell r="I7644">
            <v>670319</v>
          </cell>
        </row>
        <row r="7645">
          <cell r="A7645">
            <v>121</v>
          </cell>
          <cell r="D7645">
            <v>2005</v>
          </cell>
          <cell r="G7645">
            <v>106</v>
          </cell>
          <cell r="I7645">
            <v>297472</v>
          </cell>
        </row>
        <row r="7646">
          <cell r="A7646">
            <v>121</v>
          </cell>
          <cell r="D7646">
            <v>2005</v>
          </cell>
          <cell r="G7646">
            <v>107</v>
          </cell>
          <cell r="I7646">
            <v>736129</v>
          </cell>
        </row>
        <row r="7647">
          <cell r="A7647">
            <v>121</v>
          </cell>
          <cell r="D7647">
            <v>2005</v>
          </cell>
          <cell r="G7647">
            <v>108</v>
          </cell>
          <cell r="I7647">
            <v>1484145</v>
          </cell>
        </row>
        <row r="7648">
          <cell r="A7648">
            <v>121</v>
          </cell>
          <cell r="D7648">
            <v>2005</v>
          </cell>
          <cell r="G7648">
            <v>109</v>
          </cell>
          <cell r="I7648">
            <v>223639</v>
          </cell>
        </row>
        <row r="7649">
          <cell r="A7649">
            <v>121</v>
          </cell>
          <cell r="D7649">
            <v>2005</v>
          </cell>
          <cell r="G7649">
            <v>110</v>
          </cell>
          <cell r="I7649">
            <v>690223</v>
          </cell>
        </row>
        <row r="7650">
          <cell r="A7650">
            <v>121</v>
          </cell>
          <cell r="D7650">
            <v>2005</v>
          </cell>
          <cell r="G7650">
            <v>111</v>
          </cell>
          <cell r="I7650">
            <v>46691</v>
          </cell>
        </row>
        <row r="7651">
          <cell r="A7651">
            <v>121</v>
          </cell>
          <cell r="D7651">
            <v>2005</v>
          </cell>
          <cell r="G7651">
            <v>112</v>
          </cell>
          <cell r="I7651">
            <v>4836259</v>
          </cell>
        </row>
        <row r="7652">
          <cell r="A7652">
            <v>121</v>
          </cell>
          <cell r="D7652">
            <v>2006</v>
          </cell>
          <cell r="G7652">
            <v>83</v>
          </cell>
          <cell r="I7652">
            <v>807356</v>
          </cell>
        </row>
        <row r="7653">
          <cell r="A7653">
            <v>121</v>
          </cell>
          <cell r="D7653">
            <v>2006</v>
          </cell>
          <cell r="G7653">
            <v>84</v>
          </cell>
          <cell r="I7653">
            <v>312215</v>
          </cell>
        </row>
        <row r="7654">
          <cell r="A7654">
            <v>121</v>
          </cell>
          <cell r="D7654">
            <v>2006</v>
          </cell>
          <cell r="G7654"/>
          <cell r="I7654">
            <v>0</v>
          </cell>
        </row>
        <row r="7655">
          <cell r="A7655">
            <v>121</v>
          </cell>
          <cell r="D7655">
            <v>2006</v>
          </cell>
          <cell r="G7655">
            <v>86</v>
          </cell>
          <cell r="I7655">
            <v>784711</v>
          </cell>
        </row>
        <row r="7656">
          <cell r="A7656">
            <v>121</v>
          </cell>
          <cell r="D7656">
            <v>2006</v>
          </cell>
          <cell r="G7656"/>
          <cell r="I7656">
            <v>0</v>
          </cell>
        </row>
        <row r="7657">
          <cell r="A7657">
            <v>121</v>
          </cell>
          <cell r="D7657">
            <v>2006</v>
          </cell>
          <cell r="G7657"/>
          <cell r="I7657">
            <v>0</v>
          </cell>
        </row>
        <row r="7658">
          <cell r="A7658">
            <v>121</v>
          </cell>
          <cell r="D7658">
            <v>2006</v>
          </cell>
          <cell r="G7658">
            <v>89</v>
          </cell>
          <cell r="I7658">
            <v>10555</v>
          </cell>
        </row>
        <row r="7659">
          <cell r="A7659">
            <v>121</v>
          </cell>
          <cell r="D7659">
            <v>2006</v>
          </cell>
          <cell r="G7659"/>
          <cell r="I7659">
            <v>0</v>
          </cell>
        </row>
        <row r="7660">
          <cell r="A7660">
            <v>121</v>
          </cell>
          <cell r="D7660">
            <v>2006</v>
          </cell>
          <cell r="G7660">
            <v>91</v>
          </cell>
          <cell r="I7660">
            <v>1246</v>
          </cell>
        </row>
        <row r="7661">
          <cell r="A7661">
            <v>121</v>
          </cell>
          <cell r="D7661">
            <v>2006</v>
          </cell>
          <cell r="G7661"/>
          <cell r="I7661">
            <v>0</v>
          </cell>
        </row>
        <row r="7662">
          <cell r="A7662">
            <v>121</v>
          </cell>
          <cell r="D7662">
            <v>2006</v>
          </cell>
          <cell r="G7662">
            <v>93</v>
          </cell>
          <cell r="I7662">
            <v>178301</v>
          </cell>
        </row>
        <row r="7663">
          <cell r="A7663">
            <v>121</v>
          </cell>
          <cell r="D7663">
            <v>2006</v>
          </cell>
          <cell r="G7663">
            <v>94</v>
          </cell>
          <cell r="I7663">
            <v>391056</v>
          </cell>
        </row>
        <row r="7664">
          <cell r="A7664">
            <v>121</v>
          </cell>
          <cell r="D7664">
            <v>2006</v>
          </cell>
          <cell r="G7664">
            <v>95</v>
          </cell>
          <cell r="I7664">
            <v>0</v>
          </cell>
        </row>
        <row r="7665">
          <cell r="A7665">
            <v>121</v>
          </cell>
          <cell r="D7665">
            <v>2006</v>
          </cell>
          <cell r="G7665"/>
          <cell r="I7665">
            <v>0</v>
          </cell>
        </row>
        <row r="7666">
          <cell r="A7666">
            <v>121</v>
          </cell>
          <cell r="D7666">
            <v>2006</v>
          </cell>
          <cell r="G7666">
            <v>97</v>
          </cell>
          <cell r="I7666">
            <v>25332876</v>
          </cell>
        </row>
        <row r="7667">
          <cell r="A7667">
            <v>121</v>
          </cell>
          <cell r="D7667">
            <v>2006</v>
          </cell>
          <cell r="G7667">
            <v>98</v>
          </cell>
          <cell r="I7667">
            <v>315247</v>
          </cell>
        </row>
        <row r="7668">
          <cell r="A7668">
            <v>121</v>
          </cell>
          <cell r="D7668">
            <v>2006</v>
          </cell>
          <cell r="G7668">
            <v>99</v>
          </cell>
          <cell r="I7668">
            <v>28133563</v>
          </cell>
        </row>
        <row r="7669">
          <cell r="A7669">
            <v>121</v>
          </cell>
          <cell r="D7669">
            <v>2006</v>
          </cell>
          <cell r="G7669"/>
          <cell r="I7669">
            <v>0</v>
          </cell>
        </row>
        <row r="7670">
          <cell r="A7670">
            <v>121</v>
          </cell>
          <cell r="D7670">
            <v>2006</v>
          </cell>
          <cell r="G7670">
            <v>101</v>
          </cell>
          <cell r="I7670">
            <v>88452</v>
          </cell>
        </row>
        <row r="7671">
          <cell r="A7671">
            <v>121</v>
          </cell>
          <cell r="D7671">
            <v>2006</v>
          </cell>
          <cell r="G7671"/>
          <cell r="I7671">
            <v>0</v>
          </cell>
        </row>
        <row r="7672">
          <cell r="A7672">
            <v>121</v>
          </cell>
          <cell r="D7672">
            <v>2006</v>
          </cell>
          <cell r="G7672"/>
          <cell r="I7672">
            <v>0</v>
          </cell>
        </row>
        <row r="7673">
          <cell r="A7673">
            <v>121</v>
          </cell>
          <cell r="D7673">
            <v>2006</v>
          </cell>
          <cell r="G7673"/>
          <cell r="I7673">
            <v>0</v>
          </cell>
        </row>
        <row r="7674">
          <cell r="A7674">
            <v>121</v>
          </cell>
          <cell r="D7674">
            <v>2006</v>
          </cell>
          <cell r="G7674"/>
          <cell r="I7674">
            <v>0</v>
          </cell>
        </row>
        <row r="7675">
          <cell r="A7675">
            <v>121</v>
          </cell>
          <cell r="D7675">
            <v>2006</v>
          </cell>
          <cell r="G7675"/>
          <cell r="I7675">
            <v>0</v>
          </cell>
        </row>
        <row r="7676">
          <cell r="A7676">
            <v>121</v>
          </cell>
          <cell r="D7676">
            <v>2006</v>
          </cell>
          <cell r="G7676">
            <v>107</v>
          </cell>
          <cell r="I7676">
            <v>905746</v>
          </cell>
        </row>
        <row r="7677">
          <cell r="A7677">
            <v>121</v>
          </cell>
          <cell r="D7677">
            <v>2006</v>
          </cell>
          <cell r="G7677">
            <v>108</v>
          </cell>
          <cell r="I7677">
            <v>1754146</v>
          </cell>
        </row>
        <row r="7678">
          <cell r="A7678">
            <v>121</v>
          </cell>
          <cell r="D7678">
            <v>2006</v>
          </cell>
          <cell r="G7678"/>
          <cell r="I7678">
            <v>0</v>
          </cell>
        </row>
        <row r="7679">
          <cell r="A7679">
            <v>121</v>
          </cell>
          <cell r="D7679">
            <v>2006</v>
          </cell>
          <cell r="G7679">
            <v>110</v>
          </cell>
          <cell r="I7679">
            <v>30807</v>
          </cell>
        </row>
        <row r="7680">
          <cell r="A7680">
            <v>121</v>
          </cell>
          <cell r="D7680">
            <v>2006</v>
          </cell>
          <cell r="G7680">
            <v>111</v>
          </cell>
          <cell r="I7680">
            <v>2779151</v>
          </cell>
        </row>
        <row r="7681">
          <cell r="A7681">
            <v>121</v>
          </cell>
          <cell r="D7681">
            <v>2006</v>
          </cell>
          <cell r="G7681">
            <v>112</v>
          </cell>
          <cell r="I7681">
            <v>30912714</v>
          </cell>
        </row>
        <row r="7682">
          <cell r="A7682">
            <v>121</v>
          </cell>
          <cell r="D7682">
            <v>2007</v>
          </cell>
          <cell r="G7682">
            <v>83</v>
          </cell>
          <cell r="I7682">
            <v>724676</v>
          </cell>
        </row>
        <row r="7683">
          <cell r="A7683">
            <v>121</v>
          </cell>
          <cell r="D7683">
            <v>2007</v>
          </cell>
          <cell r="G7683">
            <v>84</v>
          </cell>
          <cell r="I7683">
            <v>0</v>
          </cell>
        </row>
        <row r="7684">
          <cell r="A7684">
            <v>121</v>
          </cell>
          <cell r="D7684">
            <v>2007</v>
          </cell>
          <cell r="G7684"/>
          <cell r="I7684">
            <v>0</v>
          </cell>
        </row>
        <row r="7685">
          <cell r="A7685">
            <v>121</v>
          </cell>
          <cell r="D7685">
            <v>2007</v>
          </cell>
          <cell r="G7685">
            <v>86</v>
          </cell>
          <cell r="I7685">
            <v>1338735</v>
          </cell>
        </row>
        <row r="7686">
          <cell r="A7686">
            <v>121</v>
          </cell>
          <cell r="D7686">
            <v>2007</v>
          </cell>
          <cell r="G7686"/>
          <cell r="I7686">
            <v>0</v>
          </cell>
        </row>
        <row r="7687">
          <cell r="A7687">
            <v>121</v>
          </cell>
          <cell r="D7687">
            <v>2007</v>
          </cell>
          <cell r="G7687"/>
          <cell r="I7687">
            <v>0</v>
          </cell>
        </row>
        <row r="7688">
          <cell r="A7688">
            <v>121</v>
          </cell>
          <cell r="D7688">
            <v>2007</v>
          </cell>
          <cell r="G7688">
            <v>89</v>
          </cell>
          <cell r="I7688">
            <v>239</v>
          </cell>
        </row>
        <row r="7689">
          <cell r="A7689">
            <v>121</v>
          </cell>
          <cell r="D7689">
            <v>2007</v>
          </cell>
          <cell r="G7689"/>
          <cell r="I7689">
            <v>0</v>
          </cell>
        </row>
        <row r="7690">
          <cell r="A7690">
            <v>121</v>
          </cell>
          <cell r="D7690">
            <v>2007</v>
          </cell>
          <cell r="G7690">
            <v>91</v>
          </cell>
          <cell r="I7690">
            <v>0</v>
          </cell>
        </row>
        <row r="7691">
          <cell r="A7691">
            <v>121</v>
          </cell>
          <cell r="D7691">
            <v>2007</v>
          </cell>
          <cell r="G7691"/>
          <cell r="I7691">
            <v>0</v>
          </cell>
        </row>
        <row r="7692">
          <cell r="A7692">
            <v>121</v>
          </cell>
          <cell r="D7692">
            <v>2007</v>
          </cell>
          <cell r="G7692">
            <v>93</v>
          </cell>
          <cell r="I7692">
            <v>191097</v>
          </cell>
        </row>
        <row r="7693">
          <cell r="A7693">
            <v>121</v>
          </cell>
          <cell r="D7693">
            <v>2007</v>
          </cell>
          <cell r="G7693">
            <v>94</v>
          </cell>
          <cell r="I7693">
            <v>471137</v>
          </cell>
        </row>
        <row r="7694">
          <cell r="A7694">
            <v>121</v>
          </cell>
          <cell r="D7694">
            <v>2007</v>
          </cell>
          <cell r="G7694">
            <v>95</v>
          </cell>
          <cell r="I7694">
            <v>13</v>
          </cell>
        </row>
        <row r="7695">
          <cell r="A7695">
            <v>121</v>
          </cell>
          <cell r="D7695">
            <v>2007</v>
          </cell>
          <cell r="G7695"/>
          <cell r="I7695">
            <v>0</v>
          </cell>
        </row>
        <row r="7696">
          <cell r="A7696">
            <v>121</v>
          </cell>
          <cell r="D7696">
            <v>2007</v>
          </cell>
          <cell r="G7696">
            <v>97</v>
          </cell>
          <cell r="I7696">
            <v>28455700</v>
          </cell>
        </row>
        <row r="7697">
          <cell r="A7697">
            <v>121</v>
          </cell>
          <cell r="D7697">
            <v>2007</v>
          </cell>
          <cell r="G7697">
            <v>98</v>
          </cell>
          <cell r="I7697">
            <v>323585</v>
          </cell>
        </row>
        <row r="7698">
          <cell r="A7698">
            <v>121</v>
          </cell>
          <cell r="D7698">
            <v>2007</v>
          </cell>
          <cell r="G7698">
            <v>99</v>
          </cell>
          <cell r="I7698">
            <v>31505182</v>
          </cell>
        </row>
        <row r="7699">
          <cell r="A7699">
            <v>121</v>
          </cell>
          <cell r="D7699">
            <v>2007</v>
          </cell>
          <cell r="G7699"/>
          <cell r="I7699">
            <v>0</v>
          </cell>
        </row>
        <row r="7700">
          <cell r="A7700">
            <v>121</v>
          </cell>
          <cell r="D7700">
            <v>2007</v>
          </cell>
          <cell r="G7700">
            <v>101</v>
          </cell>
          <cell r="I7700">
            <v>107937</v>
          </cell>
        </row>
        <row r="7701">
          <cell r="A7701">
            <v>121</v>
          </cell>
          <cell r="D7701">
            <v>2007</v>
          </cell>
          <cell r="G7701"/>
          <cell r="I7701">
            <v>0</v>
          </cell>
        </row>
        <row r="7702">
          <cell r="A7702">
            <v>121</v>
          </cell>
          <cell r="D7702">
            <v>2007</v>
          </cell>
          <cell r="G7702"/>
          <cell r="I7702">
            <v>0</v>
          </cell>
        </row>
        <row r="7703">
          <cell r="A7703">
            <v>121</v>
          </cell>
          <cell r="D7703">
            <v>2007</v>
          </cell>
          <cell r="G7703"/>
          <cell r="I7703">
            <v>0</v>
          </cell>
        </row>
        <row r="7704">
          <cell r="A7704">
            <v>121</v>
          </cell>
          <cell r="D7704">
            <v>2007</v>
          </cell>
          <cell r="G7704"/>
          <cell r="I7704">
            <v>0</v>
          </cell>
        </row>
        <row r="7705">
          <cell r="A7705">
            <v>121</v>
          </cell>
          <cell r="D7705">
            <v>2007</v>
          </cell>
          <cell r="G7705"/>
          <cell r="I7705">
            <v>0</v>
          </cell>
        </row>
        <row r="7706">
          <cell r="A7706">
            <v>121</v>
          </cell>
          <cell r="D7706">
            <v>2007</v>
          </cell>
          <cell r="G7706">
            <v>107</v>
          </cell>
          <cell r="I7706">
            <v>1130557</v>
          </cell>
        </row>
        <row r="7707">
          <cell r="A7707">
            <v>121</v>
          </cell>
          <cell r="D7707">
            <v>2007</v>
          </cell>
          <cell r="G7707">
            <v>108</v>
          </cell>
          <cell r="I7707">
            <v>1431187</v>
          </cell>
        </row>
        <row r="7708">
          <cell r="A7708">
            <v>121</v>
          </cell>
          <cell r="D7708">
            <v>2007</v>
          </cell>
          <cell r="G7708"/>
          <cell r="I7708">
            <v>0</v>
          </cell>
        </row>
        <row r="7709">
          <cell r="A7709">
            <v>121</v>
          </cell>
          <cell r="D7709">
            <v>2007</v>
          </cell>
          <cell r="G7709">
            <v>110</v>
          </cell>
          <cell r="I7709">
            <v>25255</v>
          </cell>
        </row>
        <row r="7710">
          <cell r="A7710">
            <v>121</v>
          </cell>
          <cell r="D7710">
            <v>2007</v>
          </cell>
          <cell r="G7710">
            <v>111</v>
          </cell>
          <cell r="I7710">
            <v>2694936</v>
          </cell>
        </row>
        <row r="7711">
          <cell r="A7711">
            <v>121</v>
          </cell>
          <cell r="D7711">
            <v>2007</v>
          </cell>
          <cell r="G7711">
            <v>112</v>
          </cell>
          <cell r="I7711">
            <v>34200118</v>
          </cell>
        </row>
        <row r="7712">
          <cell r="A7712">
            <v>121</v>
          </cell>
          <cell r="D7712">
            <v>2008</v>
          </cell>
          <cell r="G7712">
            <v>83</v>
          </cell>
          <cell r="I7712">
            <v>771543</v>
          </cell>
        </row>
        <row r="7713">
          <cell r="A7713">
            <v>121</v>
          </cell>
          <cell r="D7713">
            <v>2008</v>
          </cell>
          <cell r="G7713"/>
          <cell r="I7713">
            <v>0</v>
          </cell>
        </row>
        <row r="7714">
          <cell r="A7714">
            <v>121</v>
          </cell>
          <cell r="D7714">
            <v>2008</v>
          </cell>
          <cell r="G7714"/>
          <cell r="I7714">
            <v>0</v>
          </cell>
        </row>
        <row r="7715">
          <cell r="A7715">
            <v>121</v>
          </cell>
          <cell r="D7715">
            <v>2008</v>
          </cell>
          <cell r="G7715">
            <v>86</v>
          </cell>
          <cell r="I7715">
            <v>1327176</v>
          </cell>
        </row>
        <row r="7716">
          <cell r="A7716">
            <v>121</v>
          </cell>
          <cell r="D7716">
            <v>2008</v>
          </cell>
          <cell r="G7716"/>
          <cell r="I7716">
            <v>0</v>
          </cell>
        </row>
        <row r="7717">
          <cell r="A7717">
            <v>121</v>
          </cell>
          <cell r="D7717">
            <v>2008</v>
          </cell>
          <cell r="G7717"/>
          <cell r="I7717">
            <v>0</v>
          </cell>
        </row>
        <row r="7718">
          <cell r="A7718">
            <v>121</v>
          </cell>
          <cell r="D7718">
            <v>2008</v>
          </cell>
          <cell r="G7718">
            <v>89</v>
          </cell>
          <cell r="I7718">
            <v>534</v>
          </cell>
        </row>
        <row r="7719">
          <cell r="A7719">
            <v>121</v>
          </cell>
          <cell r="D7719">
            <v>2008</v>
          </cell>
          <cell r="G7719"/>
          <cell r="I7719">
            <v>0</v>
          </cell>
        </row>
        <row r="7720">
          <cell r="A7720">
            <v>121</v>
          </cell>
          <cell r="D7720">
            <v>2008</v>
          </cell>
          <cell r="G7720"/>
          <cell r="I7720">
            <v>0</v>
          </cell>
        </row>
        <row r="7721">
          <cell r="A7721">
            <v>121</v>
          </cell>
          <cell r="D7721">
            <v>2008</v>
          </cell>
          <cell r="G7721"/>
          <cell r="I7721">
            <v>0</v>
          </cell>
        </row>
        <row r="7722">
          <cell r="A7722">
            <v>121</v>
          </cell>
          <cell r="D7722">
            <v>2008</v>
          </cell>
          <cell r="G7722">
            <v>93</v>
          </cell>
          <cell r="I7722">
            <v>251403</v>
          </cell>
        </row>
        <row r="7723">
          <cell r="A7723">
            <v>121</v>
          </cell>
          <cell r="D7723">
            <v>2008</v>
          </cell>
          <cell r="G7723">
            <v>94</v>
          </cell>
          <cell r="I7723">
            <v>389561</v>
          </cell>
        </row>
        <row r="7724">
          <cell r="A7724">
            <v>121</v>
          </cell>
          <cell r="D7724">
            <v>2008</v>
          </cell>
          <cell r="G7724">
            <v>95</v>
          </cell>
          <cell r="I7724">
            <v>856</v>
          </cell>
        </row>
        <row r="7725">
          <cell r="A7725">
            <v>121</v>
          </cell>
          <cell r="D7725">
            <v>2008</v>
          </cell>
          <cell r="G7725"/>
          <cell r="I7725">
            <v>0</v>
          </cell>
        </row>
        <row r="7726">
          <cell r="A7726">
            <v>121</v>
          </cell>
          <cell r="D7726">
            <v>2008</v>
          </cell>
          <cell r="G7726">
            <v>97</v>
          </cell>
          <cell r="I7726">
            <v>32580878</v>
          </cell>
        </row>
        <row r="7727">
          <cell r="A7727">
            <v>121</v>
          </cell>
          <cell r="D7727">
            <v>2008</v>
          </cell>
          <cell r="G7727">
            <v>98</v>
          </cell>
          <cell r="I7727">
            <v>354068</v>
          </cell>
        </row>
        <row r="7728">
          <cell r="A7728">
            <v>121</v>
          </cell>
          <cell r="D7728">
            <v>2008</v>
          </cell>
          <cell r="G7728">
            <v>99</v>
          </cell>
          <cell r="I7728">
            <v>35676019</v>
          </cell>
        </row>
        <row r="7729">
          <cell r="A7729">
            <v>121</v>
          </cell>
          <cell r="D7729">
            <v>2008</v>
          </cell>
          <cell r="G7729"/>
          <cell r="I7729">
            <v>0</v>
          </cell>
        </row>
        <row r="7730">
          <cell r="A7730">
            <v>121</v>
          </cell>
          <cell r="D7730">
            <v>2008</v>
          </cell>
          <cell r="G7730">
            <v>101</v>
          </cell>
          <cell r="I7730">
            <v>28084</v>
          </cell>
        </row>
        <row r="7731">
          <cell r="A7731">
            <v>121</v>
          </cell>
          <cell r="D7731">
            <v>2008</v>
          </cell>
          <cell r="G7731"/>
          <cell r="I7731">
            <v>0</v>
          </cell>
        </row>
        <row r="7732">
          <cell r="A7732">
            <v>121</v>
          </cell>
          <cell r="D7732">
            <v>2008</v>
          </cell>
          <cell r="G7732"/>
          <cell r="I7732">
            <v>0</v>
          </cell>
        </row>
        <row r="7733">
          <cell r="A7733">
            <v>121</v>
          </cell>
          <cell r="D7733">
            <v>2008</v>
          </cell>
          <cell r="G7733"/>
          <cell r="I7733">
            <v>0</v>
          </cell>
        </row>
        <row r="7734">
          <cell r="A7734">
            <v>121</v>
          </cell>
          <cell r="D7734">
            <v>2008</v>
          </cell>
          <cell r="G7734"/>
          <cell r="I7734">
            <v>0</v>
          </cell>
        </row>
        <row r="7735">
          <cell r="A7735">
            <v>121</v>
          </cell>
          <cell r="D7735">
            <v>2008</v>
          </cell>
          <cell r="G7735"/>
          <cell r="I7735">
            <v>0</v>
          </cell>
        </row>
        <row r="7736">
          <cell r="A7736">
            <v>121</v>
          </cell>
          <cell r="D7736">
            <v>2008</v>
          </cell>
          <cell r="G7736">
            <v>107</v>
          </cell>
          <cell r="I7736">
            <v>1120943</v>
          </cell>
        </row>
        <row r="7737">
          <cell r="A7737">
            <v>121</v>
          </cell>
          <cell r="D7737">
            <v>2008</v>
          </cell>
          <cell r="G7737">
            <v>108</v>
          </cell>
          <cell r="I7737">
            <v>1708935</v>
          </cell>
        </row>
        <row r="7738">
          <cell r="A7738">
            <v>121</v>
          </cell>
          <cell r="D7738">
            <v>2008</v>
          </cell>
          <cell r="G7738"/>
          <cell r="I7738">
            <v>0</v>
          </cell>
        </row>
        <row r="7739">
          <cell r="A7739">
            <v>121</v>
          </cell>
          <cell r="D7739">
            <v>2008</v>
          </cell>
          <cell r="G7739">
            <v>110</v>
          </cell>
          <cell r="I7739">
            <v>7485</v>
          </cell>
        </row>
        <row r="7740">
          <cell r="A7740">
            <v>121</v>
          </cell>
          <cell r="D7740">
            <v>2008</v>
          </cell>
          <cell r="G7740">
            <v>111</v>
          </cell>
          <cell r="I7740">
            <v>2865447</v>
          </cell>
        </row>
        <row r="7741">
          <cell r="A7741">
            <v>121</v>
          </cell>
          <cell r="D7741">
            <v>2008</v>
          </cell>
          <cell r="G7741">
            <v>112</v>
          </cell>
          <cell r="I7741">
            <v>38541466</v>
          </cell>
        </row>
        <row r="7742">
          <cell r="A7742">
            <v>121</v>
          </cell>
          <cell r="D7742">
            <v>2009</v>
          </cell>
          <cell r="G7742">
            <v>83</v>
          </cell>
          <cell r="I7742">
            <v>834916</v>
          </cell>
        </row>
        <row r="7743">
          <cell r="A7743">
            <v>121</v>
          </cell>
          <cell r="D7743">
            <v>2009</v>
          </cell>
          <cell r="G7743"/>
          <cell r="I7743">
            <v>0</v>
          </cell>
        </row>
        <row r="7744">
          <cell r="A7744">
            <v>121</v>
          </cell>
          <cell r="D7744">
            <v>2009</v>
          </cell>
          <cell r="G7744">
            <v>85</v>
          </cell>
          <cell r="I7744">
            <v>6000</v>
          </cell>
        </row>
        <row r="7745">
          <cell r="A7745">
            <v>121</v>
          </cell>
          <cell r="D7745">
            <v>2009</v>
          </cell>
          <cell r="G7745">
            <v>86</v>
          </cell>
          <cell r="I7745">
            <v>1329871</v>
          </cell>
        </row>
        <row r="7746">
          <cell r="A7746">
            <v>121</v>
          </cell>
          <cell r="D7746">
            <v>2009</v>
          </cell>
          <cell r="G7746"/>
          <cell r="I7746">
            <v>0</v>
          </cell>
        </row>
        <row r="7747">
          <cell r="A7747">
            <v>121</v>
          </cell>
          <cell r="D7747">
            <v>2009</v>
          </cell>
          <cell r="G7747"/>
          <cell r="I7747">
            <v>0</v>
          </cell>
        </row>
        <row r="7748">
          <cell r="A7748">
            <v>121</v>
          </cell>
          <cell r="D7748">
            <v>2009</v>
          </cell>
          <cell r="G7748">
            <v>89</v>
          </cell>
          <cell r="I7748">
            <v>0</v>
          </cell>
        </row>
        <row r="7749">
          <cell r="A7749">
            <v>121</v>
          </cell>
          <cell r="D7749">
            <v>2009</v>
          </cell>
          <cell r="G7749"/>
          <cell r="I7749">
            <v>0</v>
          </cell>
        </row>
        <row r="7750">
          <cell r="A7750">
            <v>121</v>
          </cell>
          <cell r="D7750">
            <v>2009</v>
          </cell>
          <cell r="G7750"/>
          <cell r="I7750">
            <v>0</v>
          </cell>
        </row>
        <row r="7751">
          <cell r="A7751">
            <v>121</v>
          </cell>
          <cell r="D7751">
            <v>2009</v>
          </cell>
          <cell r="G7751"/>
          <cell r="I7751">
            <v>0</v>
          </cell>
        </row>
        <row r="7752">
          <cell r="A7752">
            <v>121</v>
          </cell>
          <cell r="D7752">
            <v>2009</v>
          </cell>
          <cell r="G7752">
            <v>93</v>
          </cell>
          <cell r="I7752">
            <v>231041</v>
          </cell>
        </row>
        <row r="7753">
          <cell r="A7753">
            <v>121</v>
          </cell>
          <cell r="D7753">
            <v>2009</v>
          </cell>
          <cell r="G7753">
            <v>94</v>
          </cell>
          <cell r="I7753">
            <v>559534</v>
          </cell>
        </row>
        <row r="7754">
          <cell r="A7754">
            <v>121</v>
          </cell>
          <cell r="D7754">
            <v>2009</v>
          </cell>
          <cell r="G7754">
            <v>95</v>
          </cell>
          <cell r="I7754">
            <v>1195</v>
          </cell>
        </row>
        <row r="7755">
          <cell r="A7755">
            <v>121</v>
          </cell>
          <cell r="D7755">
            <v>2009</v>
          </cell>
          <cell r="G7755"/>
          <cell r="I7755">
            <v>0</v>
          </cell>
        </row>
        <row r="7756">
          <cell r="A7756">
            <v>121</v>
          </cell>
          <cell r="D7756">
            <v>2009</v>
          </cell>
          <cell r="G7756">
            <v>97</v>
          </cell>
          <cell r="I7756">
            <v>36930514</v>
          </cell>
        </row>
        <row r="7757">
          <cell r="A7757">
            <v>121</v>
          </cell>
          <cell r="D7757">
            <v>2009</v>
          </cell>
          <cell r="G7757">
            <v>98</v>
          </cell>
          <cell r="I7757">
            <v>376144</v>
          </cell>
        </row>
        <row r="7758">
          <cell r="A7758">
            <v>121</v>
          </cell>
          <cell r="D7758">
            <v>2009</v>
          </cell>
          <cell r="G7758">
            <v>99</v>
          </cell>
          <cell r="I7758">
            <v>40269215</v>
          </cell>
        </row>
        <row r="7759">
          <cell r="A7759">
            <v>121</v>
          </cell>
          <cell r="D7759">
            <v>2009</v>
          </cell>
          <cell r="G7759"/>
          <cell r="I7759">
            <v>0</v>
          </cell>
        </row>
        <row r="7760">
          <cell r="A7760">
            <v>121</v>
          </cell>
          <cell r="D7760">
            <v>2009</v>
          </cell>
          <cell r="G7760">
            <v>101</v>
          </cell>
          <cell r="I7760">
            <v>29659</v>
          </cell>
        </row>
        <row r="7761">
          <cell r="A7761">
            <v>121</v>
          </cell>
          <cell r="D7761">
            <v>2009</v>
          </cell>
          <cell r="G7761"/>
          <cell r="I7761">
            <v>0</v>
          </cell>
        </row>
        <row r="7762">
          <cell r="A7762">
            <v>121</v>
          </cell>
          <cell r="D7762">
            <v>2009</v>
          </cell>
          <cell r="G7762"/>
          <cell r="I7762">
            <v>0</v>
          </cell>
        </row>
        <row r="7763">
          <cell r="A7763">
            <v>121</v>
          </cell>
          <cell r="D7763">
            <v>2009</v>
          </cell>
          <cell r="G7763"/>
          <cell r="I7763">
            <v>0</v>
          </cell>
        </row>
        <row r="7764">
          <cell r="A7764">
            <v>121</v>
          </cell>
          <cell r="D7764">
            <v>2009</v>
          </cell>
          <cell r="G7764"/>
          <cell r="I7764">
            <v>0</v>
          </cell>
        </row>
        <row r="7765">
          <cell r="A7765">
            <v>121</v>
          </cell>
          <cell r="D7765">
            <v>2009</v>
          </cell>
          <cell r="G7765"/>
          <cell r="I7765">
            <v>0</v>
          </cell>
        </row>
        <row r="7766">
          <cell r="A7766">
            <v>121</v>
          </cell>
          <cell r="D7766">
            <v>2009</v>
          </cell>
          <cell r="G7766">
            <v>107</v>
          </cell>
          <cell r="I7766">
            <v>1156301</v>
          </cell>
        </row>
        <row r="7767">
          <cell r="A7767">
            <v>121</v>
          </cell>
          <cell r="D7767">
            <v>2009</v>
          </cell>
          <cell r="G7767">
            <v>108</v>
          </cell>
          <cell r="I7767">
            <v>1831211</v>
          </cell>
        </row>
        <row r="7768">
          <cell r="A7768">
            <v>121</v>
          </cell>
          <cell r="D7768">
            <v>2009</v>
          </cell>
          <cell r="G7768"/>
          <cell r="I7768">
            <v>0</v>
          </cell>
        </row>
        <row r="7769">
          <cell r="A7769">
            <v>121</v>
          </cell>
          <cell r="D7769">
            <v>2009</v>
          </cell>
          <cell r="G7769">
            <v>110</v>
          </cell>
          <cell r="I7769">
            <v>112105</v>
          </cell>
        </row>
        <row r="7770">
          <cell r="A7770">
            <v>121</v>
          </cell>
          <cell r="D7770">
            <v>2009</v>
          </cell>
          <cell r="G7770">
            <v>111</v>
          </cell>
          <cell r="I7770">
            <v>3129276</v>
          </cell>
        </row>
        <row r="7771">
          <cell r="A7771">
            <v>121</v>
          </cell>
          <cell r="D7771">
            <v>2009</v>
          </cell>
          <cell r="G7771">
            <v>112</v>
          </cell>
          <cell r="I7771">
            <v>43398491</v>
          </cell>
        </row>
        <row r="7772">
          <cell r="A7772">
            <v>121</v>
          </cell>
          <cell r="D7772">
            <v>2010</v>
          </cell>
          <cell r="G7772">
            <v>83</v>
          </cell>
          <cell r="I7772">
            <v>885180</v>
          </cell>
        </row>
        <row r="7773">
          <cell r="A7773">
            <v>121</v>
          </cell>
          <cell r="D7773">
            <v>2010</v>
          </cell>
          <cell r="G7773"/>
          <cell r="I7773">
            <v>0</v>
          </cell>
        </row>
        <row r="7774">
          <cell r="A7774">
            <v>121</v>
          </cell>
          <cell r="D7774">
            <v>2010</v>
          </cell>
          <cell r="G7774">
            <v>85</v>
          </cell>
          <cell r="I7774">
            <v>0</v>
          </cell>
        </row>
        <row r="7775">
          <cell r="A7775">
            <v>121</v>
          </cell>
          <cell r="D7775">
            <v>2010</v>
          </cell>
          <cell r="G7775">
            <v>86</v>
          </cell>
          <cell r="I7775">
            <v>1455420</v>
          </cell>
        </row>
        <row r="7776">
          <cell r="A7776">
            <v>121</v>
          </cell>
          <cell r="D7776">
            <v>2010</v>
          </cell>
          <cell r="G7776"/>
          <cell r="I7776">
            <v>0</v>
          </cell>
        </row>
        <row r="7777">
          <cell r="A7777">
            <v>121</v>
          </cell>
          <cell r="D7777">
            <v>2010</v>
          </cell>
          <cell r="G7777"/>
          <cell r="I7777">
            <v>0</v>
          </cell>
        </row>
        <row r="7778">
          <cell r="A7778">
            <v>121</v>
          </cell>
          <cell r="D7778">
            <v>2010</v>
          </cell>
          <cell r="G7778"/>
          <cell r="I7778">
            <v>0</v>
          </cell>
        </row>
        <row r="7779">
          <cell r="A7779">
            <v>121</v>
          </cell>
          <cell r="D7779">
            <v>2010</v>
          </cell>
          <cell r="G7779"/>
          <cell r="I7779">
            <v>0</v>
          </cell>
        </row>
        <row r="7780">
          <cell r="A7780">
            <v>121</v>
          </cell>
          <cell r="D7780">
            <v>2010</v>
          </cell>
          <cell r="G7780"/>
          <cell r="I7780">
            <v>0</v>
          </cell>
        </row>
        <row r="7781">
          <cell r="A7781">
            <v>121</v>
          </cell>
          <cell r="D7781">
            <v>2010</v>
          </cell>
          <cell r="G7781"/>
          <cell r="I7781">
            <v>0</v>
          </cell>
        </row>
        <row r="7782">
          <cell r="A7782">
            <v>121</v>
          </cell>
          <cell r="D7782">
            <v>2010</v>
          </cell>
          <cell r="G7782">
            <v>93</v>
          </cell>
          <cell r="I7782">
            <v>278586</v>
          </cell>
        </row>
        <row r="7783">
          <cell r="A7783">
            <v>121</v>
          </cell>
          <cell r="D7783">
            <v>2010</v>
          </cell>
          <cell r="G7783">
            <v>94</v>
          </cell>
          <cell r="I7783">
            <v>880181</v>
          </cell>
        </row>
        <row r="7784">
          <cell r="A7784">
            <v>121</v>
          </cell>
          <cell r="D7784">
            <v>2010</v>
          </cell>
          <cell r="G7784">
            <v>95</v>
          </cell>
          <cell r="I7784">
            <v>148</v>
          </cell>
        </row>
        <row r="7785">
          <cell r="A7785">
            <v>121</v>
          </cell>
          <cell r="D7785">
            <v>2010</v>
          </cell>
          <cell r="G7785"/>
          <cell r="I7785">
            <v>0</v>
          </cell>
        </row>
        <row r="7786">
          <cell r="A7786">
            <v>121</v>
          </cell>
          <cell r="D7786">
            <v>2010</v>
          </cell>
          <cell r="G7786">
            <v>97</v>
          </cell>
          <cell r="I7786">
            <v>40409026</v>
          </cell>
        </row>
        <row r="7787">
          <cell r="A7787">
            <v>121</v>
          </cell>
          <cell r="D7787">
            <v>2010</v>
          </cell>
          <cell r="G7787">
            <v>98</v>
          </cell>
          <cell r="I7787">
            <v>438228</v>
          </cell>
        </row>
        <row r="7788">
          <cell r="A7788">
            <v>121</v>
          </cell>
          <cell r="D7788">
            <v>2010</v>
          </cell>
          <cell r="G7788">
            <v>99</v>
          </cell>
          <cell r="I7788">
            <v>44346769</v>
          </cell>
        </row>
        <row r="7789">
          <cell r="A7789">
            <v>121</v>
          </cell>
          <cell r="D7789">
            <v>2010</v>
          </cell>
          <cell r="G7789"/>
          <cell r="I7789">
            <v>0</v>
          </cell>
        </row>
        <row r="7790">
          <cell r="A7790">
            <v>121</v>
          </cell>
          <cell r="D7790">
            <v>2010</v>
          </cell>
          <cell r="G7790">
            <v>101</v>
          </cell>
          <cell r="I7790">
            <v>29378</v>
          </cell>
        </row>
        <row r="7791">
          <cell r="A7791">
            <v>121</v>
          </cell>
          <cell r="D7791">
            <v>2010</v>
          </cell>
          <cell r="G7791"/>
          <cell r="I7791">
            <v>0</v>
          </cell>
        </row>
        <row r="7792">
          <cell r="A7792">
            <v>121</v>
          </cell>
          <cell r="D7792">
            <v>2010</v>
          </cell>
          <cell r="G7792"/>
          <cell r="I7792">
            <v>0</v>
          </cell>
        </row>
        <row r="7793">
          <cell r="A7793">
            <v>121</v>
          </cell>
          <cell r="D7793">
            <v>2010</v>
          </cell>
          <cell r="G7793"/>
          <cell r="I7793">
            <v>0</v>
          </cell>
        </row>
        <row r="7794">
          <cell r="A7794">
            <v>121</v>
          </cell>
          <cell r="D7794">
            <v>2010</v>
          </cell>
          <cell r="G7794"/>
          <cell r="I7794">
            <v>0</v>
          </cell>
        </row>
        <row r="7795">
          <cell r="A7795">
            <v>121</v>
          </cell>
          <cell r="D7795">
            <v>2010</v>
          </cell>
          <cell r="G7795"/>
          <cell r="I7795">
            <v>0</v>
          </cell>
        </row>
        <row r="7796">
          <cell r="A7796">
            <v>121</v>
          </cell>
          <cell r="D7796">
            <v>2010</v>
          </cell>
          <cell r="G7796">
            <v>107</v>
          </cell>
          <cell r="I7796">
            <v>1464514</v>
          </cell>
        </row>
        <row r="7797">
          <cell r="A7797">
            <v>121</v>
          </cell>
          <cell r="D7797">
            <v>2010</v>
          </cell>
          <cell r="G7797">
            <v>108</v>
          </cell>
          <cell r="I7797">
            <v>2275433</v>
          </cell>
        </row>
        <row r="7798">
          <cell r="A7798">
            <v>121</v>
          </cell>
          <cell r="D7798">
            <v>2010</v>
          </cell>
          <cell r="G7798"/>
          <cell r="I7798">
            <v>0</v>
          </cell>
        </row>
        <row r="7799">
          <cell r="A7799">
            <v>121</v>
          </cell>
          <cell r="D7799">
            <v>2010</v>
          </cell>
          <cell r="G7799">
            <v>110</v>
          </cell>
          <cell r="I7799">
            <v>183847</v>
          </cell>
        </row>
        <row r="7800">
          <cell r="A7800">
            <v>121</v>
          </cell>
          <cell r="D7800">
            <v>2010</v>
          </cell>
          <cell r="G7800">
            <v>111</v>
          </cell>
          <cell r="I7800">
            <v>3953172</v>
          </cell>
        </row>
        <row r="7801">
          <cell r="A7801">
            <v>121</v>
          </cell>
          <cell r="D7801">
            <v>2010</v>
          </cell>
          <cell r="G7801">
            <v>112</v>
          </cell>
          <cell r="I7801">
            <v>48299941</v>
          </cell>
        </row>
        <row r="7802">
          <cell r="A7802">
            <v>121</v>
          </cell>
          <cell r="D7802">
            <v>2011</v>
          </cell>
          <cell r="G7802">
            <v>83</v>
          </cell>
          <cell r="I7802">
            <v>1189781</v>
          </cell>
        </row>
        <row r="7803">
          <cell r="A7803">
            <v>121</v>
          </cell>
          <cell r="D7803">
            <v>2011</v>
          </cell>
          <cell r="G7803"/>
          <cell r="I7803">
            <v>0</v>
          </cell>
        </row>
        <row r="7804">
          <cell r="A7804">
            <v>121</v>
          </cell>
          <cell r="D7804">
            <v>2011</v>
          </cell>
          <cell r="G7804"/>
          <cell r="I7804">
            <v>0</v>
          </cell>
        </row>
        <row r="7805">
          <cell r="A7805">
            <v>121</v>
          </cell>
          <cell r="D7805">
            <v>2011</v>
          </cell>
          <cell r="G7805">
            <v>86</v>
          </cell>
          <cell r="I7805">
            <v>1658062</v>
          </cell>
        </row>
        <row r="7806">
          <cell r="A7806">
            <v>121</v>
          </cell>
          <cell r="D7806">
            <v>2011</v>
          </cell>
          <cell r="G7806"/>
          <cell r="I7806">
            <v>0</v>
          </cell>
        </row>
        <row r="7807">
          <cell r="A7807">
            <v>121</v>
          </cell>
          <cell r="D7807">
            <v>2011</v>
          </cell>
          <cell r="G7807"/>
          <cell r="I7807">
            <v>0</v>
          </cell>
        </row>
        <row r="7808">
          <cell r="A7808">
            <v>121</v>
          </cell>
          <cell r="D7808">
            <v>2011</v>
          </cell>
          <cell r="G7808">
            <v>89</v>
          </cell>
          <cell r="I7808">
            <v>221</v>
          </cell>
        </row>
        <row r="7809">
          <cell r="A7809">
            <v>121</v>
          </cell>
          <cell r="D7809">
            <v>2011</v>
          </cell>
          <cell r="G7809"/>
          <cell r="I7809">
            <v>0</v>
          </cell>
        </row>
        <row r="7810">
          <cell r="A7810">
            <v>121</v>
          </cell>
          <cell r="D7810">
            <v>2011</v>
          </cell>
          <cell r="G7810"/>
          <cell r="I7810">
            <v>0</v>
          </cell>
        </row>
        <row r="7811">
          <cell r="A7811">
            <v>121</v>
          </cell>
          <cell r="D7811">
            <v>2011</v>
          </cell>
          <cell r="G7811">
            <v>92</v>
          </cell>
          <cell r="I7811">
            <v>94</v>
          </cell>
        </row>
        <row r="7812">
          <cell r="A7812">
            <v>121</v>
          </cell>
          <cell r="D7812">
            <v>2011</v>
          </cell>
          <cell r="G7812">
            <v>93</v>
          </cell>
          <cell r="I7812">
            <v>304887</v>
          </cell>
        </row>
        <row r="7813">
          <cell r="A7813">
            <v>121</v>
          </cell>
          <cell r="D7813">
            <v>2011</v>
          </cell>
          <cell r="G7813">
            <v>94</v>
          </cell>
          <cell r="I7813">
            <v>1057342</v>
          </cell>
        </row>
        <row r="7814">
          <cell r="A7814">
            <v>121</v>
          </cell>
          <cell r="D7814">
            <v>2011</v>
          </cell>
          <cell r="G7814">
            <v>95</v>
          </cell>
          <cell r="I7814">
            <v>353</v>
          </cell>
        </row>
        <row r="7815">
          <cell r="A7815">
            <v>121</v>
          </cell>
          <cell r="D7815">
            <v>2011</v>
          </cell>
          <cell r="G7815"/>
          <cell r="I7815">
            <v>0</v>
          </cell>
        </row>
        <row r="7816">
          <cell r="A7816">
            <v>121</v>
          </cell>
          <cell r="D7816">
            <v>2011</v>
          </cell>
          <cell r="G7816">
            <v>97</v>
          </cell>
          <cell r="I7816">
            <v>41802426</v>
          </cell>
        </row>
        <row r="7817">
          <cell r="A7817">
            <v>121</v>
          </cell>
          <cell r="D7817">
            <v>2011</v>
          </cell>
          <cell r="G7817">
            <v>98</v>
          </cell>
          <cell r="I7817">
            <v>428380</v>
          </cell>
        </row>
        <row r="7818">
          <cell r="A7818">
            <v>121</v>
          </cell>
          <cell r="D7818">
            <v>2011</v>
          </cell>
          <cell r="G7818">
            <v>99</v>
          </cell>
          <cell r="I7818">
            <v>46441546</v>
          </cell>
        </row>
        <row r="7819">
          <cell r="A7819">
            <v>121</v>
          </cell>
          <cell r="D7819">
            <v>2011</v>
          </cell>
          <cell r="G7819"/>
          <cell r="I7819">
            <v>0</v>
          </cell>
        </row>
        <row r="7820">
          <cell r="A7820">
            <v>121</v>
          </cell>
          <cell r="D7820">
            <v>2011</v>
          </cell>
          <cell r="G7820">
            <v>101</v>
          </cell>
          <cell r="I7820">
            <v>78769</v>
          </cell>
        </row>
        <row r="7821">
          <cell r="A7821">
            <v>121</v>
          </cell>
          <cell r="D7821">
            <v>2011</v>
          </cell>
          <cell r="G7821">
            <v>102</v>
          </cell>
          <cell r="I7821">
            <v>5380</v>
          </cell>
        </row>
        <row r="7822">
          <cell r="A7822">
            <v>121</v>
          </cell>
          <cell r="D7822">
            <v>2011</v>
          </cell>
          <cell r="G7822"/>
          <cell r="I7822">
            <v>0</v>
          </cell>
        </row>
        <row r="7823">
          <cell r="A7823">
            <v>121</v>
          </cell>
          <cell r="D7823">
            <v>2011</v>
          </cell>
          <cell r="G7823"/>
          <cell r="I7823">
            <v>0</v>
          </cell>
        </row>
        <row r="7824">
          <cell r="A7824">
            <v>121</v>
          </cell>
          <cell r="D7824">
            <v>2011</v>
          </cell>
          <cell r="G7824"/>
          <cell r="I7824">
            <v>0</v>
          </cell>
        </row>
        <row r="7825">
          <cell r="A7825">
            <v>121</v>
          </cell>
          <cell r="D7825">
            <v>2011</v>
          </cell>
          <cell r="G7825"/>
          <cell r="I7825">
            <v>0</v>
          </cell>
        </row>
        <row r="7826">
          <cell r="A7826">
            <v>121</v>
          </cell>
          <cell r="D7826">
            <v>2011</v>
          </cell>
          <cell r="G7826">
            <v>107</v>
          </cell>
          <cell r="I7826">
            <v>1274433</v>
          </cell>
        </row>
        <row r="7827">
          <cell r="A7827">
            <v>121</v>
          </cell>
          <cell r="D7827">
            <v>2011</v>
          </cell>
          <cell r="G7827">
            <v>108</v>
          </cell>
          <cell r="I7827">
            <v>2044388</v>
          </cell>
        </row>
        <row r="7828">
          <cell r="A7828">
            <v>121</v>
          </cell>
          <cell r="D7828">
            <v>2011</v>
          </cell>
          <cell r="G7828">
            <v>109</v>
          </cell>
          <cell r="I7828">
            <v>3076</v>
          </cell>
        </row>
        <row r="7829">
          <cell r="A7829">
            <v>121</v>
          </cell>
          <cell r="D7829">
            <v>2011</v>
          </cell>
          <cell r="G7829">
            <v>110</v>
          </cell>
          <cell r="I7829">
            <v>109071</v>
          </cell>
        </row>
        <row r="7830">
          <cell r="A7830">
            <v>121</v>
          </cell>
          <cell r="D7830">
            <v>2011</v>
          </cell>
          <cell r="G7830">
            <v>111</v>
          </cell>
          <cell r="I7830">
            <v>3515117</v>
          </cell>
        </row>
        <row r="7831">
          <cell r="A7831">
            <v>121</v>
          </cell>
          <cell r="D7831">
            <v>2011</v>
          </cell>
          <cell r="G7831">
            <v>112</v>
          </cell>
          <cell r="I7831">
            <v>49956663</v>
          </cell>
        </row>
        <row r="7832">
          <cell r="A7832">
            <v>121</v>
          </cell>
          <cell r="D7832">
            <v>2012</v>
          </cell>
          <cell r="G7832">
            <v>83</v>
          </cell>
          <cell r="I7832">
            <v>1733564</v>
          </cell>
        </row>
        <row r="7833">
          <cell r="A7833">
            <v>121</v>
          </cell>
          <cell r="D7833">
            <v>2012</v>
          </cell>
          <cell r="G7833"/>
          <cell r="I7833">
            <v>0</v>
          </cell>
        </row>
        <row r="7834">
          <cell r="A7834">
            <v>121</v>
          </cell>
          <cell r="D7834">
            <v>2012</v>
          </cell>
          <cell r="G7834"/>
          <cell r="I7834">
            <v>0</v>
          </cell>
        </row>
        <row r="7835">
          <cell r="A7835">
            <v>121</v>
          </cell>
          <cell r="D7835">
            <v>2012</v>
          </cell>
          <cell r="G7835">
            <v>86</v>
          </cell>
          <cell r="I7835">
            <v>1802624</v>
          </cell>
        </row>
        <row r="7836">
          <cell r="A7836">
            <v>121</v>
          </cell>
          <cell r="D7836">
            <v>2012</v>
          </cell>
          <cell r="G7836"/>
          <cell r="I7836">
            <v>0</v>
          </cell>
        </row>
        <row r="7837">
          <cell r="A7837">
            <v>121</v>
          </cell>
          <cell r="D7837">
            <v>2012</v>
          </cell>
          <cell r="G7837"/>
          <cell r="I7837">
            <v>0</v>
          </cell>
        </row>
        <row r="7838">
          <cell r="A7838">
            <v>121</v>
          </cell>
          <cell r="D7838">
            <v>2012</v>
          </cell>
          <cell r="G7838">
            <v>89</v>
          </cell>
          <cell r="I7838">
            <v>3894</v>
          </cell>
        </row>
        <row r="7839">
          <cell r="A7839">
            <v>121</v>
          </cell>
          <cell r="D7839">
            <v>2012</v>
          </cell>
          <cell r="G7839"/>
          <cell r="I7839">
            <v>0</v>
          </cell>
        </row>
        <row r="7840">
          <cell r="A7840">
            <v>121</v>
          </cell>
          <cell r="D7840">
            <v>2012</v>
          </cell>
          <cell r="G7840"/>
          <cell r="I7840">
            <v>0</v>
          </cell>
        </row>
        <row r="7841">
          <cell r="A7841">
            <v>121</v>
          </cell>
          <cell r="D7841">
            <v>2012</v>
          </cell>
          <cell r="G7841">
            <v>92</v>
          </cell>
          <cell r="I7841">
            <v>0</v>
          </cell>
        </row>
        <row r="7842">
          <cell r="A7842">
            <v>121</v>
          </cell>
          <cell r="D7842">
            <v>2012</v>
          </cell>
          <cell r="G7842">
            <v>93</v>
          </cell>
          <cell r="I7842">
            <v>342267</v>
          </cell>
        </row>
        <row r="7843">
          <cell r="A7843">
            <v>121</v>
          </cell>
          <cell r="D7843">
            <v>2012</v>
          </cell>
          <cell r="G7843">
            <v>94</v>
          </cell>
          <cell r="I7843">
            <v>962617</v>
          </cell>
        </row>
        <row r="7844">
          <cell r="A7844">
            <v>121</v>
          </cell>
          <cell r="D7844">
            <v>2012</v>
          </cell>
          <cell r="G7844">
            <v>95</v>
          </cell>
          <cell r="I7844">
            <v>376</v>
          </cell>
        </row>
        <row r="7845">
          <cell r="A7845">
            <v>121</v>
          </cell>
          <cell r="D7845">
            <v>2012</v>
          </cell>
          <cell r="G7845"/>
          <cell r="I7845">
            <v>0</v>
          </cell>
        </row>
        <row r="7846">
          <cell r="A7846">
            <v>121</v>
          </cell>
          <cell r="D7846">
            <v>2012</v>
          </cell>
          <cell r="G7846">
            <v>97</v>
          </cell>
          <cell r="I7846">
            <v>43164494</v>
          </cell>
        </row>
        <row r="7847">
          <cell r="A7847">
            <v>121</v>
          </cell>
          <cell r="D7847">
            <v>2012</v>
          </cell>
          <cell r="G7847">
            <v>98</v>
          </cell>
          <cell r="I7847">
            <v>503336</v>
          </cell>
        </row>
        <row r="7848">
          <cell r="A7848">
            <v>121</v>
          </cell>
          <cell r="D7848">
            <v>2012</v>
          </cell>
          <cell r="G7848">
            <v>99</v>
          </cell>
          <cell r="I7848">
            <v>48513172</v>
          </cell>
        </row>
        <row r="7849">
          <cell r="A7849">
            <v>121</v>
          </cell>
          <cell r="D7849">
            <v>2012</v>
          </cell>
          <cell r="G7849"/>
          <cell r="I7849">
            <v>0</v>
          </cell>
        </row>
        <row r="7850">
          <cell r="A7850">
            <v>121</v>
          </cell>
          <cell r="D7850">
            <v>2012</v>
          </cell>
          <cell r="G7850">
            <v>101</v>
          </cell>
          <cell r="I7850">
            <v>36747</v>
          </cell>
        </row>
        <row r="7851">
          <cell r="A7851">
            <v>121</v>
          </cell>
          <cell r="D7851">
            <v>2012</v>
          </cell>
          <cell r="G7851">
            <v>102</v>
          </cell>
          <cell r="I7851">
            <v>0</v>
          </cell>
        </row>
        <row r="7852">
          <cell r="A7852">
            <v>121</v>
          </cell>
          <cell r="D7852">
            <v>2012</v>
          </cell>
          <cell r="G7852"/>
          <cell r="I7852">
            <v>0</v>
          </cell>
        </row>
        <row r="7853">
          <cell r="A7853">
            <v>121</v>
          </cell>
          <cell r="D7853">
            <v>2012</v>
          </cell>
          <cell r="G7853"/>
          <cell r="I7853">
            <v>0</v>
          </cell>
        </row>
        <row r="7854">
          <cell r="A7854">
            <v>121</v>
          </cell>
          <cell r="D7854">
            <v>2012</v>
          </cell>
          <cell r="G7854"/>
          <cell r="I7854">
            <v>0</v>
          </cell>
        </row>
        <row r="7855">
          <cell r="A7855">
            <v>121</v>
          </cell>
          <cell r="D7855">
            <v>2012</v>
          </cell>
          <cell r="G7855"/>
          <cell r="I7855">
            <v>0</v>
          </cell>
        </row>
        <row r="7856">
          <cell r="A7856">
            <v>121</v>
          </cell>
          <cell r="D7856">
            <v>2012</v>
          </cell>
          <cell r="G7856">
            <v>107</v>
          </cell>
          <cell r="I7856">
            <v>1493737</v>
          </cell>
        </row>
        <row r="7857">
          <cell r="A7857">
            <v>121</v>
          </cell>
          <cell r="D7857">
            <v>2012</v>
          </cell>
          <cell r="G7857">
            <v>108</v>
          </cell>
          <cell r="I7857">
            <v>2751418</v>
          </cell>
        </row>
        <row r="7858">
          <cell r="A7858">
            <v>121</v>
          </cell>
          <cell r="D7858">
            <v>2012</v>
          </cell>
          <cell r="G7858">
            <v>109</v>
          </cell>
          <cell r="I7858">
            <v>3923</v>
          </cell>
        </row>
        <row r="7859">
          <cell r="A7859">
            <v>121</v>
          </cell>
          <cell r="D7859">
            <v>2012</v>
          </cell>
          <cell r="G7859">
            <v>110</v>
          </cell>
          <cell r="I7859">
            <v>79840</v>
          </cell>
        </row>
        <row r="7860">
          <cell r="A7860">
            <v>121</v>
          </cell>
          <cell r="D7860">
            <v>2012</v>
          </cell>
          <cell r="G7860">
            <v>111</v>
          </cell>
          <cell r="I7860">
            <v>4365665</v>
          </cell>
        </row>
        <row r="7861">
          <cell r="A7861">
            <v>121</v>
          </cell>
          <cell r="D7861">
            <v>2012</v>
          </cell>
          <cell r="G7861">
            <v>112</v>
          </cell>
          <cell r="I7861">
            <v>52878837</v>
          </cell>
        </row>
        <row r="7862">
          <cell r="A7862">
            <v>121</v>
          </cell>
          <cell r="D7862">
            <v>2013</v>
          </cell>
          <cell r="G7862">
            <v>83</v>
          </cell>
          <cell r="I7862">
            <v>1687947</v>
          </cell>
        </row>
        <row r="7863">
          <cell r="A7863">
            <v>121</v>
          </cell>
          <cell r="D7863">
            <v>2013</v>
          </cell>
          <cell r="G7863"/>
          <cell r="I7863">
            <v>0</v>
          </cell>
        </row>
        <row r="7864">
          <cell r="A7864">
            <v>121</v>
          </cell>
          <cell r="D7864">
            <v>2013</v>
          </cell>
          <cell r="G7864"/>
          <cell r="I7864">
            <v>0</v>
          </cell>
        </row>
        <row r="7865">
          <cell r="A7865">
            <v>121</v>
          </cell>
          <cell r="D7865">
            <v>2013</v>
          </cell>
          <cell r="G7865">
            <v>86</v>
          </cell>
          <cell r="I7865">
            <v>1923091</v>
          </cell>
        </row>
        <row r="7866">
          <cell r="A7866">
            <v>121</v>
          </cell>
          <cell r="D7866">
            <v>2013</v>
          </cell>
          <cell r="G7866"/>
          <cell r="I7866">
            <v>0</v>
          </cell>
        </row>
        <row r="7867">
          <cell r="A7867">
            <v>121</v>
          </cell>
          <cell r="D7867">
            <v>2013</v>
          </cell>
          <cell r="G7867"/>
          <cell r="I7867">
            <v>0</v>
          </cell>
        </row>
        <row r="7868">
          <cell r="A7868">
            <v>121</v>
          </cell>
          <cell r="D7868">
            <v>2013</v>
          </cell>
          <cell r="G7868">
            <v>89</v>
          </cell>
          <cell r="I7868">
            <v>3252</v>
          </cell>
        </row>
        <row r="7869">
          <cell r="A7869">
            <v>121</v>
          </cell>
          <cell r="D7869">
            <v>2013</v>
          </cell>
          <cell r="G7869"/>
          <cell r="I7869">
            <v>0</v>
          </cell>
        </row>
        <row r="7870">
          <cell r="A7870">
            <v>121</v>
          </cell>
          <cell r="D7870">
            <v>2013</v>
          </cell>
          <cell r="G7870"/>
          <cell r="I7870">
            <v>0</v>
          </cell>
        </row>
        <row r="7871">
          <cell r="A7871">
            <v>121</v>
          </cell>
          <cell r="D7871">
            <v>2013</v>
          </cell>
          <cell r="G7871"/>
          <cell r="I7871">
            <v>0</v>
          </cell>
        </row>
        <row r="7872">
          <cell r="A7872">
            <v>121</v>
          </cell>
          <cell r="D7872">
            <v>2013</v>
          </cell>
          <cell r="G7872">
            <v>93</v>
          </cell>
          <cell r="I7872">
            <v>354641</v>
          </cell>
        </row>
        <row r="7873">
          <cell r="A7873">
            <v>121</v>
          </cell>
          <cell r="D7873">
            <v>2013</v>
          </cell>
          <cell r="G7873">
            <v>94</v>
          </cell>
          <cell r="I7873">
            <v>1235286</v>
          </cell>
        </row>
        <row r="7874">
          <cell r="A7874">
            <v>121</v>
          </cell>
          <cell r="D7874">
            <v>2013</v>
          </cell>
          <cell r="G7874">
            <v>95</v>
          </cell>
          <cell r="I7874">
            <v>18814</v>
          </cell>
        </row>
        <row r="7875">
          <cell r="A7875">
            <v>121</v>
          </cell>
          <cell r="D7875">
            <v>2013</v>
          </cell>
          <cell r="G7875"/>
          <cell r="I7875">
            <v>0</v>
          </cell>
        </row>
        <row r="7876">
          <cell r="A7876">
            <v>121</v>
          </cell>
          <cell r="D7876">
            <v>2013</v>
          </cell>
          <cell r="G7876">
            <v>97</v>
          </cell>
          <cell r="I7876">
            <v>37372409</v>
          </cell>
        </row>
        <row r="7877">
          <cell r="A7877">
            <v>121</v>
          </cell>
          <cell r="D7877">
            <v>2013</v>
          </cell>
          <cell r="G7877">
            <v>98</v>
          </cell>
          <cell r="I7877">
            <v>553968</v>
          </cell>
        </row>
        <row r="7878">
          <cell r="A7878">
            <v>121</v>
          </cell>
          <cell r="D7878">
            <v>2013</v>
          </cell>
          <cell r="G7878">
            <v>99</v>
          </cell>
          <cell r="I7878">
            <v>43149408</v>
          </cell>
        </row>
        <row r="7879">
          <cell r="A7879">
            <v>121</v>
          </cell>
          <cell r="D7879">
            <v>2013</v>
          </cell>
          <cell r="G7879"/>
          <cell r="I7879">
            <v>0</v>
          </cell>
        </row>
        <row r="7880">
          <cell r="A7880">
            <v>121</v>
          </cell>
          <cell r="D7880">
            <v>2013</v>
          </cell>
          <cell r="G7880">
            <v>101</v>
          </cell>
          <cell r="I7880">
            <v>45386</v>
          </cell>
        </row>
        <row r="7881">
          <cell r="A7881">
            <v>121</v>
          </cell>
          <cell r="D7881">
            <v>2013</v>
          </cell>
          <cell r="G7881"/>
          <cell r="I7881">
            <v>0</v>
          </cell>
        </row>
        <row r="7882">
          <cell r="A7882">
            <v>121</v>
          </cell>
          <cell r="D7882">
            <v>2013</v>
          </cell>
          <cell r="G7882"/>
          <cell r="I7882">
            <v>0</v>
          </cell>
        </row>
        <row r="7883">
          <cell r="A7883">
            <v>121</v>
          </cell>
          <cell r="D7883">
            <v>2013</v>
          </cell>
          <cell r="G7883"/>
          <cell r="I7883">
            <v>0</v>
          </cell>
        </row>
        <row r="7884">
          <cell r="A7884">
            <v>121</v>
          </cell>
          <cell r="D7884">
            <v>2013</v>
          </cell>
          <cell r="G7884"/>
          <cell r="I7884">
            <v>0</v>
          </cell>
        </row>
        <row r="7885">
          <cell r="A7885">
            <v>121</v>
          </cell>
          <cell r="D7885">
            <v>2013</v>
          </cell>
          <cell r="G7885"/>
          <cell r="I7885">
            <v>0</v>
          </cell>
        </row>
        <row r="7886">
          <cell r="A7886">
            <v>121</v>
          </cell>
          <cell r="D7886">
            <v>2013</v>
          </cell>
          <cell r="G7886">
            <v>107</v>
          </cell>
          <cell r="I7886">
            <v>1581741</v>
          </cell>
        </row>
        <row r="7887">
          <cell r="A7887">
            <v>121</v>
          </cell>
          <cell r="D7887">
            <v>2013</v>
          </cell>
          <cell r="G7887">
            <v>108</v>
          </cell>
          <cell r="I7887">
            <v>2275422</v>
          </cell>
        </row>
        <row r="7888">
          <cell r="A7888">
            <v>121</v>
          </cell>
          <cell r="D7888">
            <v>2013</v>
          </cell>
          <cell r="G7888">
            <v>109</v>
          </cell>
          <cell r="I7888">
            <v>3064</v>
          </cell>
        </row>
        <row r="7889">
          <cell r="A7889">
            <v>121</v>
          </cell>
          <cell r="D7889">
            <v>2013</v>
          </cell>
          <cell r="G7889">
            <v>110</v>
          </cell>
          <cell r="I7889">
            <v>8568</v>
          </cell>
        </row>
        <row r="7890">
          <cell r="A7890">
            <v>121</v>
          </cell>
          <cell r="D7890">
            <v>2013</v>
          </cell>
          <cell r="G7890">
            <v>111</v>
          </cell>
          <cell r="I7890">
            <v>3914181</v>
          </cell>
        </row>
        <row r="7891">
          <cell r="A7891">
            <v>121</v>
          </cell>
          <cell r="D7891">
            <v>2013</v>
          </cell>
          <cell r="G7891">
            <v>112</v>
          </cell>
          <cell r="I7891">
            <v>47063589</v>
          </cell>
        </row>
        <row r="7892">
          <cell r="A7892">
            <v>121</v>
          </cell>
          <cell r="D7892">
            <v>2014</v>
          </cell>
          <cell r="G7892">
            <v>83</v>
          </cell>
          <cell r="I7892">
            <v>1459306</v>
          </cell>
        </row>
        <row r="7893">
          <cell r="A7893">
            <v>121</v>
          </cell>
          <cell r="D7893">
            <v>2014</v>
          </cell>
          <cell r="G7893"/>
          <cell r="I7893">
            <v>0</v>
          </cell>
        </row>
        <row r="7894">
          <cell r="A7894">
            <v>121</v>
          </cell>
          <cell r="D7894">
            <v>2014</v>
          </cell>
          <cell r="G7894">
            <v>85</v>
          </cell>
          <cell r="I7894">
            <v>726</v>
          </cell>
        </row>
        <row r="7895">
          <cell r="A7895">
            <v>121</v>
          </cell>
          <cell r="D7895">
            <v>2014</v>
          </cell>
          <cell r="G7895">
            <v>86</v>
          </cell>
          <cell r="I7895">
            <v>1950151</v>
          </cell>
        </row>
        <row r="7896">
          <cell r="A7896">
            <v>121</v>
          </cell>
          <cell r="D7896">
            <v>2014</v>
          </cell>
          <cell r="G7896"/>
          <cell r="I7896">
            <v>0</v>
          </cell>
        </row>
        <row r="7897">
          <cell r="A7897">
            <v>121</v>
          </cell>
          <cell r="D7897">
            <v>2014</v>
          </cell>
          <cell r="G7897"/>
          <cell r="I7897">
            <v>0</v>
          </cell>
        </row>
        <row r="7898">
          <cell r="A7898">
            <v>121</v>
          </cell>
          <cell r="D7898">
            <v>2014</v>
          </cell>
          <cell r="G7898">
            <v>89</v>
          </cell>
          <cell r="I7898">
            <v>7701</v>
          </cell>
        </row>
        <row r="7899">
          <cell r="A7899">
            <v>121</v>
          </cell>
          <cell r="D7899">
            <v>2014</v>
          </cell>
          <cell r="G7899"/>
          <cell r="I7899">
            <v>0</v>
          </cell>
        </row>
        <row r="7900">
          <cell r="A7900">
            <v>121</v>
          </cell>
          <cell r="D7900">
            <v>2014</v>
          </cell>
          <cell r="G7900"/>
          <cell r="I7900">
            <v>0</v>
          </cell>
        </row>
        <row r="7901">
          <cell r="A7901">
            <v>121</v>
          </cell>
          <cell r="D7901">
            <v>2014</v>
          </cell>
          <cell r="G7901"/>
          <cell r="I7901">
            <v>0</v>
          </cell>
        </row>
        <row r="7902">
          <cell r="A7902">
            <v>121</v>
          </cell>
          <cell r="D7902">
            <v>2014</v>
          </cell>
          <cell r="G7902">
            <v>93</v>
          </cell>
          <cell r="I7902">
            <v>376341</v>
          </cell>
        </row>
        <row r="7903">
          <cell r="A7903">
            <v>121</v>
          </cell>
          <cell r="D7903">
            <v>2014</v>
          </cell>
          <cell r="G7903">
            <v>94</v>
          </cell>
          <cell r="I7903">
            <v>1680025</v>
          </cell>
        </row>
        <row r="7904">
          <cell r="A7904">
            <v>121</v>
          </cell>
          <cell r="D7904">
            <v>2014</v>
          </cell>
          <cell r="G7904">
            <v>95</v>
          </cell>
          <cell r="I7904">
            <v>5026</v>
          </cell>
        </row>
        <row r="7905">
          <cell r="A7905">
            <v>121</v>
          </cell>
          <cell r="D7905">
            <v>2014</v>
          </cell>
          <cell r="G7905"/>
          <cell r="I7905">
            <v>0</v>
          </cell>
        </row>
        <row r="7906">
          <cell r="A7906">
            <v>121</v>
          </cell>
          <cell r="D7906">
            <v>2014</v>
          </cell>
          <cell r="G7906">
            <v>97</v>
          </cell>
          <cell r="I7906">
            <v>48742300</v>
          </cell>
        </row>
        <row r="7907">
          <cell r="A7907">
            <v>121</v>
          </cell>
          <cell r="D7907">
            <v>2014</v>
          </cell>
          <cell r="G7907">
            <v>98</v>
          </cell>
          <cell r="I7907">
            <v>545744</v>
          </cell>
        </row>
        <row r="7908">
          <cell r="A7908">
            <v>121</v>
          </cell>
          <cell r="D7908">
            <v>2014</v>
          </cell>
          <cell r="G7908">
            <v>99</v>
          </cell>
          <cell r="I7908">
            <v>54767320</v>
          </cell>
        </row>
        <row r="7909">
          <cell r="A7909">
            <v>121</v>
          </cell>
          <cell r="D7909">
            <v>2014</v>
          </cell>
          <cell r="G7909"/>
          <cell r="I7909">
            <v>0</v>
          </cell>
        </row>
        <row r="7910">
          <cell r="A7910">
            <v>121</v>
          </cell>
          <cell r="D7910">
            <v>2014</v>
          </cell>
          <cell r="G7910">
            <v>101</v>
          </cell>
          <cell r="I7910">
            <v>36044</v>
          </cell>
        </row>
        <row r="7911">
          <cell r="A7911">
            <v>121</v>
          </cell>
          <cell r="D7911">
            <v>2014</v>
          </cell>
          <cell r="G7911"/>
          <cell r="I7911">
            <v>0</v>
          </cell>
        </row>
        <row r="7912">
          <cell r="A7912">
            <v>121</v>
          </cell>
          <cell r="D7912">
            <v>2014</v>
          </cell>
          <cell r="G7912"/>
          <cell r="I7912">
            <v>0</v>
          </cell>
        </row>
        <row r="7913">
          <cell r="A7913">
            <v>121</v>
          </cell>
          <cell r="D7913">
            <v>2014</v>
          </cell>
          <cell r="G7913"/>
          <cell r="I7913">
            <v>0</v>
          </cell>
        </row>
        <row r="7914">
          <cell r="A7914">
            <v>121</v>
          </cell>
          <cell r="D7914">
            <v>2014</v>
          </cell>
          <cell r="G7914"/>
          <cell r="I7914">
            <v>0</v>
          </cell>
        </row>
        <row r="7915">
          <cell r="A7915">
            <v>121</v>
          </cell>
          <cell r="D7915">
            <v>2014</v>
          </cell>
          <cell r="G7915"/>
          <cell r="I7915">
            <v>0</v>
          </cell>
        </row>
        <row r="7916">
          <cell r="A7916">
            <v>121</v>
          </cell>
          <cell r="D7916">
            <v>2014</v>
          </cell>
          <cell r="G7916">
            <v>107</v>
          </cell>
          <cell r="I7916">
            <v>1630307</v>
          </cell>
        </row>
        <row r="7917">
          <cell r="A7917">
            <v>121</v>
          </cell>
          <cell r="D7917">
            <v>2014</v>
          </cell>
          <cell r="G7917">
            <v>108</v>
          </cell>
          <cell r="I7917">
            <v>2317702</v>
          </cell>
        </row>
        <row r="7918">
          <cell r="A7918">
            <v>121</v>
          </cell>
          <cell r="D7918">
            <v>2014</v>
          </cell>
          <cell r="G7918">
            <v>109</v>
          </cell>
          <cell r="I7918">
            <v>0</v>
          </cell>
        </row>
        <row r="7919">
          <cell r="A7919">
            <v>121</v>
          </cell>
          <cell r="D7919">
            <v>2014</v>
          </cell>
          <cell r="G7919">
            <v>110</v>
          </cell>
          <cell r="I7919">
            <v>14124</v>
          </cell>
        </row>
        <row r="7920">
          <cell r="A7920">
            <v>121</v>
          </cell>
          <cell r="D7920">
            <v>2014</v>
          </cell>
          <cell r="G7920">
            <v>111</v>
          </cell>
          <cell r="I7920">
            <v>3998177</v>
          </cell>
        </row>
        <row r="7921">
          <cell r="A7921">
            <v>121</v>
          </cell>
          <cell r="D7921">
            <v>2014</v>
          </cell>
          <cell r="G7921">
            <v>112</v>
          </cell>
          <cell r="I7921">
            <v>58765497</v>
          </cell>
        </row>
        <row r="7922">
          <cell r="A7922">
            <v>121</v>
          </cell>
          <cell r="D7922">
            <v>2015</v>
          </cell>
          <cell r="G7922">
            <v>83</v>
          </cell>
          <cell r="I7922">
            <v>2184435</v>
          </cell>
        </row>
        <row r="7923">
          <cell r="A7923">
            <v>121</v>
          </cell>
          <cell r="D7923">
            <v>2015</v>
          </cell>
          <cell r="G7923"/>
          <cell r="I7923">
            <v>0</v>
          </cell>
        </row>
        <row r="7924">
          <cell r="A7924">
            <v>121</v>
          </cell>
          <cell r="D7924">
            <v>2015</v>
          </cell>
          <cell r="G7924">
            <v>85</v>
          </cell>
          <cell r="I7924">
            <v>1829</v>
          </cell>
        </row>
        <row r="7925">
          <cell r="A7925">
            <v>121</v>
          </cell>
          <cell r="D7925">
            <v>2015</v>
          </cell>
          <cell r="G7925">
            <v>86</v>
          </cell>
          <cell r="I7925">
            <v>1607692</v>
          </cell>
        </row>
        <row r="7926">
          <cell r="A7926">
            <v>121</v>
          </cell>
          <cell r="D7926">
            <v>2015</v>
          </cell>
          <cell r="G7926"/>
          <cell r="I7926">
            <v>0</v>
          </cell>
        </row>
        <row r="7927">
          <cell r="A7927">
            <v>121</v>
          </cell>
          <cell r="D7927">
            <v>2015</v>
          </cell>
          <cell r="G7927"/>
          <cell r="I7927">
            <v>0</v>
          </cell>
        </row>
        <row r="7928">
          <cell r="A7928">
            <v>121</v>
          </cell>
          <cell r="D7928">
            <v>2015</v>
          </cell>
          <cell r="G7928">
            <v>89</v>
          </cell>
          <cell r="I7928">
            <v>8365</v>
          </cell>
        </row>
        <row r="7929">
          <cell r="A7929">
            <v>121</v>
          </cell>
          <cell r="D7929">
            <v>2015</v>
          </cell>
          <cell r="G7929"/>
          <cell r="I7929">
            <v>0</v>
          </cell>
        </row>
        <row r="7930">
          <cell r="A7930">
            <v>121</v>
          </cell>
          <cell r="D7930">
            <v>2015</v>
          </cell>
          <cell r="G7930"/>
          <cell r="I7930">
            <v>0</v>
          </cell>
        </row>
        <row r="7931">
          <cell r="A7931">
            <v>121</v>
          </cell>
          <cell r="D7931">
            <v>2015</v>
          </cell>
          <cell r="G7931"/>
          <cell r="I7931">
            <v>0</v>
          </cell>
        </row>
        <row r="7932">
          <cell r="A7932">
            <v>121</v>
          </cell>
          <cell r="D7932">
            <v>2015</v>
          </cell>
          <cell r="G7932">
            <v>93</v>
          </cell>
          <cell r="I7932">
            <v>302181</v>
          </cell>
        </row>
        <row r="7933">
          <cell r="A7933">
            <v>121</v>
          </cell>
          <cell r="D7933">
            <v>2015</v>
          </cell>
          <cell r="G7933">
            <v>94</v>
          </cell>
          <cell r="I7933">
            <v>825974</v>
          </cell>
        </row>
        <row r="7934">
          <cell r="A7934">
            <v>121</v>
          </cell>
          <cell r="D7934">
            <v>2015</v>
          </cell>
          <cell r="G7934">
            <v>95</v>
          </cell>
          <cell r="I7934">
            <v>11867</v>
          </cell>
        </row>
        <row r="7935">
          <cell r="A7935">
            <v>121</v>
          </cell>
          <cell r="D7935">
            <v>2015</v>
          </cell>
          <cell r="G7935"/>
          <cell r="I7935">
            <v>0</v>
          </cell>
        </row>
        <row r="7936">
          <cell r="A7936">
            <v>121</v>
          </cell>
          <cell r="D7936">
            <v>2015</v>
          </cell>
          <cell r="G7936">
            <v>97</v>
          </cell>
          <cell r="I7936">
            <v>36711609</v>
          </cell>
        </row>
        <row r="7937">
          <cell r="A7937">
            <v>121</v>
          </cell>
          <cell r="D7937">
            <v>2015</v>
          </cell>
          <cell r="G7937">
            <v>98</v>
          </cell>
          <cell r="I7937">
            <v>529045</v>
          </cell>
        </row>
        <row r="7938">
          <cell r="A7938">
            <v>121</v>
          </cell>
          <cell r="D7938">
            <v>2015</v>
          </cell>
          <cell r="G7938">
            <v>99</v>
          </cell>
          <cell r="I7938">
            <v>42182997</v>
          </cell>
        </row>
        <row r="7939">
          <cell r="A7939">
            <v>121</v>
          </cell>
          <cell r="D7939">
            <v>2015</v>
          </cell>
          <cell r="G7939"/>
          <cell r="I7939">
            <v>0</v>
          </cell>
        </row>
        <row r="7940">
          <cell r="A7940">
            <v>121</v>
          </cell>
          <cell r="D7940">
            <v>2015</v>
          </cell>
          <cell r="G7940">
            <v>101</v>
          </cell>
          <cell r="I7940">
            <v>35063</v>
          </cell>
        </row>
        <row r="7941">
          <cell r="A7941">
            <v>121</v>
          </cell>
          <cell r="D7941">
            <v>2015</v>
          </cell>
          <cell r="G7941"/>
          <cell r="I7941">
            <v>0</v>
          </cell>
        </row>
        <row r="7942">
          <cell r="A7942">
            <v>121</v>
          </cell>
          <cell r="D7942">
            <v>2015</v>
          </cell>
          <cell r="G7942"/>
          <cell r="I7942">
            <v>0</v>
          </cell>
        </row>
        <row r="7943">
          <cell r="A7943">
            <v>121</v>
          </cell>
          <cell r="D7943">
            <v>2015</v>
          </cell>
          <cell r="G7943"/>
          <cell r="I7943">
            <v>0</v>
          </cell>
        </row>
        <row r="7944">
          <cell r="A7944">
            <v>121</v>
          </cell>
          <cell r="D7944">
            <v>2015</v>
          </cell>
          <cell r="G7944"/>
          <cell r="I7944">
            <v>0</v>
          </cell>
        </row>
        <row r="7945">
          <cell r="A7945">
            <v>121</v>
          </cell>
          <cell r="D7945">
            <v>2015</v>
          </cell>
          <cell r="G7945"/>
          <cell r="I7945">
            <v>0</v>
          </cell>
        </row>
        <row r="7946">
          <cell r="A7946">
            <v>121</v>
          </cell>
          <cell r="D7946">
            <v>2015</v>
          </cell>
          <cell r="G7946">
            <v>107</v>
          </cell>
          <cell r="I7946">
            <v>1695670</v>
          </cell>
        </row>
        <row r="7947">
          <cell r="A7947">
            <v>121</v>
          </cell>
          <cell r="D7947">
            <v>2015</v>
          </cell>
          <cell r="G7947">
            <v>108</v>
          </cell>
          <cell r="I7947">
            <v>2217594</v>
          </cell>
        </row>
        <row r="7948">
          <cell r="A7948">
            <v>121</v>
          </cell>
          <cell r="D7948">
            <v>2015</v>
          </cell>
          <cell r="G7948"/>
          <cell r="I7948">
            <v>0</v>
          </cell>
        </row>
        <row r="7949">
          <cell r="A7949">
            <v>121</v>
          </cell>
          <cell r="D7949">
            <v>2015</v>
          </cell>
          <cell r="G7949">
            <v>110</v>
          </cell>
          <cell r="I7949">
            <v>-57</v>
          </cell>
        </row>
        <row r="7950">
          <cell r="A7950">
            <v>121</v>
          </cell>
          <cell r="D7950">
            <v>2015</v>
          </cell>
          <cell r="G7950">
            <v>111</v>
          </cell>
          <cell r="I7950">
            <v>3948270</v>
          </cell>
        </row>
        <row r="7951">
          <cell r="A7951">
            <v>121</v>
          </cell>
          <cell r="D7951">
            <v>2015</v>
          </cell>
          <cell r="G7951">
            <v>112</v>
          </cell>
          <cell r="I7951">
            <v>46131267</v>
          </cell>
        </row>
        <row r="7952">
          <cell r="A7952">
            <v>121</v>
          </cell>
          <cell r="D7952">
            <v>2016</v>
          </cell>
          <cell r="G7952">
            <v>83</v>
          </cell>
          <cell r="I7952">
            <v>2636571</v>
          </cell>
        </row>
        <row r="7953">
          <cell r="A7953">
            <v>121</v>
          </cell>
          <cell r="D7953">
            <v>2016</v>
          </cell>
          <cell r="G7953"/>
          <cell r="I7953">
            <v>0</v>
          </cell>
        </row>
        <row r="7954">
          <cell r="A7954">
            <v>121</v>
          </cell>
          <cell r="D7954">
            <v>2016</v>
          </cell>
          <cell r="G7954">
            <v>85</v>
          </cell>
          <cell r="I7954">
            <v>0</v>
          </cell>
        </row>
        <row r="7955">
          <cell r="A7955">
            <v>121</v>
          </cell>
          <cell r="D7955">
            <v>2016</v>
          </cell>
          <cell r="G7955">
            <v>86</v>
          </cell>
          <cell r="I7955">
            <v>1603163</v>
          </cell>
        </row>
        <row r="7956">
          <cell r="A7956">
            <v>121</v>
          </cell>
          <cell r="D7956">
            <v>2016</v>
          </cell>
          <cell r="G7956"/>
          <cell r="I7956">
            <v>0</v>
          </cell>
        </row>
        <row r="7957">
          <cell r="A7957">
            <v>121</v>
          </cell>
          <cell r="D7957">
            <v>2016</v>
          </cell>
          <cell r="G7957"/>
          <cell r="I7957">
            <v>0</v>
          </cell>
        </row>
        <row r="7958">
          <cell r="A7958">
            <v>121</v>
          </cell>
          <cell r="D7958">
            <v>2016</v>
          </cell>
          <cell r="G7958">
            <v>89</v>
          </cell>
          <cell r="I7958">
            <v>1533</v>
          </cell>
        </row>
        <row r="7959">
          <cell r="A7959">
            <v>121</v>
          </cell>
          <cell r="D7959">
            <v>2016</v>
          </cell>
          <cell r="G7959"/>
          <cell r="I7959">
            <v>0</v>
          </cell>
        </row>
        <row r="7960">
          <cell r="A7960">
            <v>121</v>
          </cell>
          <cell r="D7960">
            <v>2016</v>
          </cell>
          <cell r="G7960"/>
          <cell r="I7960">
            <v>0</v>
          </cell>
        </row>
        <row r="7961">
          <cell r="A7961">
            <v>121</v>
          </cell>
          <cell r="D7961">
            <v>2016</v>
          </cell>
          <cell r="G7961"/>
          <cell r="I7961">
            <v>0</v>
          </cell>
        </row>
        <row r="7962">
          <cell r="A7962">
            <v>121</v>
          </cell>
          <cell r="D7962">
            <v>2016</v>
          </cell>
          <cell r="G7962">
            <v>93</v>
          </cell>
          <cell r="I7962">
            <v>338621</v>
          </cell>
        </row>
        <row r="7963">
          <cell r="A7963">
            <v>121</v>
          </cell>
          <cell r="D7963">
            <v>2016</v>
          </cell>
          <cell r="G7963">
            <v>94</v>
          </cell>
          <cell r="I7963">
            <v>819270</v>
          </cell>
        </row>
        <row r="7964">
          <cell r="A7964">
            <v>121</v>
          </cell>
          <cell r="D7964">
            <v>2016</v>
          </cell>
          <cell r="G7964">
            <v>95</v>
          </cell>
          <cell r="I7964">
            <v>0</v>
          </cell>
        </row>
        <row r="7965">
          <cell r="A7965">
            <v>121</v>
          </cell>
          <cell r="D7965">
            <v>2016</v>
          </cell>
          <cell r="G7965"/>
          <cell r="I7965">
            <v>0</v>
          </cell>
        </row>
        <row r="7966">
          <cell r="A7966">
            <v>121</v>
          </cell>
          <cell r="D7966">
            <v>2016</v>
          </cell>
          <cell r="G7966">
            <v>97</v>
          </cell>
          <cell r="I7966">
            <v>54292351</v>
          </cell>
        </row>
        <row r="7967">
          <cell r="A7967">
            <v>121</v>
          </cell>
          <cell r="D7967">
            <v>2016</v>
          </cell>
          <cell r="G7967">
            <v>98</v>
          </cell>
          <cell r="I7967">
            <v>725224</v>
          </cell>
        </row>
        <row r="7968">
          <cell r="A7968">
            <v>121</v>
          </cell>
          <cell r="D7968">
            <v>2016</v>
          </cell>
          <cell r="G7968">
            <v>99</v>
          </cell>
          <cell r="I7968">
            <v>60416733</v>
          </cell>
        </row>
        <row r="7969">
          <cell r="A7969">
            <v>121</v>
          </cell>
          <cell r="D7969">
            <v>2016</v>
          </cell>
          <cell r="G7969"/>
          <cell r="I7969">
            <v>0</v>
          </cell>
        </row>
        <row r="7970">
          <cell r="A7970">
            <v>121</v>
          </cell>
          <cell r="D7970">
            <v>2016</v>
          </cell>
          <cell r="G7970">
            <v>101</v>
          </cell>
          <cell r="I7970">
            <v>18575</v>
          </cell>
        </row>
        <row r="7971">
          <cell r="A7971">
            <v>121</v>
          </cell>
          <cell r="D7971">
            <v>2016</v>
          </cell>
          <cell r="G7971"/>
          <cell r="I7971">
            <v>0</v>
          </cell>
        </row>
        <row r="7972">
          <cell r="A7972">
            <v>121</v>
          </cell>
          <cell r="D7972">
            <v>2016</v>
          </cell>
          <cell r="G7972"/>
          <cell r="I7972">
            <v>0</v>
          </cell>
        </row>
        <row r="7973">
          <cell r="A7973">
            <v>121</v>
          </cell>
          <cell r="D7973">
            <v>2016</v>
          </cell>
          <cell r="G7973"/>
          <cell r="I7973">
            <v>0</v>
          </cell>
        </row>
        <row r="7974">
          <cell r="A7974">
            <v>121</v>
          </cell>
          <cell r="D7974">
            <v>2016</v>
          </cell>
          <cell r="G7974"/>
          <cell r="I7974">
            <v>0</v>
          </cell>
        </row>
        <row r="7975">
          <cell r="A7975">
            <v>121</v>
          </cell>
          <cell r="D7975">
            <v>2016</v>
          </cell>
          <cell r="G7975"/>
          <cell r="I7975">
            <v>0</v>
          </cell>
        </row>
        <row r="7976">
          <cell r="A7976">
            <v>121</v>
          </cell>
          <cell r="D7976">
            <v>2016</v>
          </cell>
          <cell r="G7976">
            <v>107</v>
          </cell>
          <cell r="I7976">
            <v>3452990</v>
          </cell>
        </row>
        <row r="7977">
          <cell r="A7977">
            <v>121</v>
          </cell>
          <cell r="D7977">
            <v>2016</v>
          </cell>
          <cell r="G7977">
            <v>108</v>
          </cell>
          <cell r="I7977">
            <v>2683311</v>
          </cell>
        </row>
        <row r="7978">
          <cell r="A7978">
            <v>121</v>
          </cell>
          <cell r="D7978">
            <v>2016</v>
          </cell>
          <cell r="G7978">
            <v>109</v>
          </cell>
          <cell r="I7978">
            <v>607</v>
          </cell>
        </row>
        <row r="7979">
          <cell r="A7979">
            <v>121</v>
          </cell>
          <cell r="D7979">
            <v>2016</v>
          </cell>
          <cell r="G7979">
            <v>110</v>
          </cell>
          <cell r="I7979">
            <v>13625</v>
          </cell>
        </row>
        <row r="7980">
          <cell r="A7980">
            <v>121</v>
          </cell>
          <cell r="D7980">
            <v>2016</v>
          </cell>
          <cell r="G7980">
            <v>111</v>
          </cell>
          <cell r="I7980">
            <v>6169108</v>
          </cell>
        </row>
        <row r="7981">
          <cell r="A7981">
            <v>121</v>
          </cell>
          <cell r="D7981">
            <v>2016</v>
          </cell>
          <cell r="G7981">
            <v>112</v>
          </cell>
          <cell r="I7981">
            <v>66585841</v>
          </cell>
        </row>
        <row r="7982">
          <cell r="A7982">
            <v>133</v>
          </cell>
          <cell r="D7982">
            <v>1998</v>
          </cell>
          <cell r="G7982"/>
          <cell r="I7982">
            <v>0</v>
          </cell>
        </row>
        <row r="7983">
          <cell r="A7983">
            <v>133</v>
          </cell>
          <cell r="D7983">
            <v>1998</v>
          </cell>
          <cell r="G7983">
            <v>84</v>
          </cell>
          <cell r="I7983">
            <v>6014807</v>
          </cell>
        </row>
        <row r="7984">
          <cell r="A7984">
            <v>133</v>
          </cell>
          <cell r="D7984">
            <v>1998</v>
          </cell>
          <cell r="G7984">
            <v>85</v>
          </cell>
          <cell r="I7984">
            <v>6536466</v>
          </cell>
        </row>
        <row r="7985">
          <cell r="A7985">
            <v>133</v>
          </cell>
          <cell r="D7985">
            <v>1998</v>
          </cell>
          <cell r="G7985">
            <v>86</v>
          </cell>
          <cell r="I7985">
            <v>18730100</v>
          </cell>
        </row>
        <row r="7986">
          <cell r="A7986">
            <v>133</v>
          </cell>
          <cell r="D7986">
            <v>1998</v>
          </cell>
          <cell r="G7986">
            <v>87</v>
          </cell>
          <cell r="I7986">
            <v>127527</v>
          </cell>
        </row>
        <row r="7987">
          <cell r="A7987">
            <v>133</v>
          </cell>
          <cell r="D7987">
            <v>1998</v>
          </cell>
          <cell r="G7987">
            <v>88</v>
          </cell>
          <cell r="I7987">
            <v>6449983</v>
          </cell>
        </row>
        <row r="7988">
          <cell r="A7988">
            <v>133</v>
          </cell>
          <cell r="D7988">
            <v>1998</v>
          </cell>
          <cell r="G7988">
            <v>89</v>
          </cell>
          <cell r="I7988">
            <v>20604091</v>
          </cell>
        </row>
        <row r="7989">
          <cell r="A7989">
            <v>133</v>
          </cell>
          <cell r="D7989">
            <v>1998</v>
          </cell>
          <cell r="G7989"/>
          <cell r="I7989">
            <v>0</v>
          </cell>
        </row>
        <row r="7990">
          <cell r="A7990">
            <v>133</v>
          </cell>
          <cell r="D7990">
            <v>1998</v>
          </cell>
          <cell r="G7990">
            <v>91</v>
          </cell>
          <cell r="I7990">
            <v>58462974</v>
          </cell>
        </row>
        <row r="7991">
          <cell r="A7991">
            <v>133</v>
          </cell>
          <cell r="D7991">
            <v>1998</v>
          </cell>
          <cell r="G7991"/>
          <cell r="I7991">
            <v>0</v>
          </cell>
        </row>
        <row r="7992">
          <cell r="A7992">
            <v>133</v>
          </cell>
          <cell r="D7992">
            <v>1998</v>
          </cell>
          <cell r="G7992"/>
          <cell r="I7992">
            <v>0</v>
          </cell>
        </row>
        <row r="7993">
          <cell r="A7993">
            <v>133</v>
          </cell>
          <cell r="D7993">
            <v>1998</v>
          </cell>
          <cell r="G7993">
            <v>94</v>
          </cell>
          <cell r="I7993">
            <v>969615</v>
          </cell>
        </row>
        <row r="7994">
          <cell r="A7994">
            <v>133</v>
          </cell>
          <cell r="D7994">
            <v>1998</v>
          </cell>
          <cell r="G7994">
            <v>95</v>
          </cell>
          <cell r="I7994">
            <v>11789706</v>
          </cell>
        </row>
        <row r="7995">
          <cell r="A7995">
            <v>133</v>
          </cell>
          <cell r="D7995">
            <v>1998</v>
          </cell>
          <cell r="G7995">
            <v>96</v>
          </cell>
          <cell r="I7995">
            <v>17880049</v>
          </cell>
        </row>
        <row r="7996">
          <cell r="A7996">
            <v>133</v>
          </cell>
          <cell r="D7996">
            <v>1998</v>
          </cell>
          <cell r="G7996">
            <v>97</v>
          </cell>
          <cell r="I7996">
            <v>286478</v>
          </cell>
        </row>
        <row r="7997">
          <cell r="A7997">
            <v>133</v>
          </cell>
          <cell r="D7997">
            <v>1998</v>
          </cell>
          <cell r="G7997">
            <v>98</v>
          </cell>
          <cell r="I7997">
            <v>507796</v>
          </cell>
        </row>
        <row r="7998">
          <cell r="A7998">
            <v>133</v>
          </cell>
          <cell r="D7998">
            <v>1998</v>
          </cell>
          <cell r="G7998">
            <v>99</v>
          </cell>
          <cell r="I7998">
            <v>31433644</v>
          </cell>
        </row>
        <row r="7999">
          <cell r="A7999">
            <v>133</v>
          </cell>
          <cell r="D7999">
            <v>1998</v>
          </cell>
          <cell r="G7999">
            <v>100</v>
          </cell>
          <cell r="I7999">
            <v>89896618</v>
          </cell>
        </row>
        <row r="8000">
          <cell r="A8000">
            <v>133</v>
          </cell>
          <cell r="D8000">
            <v>1998</v>
          </cell>
          <cell r="G8000"/>
          <cell r="I8000">
            <v>0</v>
          </cell>
        </row>
        <row r="8001">
          <cell r="A8001">
            <v>133</v>
          </cell>
          <cell r="D8001">
            <v>1998</v>
          </cell>
          <cell r="G8001"/>
          <cell r="I8001">
            <v>0</v>
          </cell>
        </row>
        <row r="8002">
          <cell r="A8002">
            <v>133</v>
          </cell>
          <cell r="D8002">
            <v>1998</v>
          </cell>
          <cell r="G8002"/>
          <cell r="I8002">
            <v>0</v>
          </cell>
        </row>
        <row r="8003">
          <cell r="A8003">
            <v>133</v>
          </cell>
          <cell r="D8003">
            <v>1998</v>
          </cell>
          <cell r="G8003"/>
          <cell r="I8003">
            <v>0</v>
          </cell>
        </row>
        <row r="8004">
          <cell r="A8004">
            <v>133</v>
          </cell>
          <cell r="D8004">
            <v>1998</v>
          </cell>
          <cell r="G8004"/>
          <cell r="I8004">
            <v>0</v>
          </cell>
        </row>
        <row r="8005">
          <cell r="A8005">
            <v>133</v>
          </cell>
          <cell r="D8005">
            <v>1998</v>
          </cell>
          <cell r="G8005">
            <v>106</v>
          </cell>
          <cell r="I8005">
            <v>4988793</v>
          </cell>
        </row>
        <row r="8006">
          <cell r="A8006">
            <v>133</v>
          </cell>
          <cell r="D8006">
            <v>1998</v>
          </cell>
          <cell r="G8006">
            <v>107</v>
          </cell>
          <cell r="I8006">
            <v>13952925</v>
          </cell>
        </row>
        <row r="8007">
          <cell r="A8007">
            <v>133</v>
          </cell>
          <cell r="D8007">
            <v>1998</v>
          </cell>
          <cell r="G8007">
            <v>108</v>
          </cell>
          <cell r="I8007">
            <v>13239293</v>
          </cell>
        </row>
        <row r="8008">
          <cell r="A8008">
            <v>133</v>
          </cell>
          <cell r="D8008">
            <v>1998</v>
          </cell>
          <cell r="G8008">
            <v>109</v>
          </cell>
          <cell r="I8008">
            <v>67062</v>
          </cell>
        </row>
        <row r="8009">
          <cell r="A8009">
            <v>133</v>
          </cell>
          <cell r="D8009">
            <v>1998</v>
          </cell>
          <cell r="G8009">
            <v>110</v>
          </cell>
          <cell r="I8009">
            <v>12490622</v>
          </cell>
        </row>
        <row r="8010">
          <cell r="A8010">
            <v>133</v>
          </cell>
          <cell r="D8010">
            <v>1998</v>
          </cell>
          <cell r="G8010">
            <v>111</v>
          </cell>
          <cell r="I8010">
            <v>23979288</v>
          </cell>
        </row>
        <row r="8011">
          <cell r="A8011">
            <v>133</v>
          </cell>
          <cell r="D8011">
            <v>1998</v>
          </cell>
          <cell r="G8011">
            <v>112</v>
          </cell>
          <cell r="I8011">
            <v>69162064</v>
          </cell>
        </row>
        <row r="8012">
          <cell r="A8012">
            <v>133</v>
          </cell>
          <cell r="D8012">
            <v>1999</v>
          </cell>
          <cell r="G8012">
            <v>83</v>
          </cell>
          <cell r="I8012">
            <v>0</v>
          </cell>
        </row>
        <row r="8013">
          <cell r="A8013">
            <v>133</v>
          </cell>
          <cell r="D8013">
            <v>1999</v>
          </cell>
          <cell r="G8013">
            <v>84</v>
          </cell>
          <cell r="I8013">
            <v>5647299</v>
          </cell>
        </row>
        <row r="8014">
          <cell r="A8014">
            <v>133</v>
          </cell>
          <cell r="D8014">
            <v>1999</v>
          </cell>
          <cell r="G8014">
            <v>85</v>
          </cell>
          <cell r="I8014">
            <v>8804582</v>
          </cell>
        </row>
        <row r="8015">
          <cell r="A8015">
            <v>133</v>
          </cell>
          <cell r="D8015">
            <v>1999</v>
          </cell>
          <cell r="G8015">
            <v>86</v>
          </cell>
          <cell r="I8015">
            <v>22100130</v>
          </cell>
        </row>
        <row r="8016">
          <cell r="A8016">
            <v>133</v>
          </cell>
          <cell r="D8016">
            <v>1999</v>
          </cell>
          <cell r="G8016">
            <v>87</v>
          </cell>
          <cell r="I8016">
            <v>70924</v>
          </cell>
        </row>
        <row r="8017">
          <cell r="A8017">
            <v>133</v>
          </cell>
          <cell r="D8017">
            <v>1999</v>
          </cell>
          <cell r="G8017">
            <v>88</v>
          </cell>
          <cell r="I8017">
            <v>5585695</v>
          </cell>
        </row>
        <row r="8018">
          <cell r="A8018">
            <v>133</v>
          </cell>
          <cell r="D8018">
            <v>1999</v>
          </cell>
          <cell r="G8018">
            <v>89</v>
          </cell>
          <cell r="I8018">
            <v>24018050</v>
          </cell>
        </row>
        <row r="8019">
          <cell r="A8019">
            <v>133</v>
          </cell>
          <cell r="D8019">
            <v>1999</v>
          </cell>
          <cell r="G8019">
            <v>90</v>
          </cell>
          <cell r="I8019">
            <v>0</v>
          </cell>
        </row>
        <row r="8020">
          <cell r="A8020">
            <v>133</v>
          </cell>
          <cell r="D8020">
            <v>1999</v>
          </cell>
          <cell r="G8020">
            <v>91</v>
          </cell>
          <cell r="I8020">
            <v>66226680</v>
          </cell>
        </row>
        <row r="8021">
          <cell r="A8021">
            <v>133</v>
          </cell>
          <cell r="D8021">
            <v>1999</v>
          </cell>
          <cell r="G8021"/>
          <cell r="I8021">
            <v>0</v>
          </cell>
        </row>
        <row r="8022">
          <cell r="A8022">
            <v>133</v>
          </cell>
          <cell r="D8022">
            <v>1999</v>
          </cell>
          <cell r="G8022">
            <v>93</v>
          </cell>
          <cell r="I8022">
            <v>0</v>
          </cell>
        </row>
        <row r="8023">
          <cell r="A8023">
            <v>133</v>
          </cell>
          <cell r="D8023">
            <v>1999</v>
          </cell>
          <cell r="G8023">
            <v>94</v>
          </cell>
          <cell r="I8023">
            <v>696504</v>
          </cell>
        </row>
        <row r="8024">
          <cell r="A8024">
            <v>133</v>
          </cell>
          <cell r="D8024">
            <v>1999</v>
          </cell>
          <cell r="G8024">
            <v>95</v>
          </cell>
          <cell r="I8024">
            <v>12622144</v>
          </cell>
        </row>
        <row r="8025">
          <cell r="A8025">
            <v>133</v>
          </cell>
          <cell r="D8025">
            <v>1999</v>
          </cell>
          <cell r="G8025">
            <v>96</v>
          </cell>
          <cell r="I8025">
            <v>20369061</v>
          </cell>
        </row>
        <row r="8026">
          <cell r="A8026">
            <v>133</v>
          </cell>
          <cell r="D8026">
            <v>1999</v>
          </cell>
          <cell r="G8026">
            <v>97</v>
          </cell>
          <cell r="I8026">
            <v>437713</v>
          </cell>
        </row>
        <row r="8027">
          <cell r="A8027">
            <v>133</v>
          </cell>
          <cell r="D8027">
            <v>1999</v>
          </cell>
          <cell r="G8027">
            <v>98</v>
          </cell>
          <cell r="I8027">
            <v>193314</v>
          </cell>
        </row>
        <row r="8028">
          <cell r="A8028">
            <v>133</v>
          </cell>
          <cell r="D8028">
            <v>1999</v>
          </cell>
          <cell r="G8028">
            <v>99</v>
          </cell>
          <cell r="I8028">
            <v>34318736</v>
          </cell>
        </row>
        <row r="8029">
          <cell r="A8029">
            <v>133</v>
          </cell>
          <cell r="D8029">
            <v>1999</v>
          </cell>
          <cell r="G8029">
            <v>100</v>
          </cell>
          <cell r="I8029">
            <v>100545416</v>
          </cell>
        </row>
        <row r="8030">
          <cell r="A8030">
            <v>133</v>
          </cell>
          <cell r="D8030">
            <v>1999</v>
          </cell>
          <cell r="G8030"/>
          <cell r="I8030">
            <v>0</v>
          </cell>
        </row>
        <row r="8031">
          <cell r="A8031">
            <v>133</v>
          </cell>
          <cell r="D8031">
            <v>1999</v>
          </cell>
          <cell r="G8031"/>
          <cell r="I8031">
            <v>0</v>
          </cell>
        </row>
        <row r="8032">
          <cell r="A8032">
            <v>133</v>
          </cell>
          <cell r="D8032">
            <v>1999</v>
          </cell>
          <cell r="G8032">
            <v>103</v>
          </cell>
          <cell r="I8032">
            <v>0</v>
          </cell>
        </row>
        <row r="8033">
          <cell r="A8033">
            <v>133</v>
          </cell>
          <cell r="D8033">
            <v>1999</v>
          </cell>
          <cell r="G8033"/>
          <cell r="I8033">
            <v>0</v>
          </cell>
        </row>
        <row r="8034">
          <cell r="A8034">
            <v>133</v>
          </cell>
          <cell r="D8034">
            <v>1999</v>
          </cell>
          <cell r="G8034">
            <v>105</v>
          </cell>
          <cell r="I8034">
            <v>0</v>
          </cell>
        </row>
        <row r="8035">
          <cell r="A8035">
            <v>133</v>
          </cell>
          <cell r="D8035">
            <v>1999</v>
          </cell>
          <cell r="G8035">
            <v>106</v>
          </cell>
          <cell r="I8035">
            <v>5270475</v>
          </cell>
        </row>
        <row r="8036">
          <cell r="A8036">
            <v>133</v>
          </cell>
          <cell r="D8036">
            <v>1999</v>
          </cell>
          <cell r="G8036">
            <v>107</v>
          </cell>
          <cell r="I8036">
            <v>10681082</v>
          </cell>
        </row>
        <row r="8037">
          <cell r="A8037">
            <v>133</v>
          </cell>
          <cell r="D8037">
            <v>1999</v>
          </cell>
          <cell r="G8037">
            <v>108</v>
          </cell>
          <cell r="I8037">
            <v>14354995</v>
          </cell>
        </row>
        <row r="8038">
          <cell r="A8038">
            <v>133</v>
          </cell>
          <cell r="D8038">
            <v>1999</v>
          </cell>
          <cell r="G8038">
            <v>109</v>
          </cell>
          <cell r="I8038">
            <v>3560</v>
          </cell>
        </row>
        <row r="8039">
          <cell r="A8039">
            <v>133</v>
          </cell>
          <cell r="D8039">
            <v>1999</v>
          </cell>
          <cell r="G8039">
            <v>110</v>
          </cell>
          <cell r="I8039">
            <v>5141482</v>
          </cell>
        </row>
        <row r="8040">
          <cell r="A8040">
            <v>133</v>
          </cell>
          <cell r="D8040">
            <v>1999</v>
          </cell>
          <cell r="G8040">
            <v>111</v>
          </cell>
          <cell r="I8040">
            <v>21323887</v>
          </cell>
        </row>
        <row r="8041">
          <cell r="A8041">
            <v>133</v>
          </cell>
          <cell r="D8041">
            <v>1999</v>
          </cell>
          <cell r="G8041">
            <v>112</v>
          </cell>
          <cell r="I8041">
            <v>81101599</v>
          </cell>
        </row>
        <row r="8042">
          <cell r="A8042">
            <v>133</v>
          </cell>
          <cell r="D8042">
            <v>2000</v>
          </cell>
          <cell r="G8042">
            <v>83</v>
          </cell>
          <cell r="I8042">
            <v>0</v>
          </cell>
        </row>
        <row r="8043">
          <cell r="A8043">
            <v>133</v>
          </cell>
          <cell r="D8043">
            <v>2000</v>
          </cell>
          <cell r="G8043">
            <v>84</v>
          </cell>
          <cell r="I8043">
            <v>8607748</v>
          </cell>
        </row>
        <row r="8044">
          <cell r="A8044">
            <v>133</v>
          </cell>
          <cell r="D8044">
            <v>2000</v>
          </cell>
          <cell r="G8044">
            <v>85</v>
          </cell>
          <cell r="I8044">
            <v>8262835</v>
          </cell>
        </row>
        <row r="8045">
          <cell r="A8045">
            <v>133</v>
          </cell>
          <cell r="D8045">
            <v>2000</v>
          </cell>
          <cell r="G8045">
            <v>86</v>
          </cell>
          <cell r="I8045">
            <v>14711328</v>
          </cell>
        </row>
        <row r="8046">
          <cell r="A8046">
            <v>133</v>
          </cell>
          <cell r="D8046">
            <v>2000</v>
          </cell>
          <cell r="G8046">
            <v>87</v>
          </cell>
          <cell r="I8046">
            <v>63055</v>
          </cell>
        </row>
        <row r="8047">
          <cell r="A8047">
            <v>133</v>
          </cell>
          <cell r="D8047">
            <v>2000</v>
          </cell>
          <cell r="G8047">
            <v>88</v>
          </cell>
          <cell r="I8047">
            <v>2722482</v>
          </cell>
        </row>
        <row r="8048">
          <cell r="A8048">
            <v>133</v>
          </cell>
          <cell r="D8048">
            <v>2000</v>
          </cell>
          <cell r="G8048">
            <v>89</v>
          </cell>
          <cell r="I8048">
            <v>24397508</v>
          </cell>
        </row>
        <row r="8049">
          <cell r="A8049">
            <v>133</v>
          </cell>
          <cell r="D8049">
            <v>2000</v>
          </cell>
          <cell r="G8049">
            <v>90</v>
          </cell>
          <cell r="I8049">
            <v>0</v>
          </cell>
        </row>
        <row r="8050">
          <cell r="A8050">
            <v>133</v>
          </cell>
          <cell r="D8050">
            <v>2000</v>
          </cell>
          <cell r="G8050">
            <v>91</v>
          </cell>
          <cell r="I8050">
            <v>58764956</v>
          </cell>
        </row>
        <row r="8051">
          <cell r="A8051">
            <v>133</v>
          </cell>
          <cell r="D8051">
            <v>2000</v>
          </cell>
          <cell r="G8051"/>
          <cell r="I8051">
            <v>0</v>
          </cell>
        </row>
        <row r="8052">
          <cell r="A8052">
            <v>133</v>
          </cell>
          <cell r="D8052">
            <v>2000</v>
          </cell>
          <cell r="G8052">
            <v>93</v>
          </cell>
          <cell r="I8052">
            <v>0</v>
          </cell>
        </row>
        <row r="8053">
          <cell r="A8053">
            <v>133</v>
          </cell>
          <cell r="D8053">
            <v>2000</v>
          </cell>
          <cell r="G8053">
            <v>94</v>
          </cell>
          <cell r="I8053">
            <v>601036</v>
          </cell>
        </row>
        <row r="8054">
          <cell r="A8054">
            <v>133</v>
          </cell>
          <cell r="D8054">
            <v>2000</v>
          </cell>
          <cell r="G8054">
            <v>95</v>
          </cell>
          <cell r="I8054">
            <v>14608182</v>
          </cell>
        </row>
        <row r="8055">
          <cell r="A8055">
            <v>133</v>
          </cell>
          <cell r="D8055">
            <v>2000</v>
          </cell>
          <cell r="G8055">
            <v>96</v>
          </cell>
          <cell r="I8055">
            <v>21315545</v>
          </cell>
        </row>
        <row r="8056">
          <cell r="A8056">
            <v>133</v>
          </cell>
          <cell r="D8056">
            <v>2000</v>
          </cell>
          <cell r="G8056">
            <v>97</v>
          </cell>
          <cell r="I8056">
            <v>364750</v>
          </cell>
        </row>
        <row r="8057">
          <cell r="A8057">
            <v>133</v>
          </cell>
          <cell r="D8057">
            <v>2000</v>
          </cell>
          <cell r="G8057">
            <v>98</v>
          </cell>
          <cell r="I8057">
            <v>90552</v>
          </cell>
        </row>
        <row r="8058">
          <cell r="A8058">
            <v>133</v>
          </cell>
          <cell r="D8058">
            <v>2000</v>
          </cell>
          <cell r="G8058">
            <v>99</v>
          </cell>
          <cell r="I8058">
            <v>36980065</v>
          </cell>
        </row>
        <row r="8059">
          <cell r="A8059">
            <v>133</v>
          </cell>
          <cell r="D8059">
            <v>2000</v>
          </cell>
          <cell r="G8059">
            <v>100</v>
          </cell>
          <cell r="I8059">
            <v>95745021</v>
          </cell>
        </row>
        <row r="8060">
          <cell r="A8060">
            <v>133</v>
          </cell>
          <cell r="D8060">
            <v>2000</v>
          </cell>
          <cell r="G8060"/>
          <cell r="I8060">
            <v>0</v>
          </cell>
        </row>
        <row r="8061">
          <cell r="A8061">
            <v>133</v>
          </cell>
          <cell r="D8061">
            <v>2000</v>
          </cell>
          <cell r="G8061"/>
          <cell r="I8061">
            <v>0</v>
          </cell>
        </row>
        <row r="8062">
          <cell r="A8062">
            <v>133</v>
          </cell>
          <cell r="D8062">
            <v>2000</v>
          </cell>
          <cell r="G8062">
            <v>103</v>
          </cell>
          <cell r="I8062">
            <v>0</v>
          </cell>
        </row>
        <row r="8063">
          <cell r="A8063">
            <v>133</v>
          </cell>
          <cell r="D8063">
            <v>2000</v>
          </cell>
          <cell r="G8063"/>
          <cell r="I8063">
            <v>0</v>
          </cell>
        </row>
        <row r="8064">
          <cell r="A8064">
            <v>133</v>
          </cell>
          <cell r="D8064">
            <v>2000</v>
          </cell>
          <cell r="G8064">
            <v>105</v>
          </cell>
          <cell r="I8064">
            <v>0</v>
          </cell>
        </row>
        <row r="8065">
          <cell r="A8065">
            <v>133</v>
          </cell>
          <cell r="D8065">
            <v>2000</v>
          </cell>
          <cell r="G8065">
            <v>106</v>
          </cell>
          <cell r="I8065">
            <v>4881886</v>
          </cell>
        </row>
        <row r="8066">
          <cell r="A8066">
            <v>133</v>
          </cell>
          <cell r="D8066">
            <v>2000</v>
          </cell>
          <cell r="G8066">
            <v>107</v>
          </cell>
          <cell r="I8066">
            <v>10520432</v>
          </cell>
        </row>
        <row r="8067">
          <cell r="A8067">
            <v>133</v>
          </cell>
          <cell r="D8067">
            <v>2000</v>
          </cell>
          <cell r="G8067">
            <v>108</v>
          </cell>
          <cell r="I8067">
            <v>18245661</v>
          </cell>
        </row>
        <row r="8068">
          <cell r="A8068">
            <v>133</v>
          </cell>
          <cell r="D8068">
            <v>2000</v>
          </cell>
          <cell r="G8068">
            <v>109</v>
          </cell>
          <cell r="I8068">
            <v>503</v>
          </cell>
        </row>
        <row r="8069">
          <cell r="A8069">
            <v>133</v>
          </cell>
          <cell r="D8069">
            <v>2000</v>
          </cell>
          <cell r="G8069">
            <v>110</v>
          </cell>
          <cell r="I8069">
            <v>4137530</v>
          </cell>
        </row>
        <row r="8070">
          <cell r="A8070">
            <v>133</v>
          </cell>
          <cell r="D8070">
            <v>2000</v>
          </cell>
          <cell r="G8070">
            <v>111</v>
          </cell>
          <cell r="I8070">
            <v>16959496</v>
          </cell>
        </row>
        <row r="8071">
          <cell r="A8071">
            <v>133</v>
          </cell>
          <cell r="D8071">
            <v>2000</v>
          </cell>
          <cell r="G8071">
            <v>112</v>
          </cell>
          <cell r="I8071">
            <v>75280376</v>
          </cell>
        </row>
        <row r="8072">
          <cell r="A8072">
            <v>133</v>
          </cell>
          <cell r="D8072">
            <v>2001</v>
          </cell>
          <cell r="G8072">
            <v>83</v>
          </cell>
          <cell r="I8072">
            <v>0</v>
          </cell>
        </row>
        <row r="8073">
          <cell r="A8073">
            <v>133</v>
          </cell>
          <cell r="D8073">
            <v>2001</v>
          </cell>
          <cell r="G8073">
            <v>84</v>
          </cell>
          <cell r="I8073">
            <v>9574282</v>
          </cell>
        </row>
        <row r="8074">
          <cell r="A8074">
            <v>133</v>
          </cell>
          <cell r="D8074">
            <v>2001</v>
          </cell>
          <cell r="G8074">
            <v>85</v>
          </cell>
          <cell r="I8074">
            <v>10224844</v>
          </cell>
        </row>
        <row r="8075">
          <cell r="A8075">
            <v>133</v>
          </cell>
          <cell r="D8075">
            <v>2001</v>
          </cell>
          <cell r="G8075">
            <v>86</v>
          </cell>
          <cell r="I8075">
            <v>14887178</v>
          </cell>
        </row>
        <row r="8076">
          <cell r="A8076">
            <v>133</v>
          </cell>
          <cell r="D8076">
            <v>2001</v>
          </cell>
          <cell r="G8076">
            <v>87</v>
          </cell>
          <cell r="I8076">
            <v>79698</v>
          </cell>
        </row>
        <row r="8077">
          <cell r="A8077">
            <v>133</v>
          </cell>
          <cell r="D8077">
            <v>2001</v>
          </cell>
          <cell r="G8077">
            <v>88</v>
          </cell>
          <cell r="I8077">
            <v>3488461</v>
          </cell>
        </row>
        <row r="8078">
          <cell r="A8078">
            <v>133</v>
          </cell>
          <cell r="D8078">
            <v>2001</v>
          </cell>
          <cell r="G8078">
            <v>89</v>
          </cell>
          <cell r="I8078">
            <v>22508159</v>
          </cell>
        </row>
        <row r="8079">
          <cell r="A8079">
            <v>133</v>
          </cell>
          <cell r="D8079">
            <v>2001</v>
          </cell>
          <cell r="G8079">
            <v>90</v>
          </cell>
          <cell r="I8079">
            <v>0</v>
          </cell>
        </row>
        <row r="8080">
          <cell r="A8080">
            <v>133</v>
          </cell>
          <cell r="D8080">
            <v>2001</v>
          </cell>
          <cell r="G8080">
            <v>91</v>
          </cell>
          <cell r="I8080">
            <v>60762622</v>
          </cell>
        </row>
        <row r="8081">
          <cell r="A8081">
            <v>133</v>
          </cell>
          <cell r="D8081">
            <v>2001</v>
          </cell>
          <cell r="G8081"/>
          <cell r="I8081">
            <v>0</v>
          </cell>
        </row>
        <row r="8082">
          <cell r="A8082">
            <v>133</v>
          </cell>
          <cell r="D8082">
            <v>2001</v>
          </cell>
          <cell r="G8082">
            <v>93</v>
          </cell>
          <cell r="I8082">
            <v>0</v>
          </cell>
        </row>
        <row r="8083">
          <cell r="A8083">
            <v>133</v>
          </cell>
          <cell r="D8083">
            <v>2001</v>
          </cell>
          <cell r="G8083">
            <v>94</v>
          </cell>
          <cell r="I8083">
            <v>2094171</v>
          </cell>
        </row>
        <row r="8084">
          <cell r="A8084">
            <v>133</v>
          </cell>
          <cell r="D8084">
            <v>2001</v>
          </cell>
          <cell r="G8084">
            <v>95</v>
          </cell>
          <cell r="I8084">
            <v>15075216</v>
          </cell>
        </row>
        <row r="8085">
          <cell r="A8085">
            <v>133</v>
          </cell>
          <cell r="D8085">
            <v>2001</v>
          </cell>
          <cell r="G8085">
            <v>96</v>
          </cell>
          <cell r="I8085">
            <v>27214014</v>
          </cell>
        </row>
        <row r="8086">
          <cell r="A8086">
            <v>133</v>
          </cell>
          <cell r="D8086">
            <v>2001</v>
          </cell>
          <cell r="G8086">
            <v>97</v>
          </cell>
          <cell r="I8086">
            <v>120397</v>
          </cell>
        </row>
        <row r="8087">
          <cell r="A8087">
            <v>133</v>
          </cell>
          <cell r="D8087">
            <v>2001</v>
          </cell>
          <cell r="G8087">
            <v>98</v>
          </cell>
          <cell r="I8087">
            <v>74868</v>
          </cell>
        </row>
        <row r="8088">
          <cell r="A8088">
            <v>133</v>
          </cell>
          <cell r="D8088">
            <v>2001</v>
          </cell>
          <cell r="G8088">
            <v>99</v>
          </cell>
          <cell r="I8088">
            <v>44578666</v>
          </cell>
        </row>
        <row r="8089">
          <cell r="A8089">
            <v>133</v>
          </cell>
          <cell r="D8089">
            <v>2001</v>
          </cell>
          <cell r="G8089">
            <v>100</v>
          </cell>
          <cell r="I8089">
            <v>105341288</v>
          </cell>
        </row>
        <row r="8090">
          <cell r="A8090">
            <v>133</v>
          </cell>
          <cell r="D8090">
            <v>2001</v>
          </cell>
          <cell r="G8090"/>
          <cell r="I8090">
            <v>0</v>
          </cell>
        </row>
        <row r="8091">
          <cell r="A8091">
            <v>133</v>
          </cell>
          <cell r="D8091">
            <v>2001</v>
          </cell>
          <cell r="G8091"/>
          <cell r="I8091">
            <v>0</v>
          </cell>
        </row>
        <row r="8092">
          <cell r="A8092">
            <v>133</v>
          </cell>
          <cell r="D8092">
            <v>2001</v>
          </cell>
          <cell r="G8092">
            <v>103</v>
          </cell>
          <cell r="I8092">
            <v>0</v>
          </cell>
        </row>
        <row r="8093">
          <cell r="A8093">
            <v>133</v>
          </cell>
          <cell r="D8093">
            <v>2001</v>
          </cell>
          <cell r="G8093"/>
          <cell r="I8093">
            <v>0</v>
          </cell>
        </row>
        <row r="8094">
          <cell r="A8094">
            <v>133</v>
          </cell>
          <cell r="D8094">
            <v>2001</v>
          </cell>
          <cell r="G8094">
            <v>105</v>
          </cell>
          <cell r="I8094">
            <v>0</v>
          </cell>
        </row>
        <row r="8095">
          <cell r="A8095">
            <v>133</v>
          </cell>
          <cell r="D8095">
            <v>2001</v>
          </cell>
          <cell r="G8095">
            <v>106</v>
          </cell>
          <cell r="I8095">
            <v>5325600</v>
          </cell>
        </row>
        <row r="8096">
          <cell r="A8096">
            <v>133</v>
          </cell>
          <cell r="D8096">
            <v>2001</v>
          </cell>
          <cell r="G8096">
            <v>107</v>
          </cell>
          <cell r="I8096">
            <v>12686410</v>
          </cell>
        </row>
        <row r="8097">
          <cell r="A8097">
            <v>133</v>
          </cell>
          <cell r="D8097">
            <v>2001</v>
          </cell>
          <cell r="G8097">
            <v>108</v>
          </cell>
          <cell r="I8097">
            <v>17769531</v>
          </cell>
        </row>
        <row r="8098">
          <cell r="A8098">
            <v>133</v>
          </cell>
          <cell r="D8098">
            <v>2001</v>
          </cell>
          <cell r="G8098">
            <v>109</v>
          </cell>
          <cell r="I8098">
            <v>0</v>
          </cell>
        </row>
        <row r="8099">
          <cell r="A8099">
            <v>133</v>
          </cell>
          <cell r="D8099">
            <v>2001</v>
          </cell>
          <cell r="G8099">
            <v>110</v>
          </cell>
          <cell r="I8099">
            <v>4495839</v>
          </cell>
        </row>
        <row r="8100">
          <cell r="A8100">
            <v>133</v>
          </cell>
          <cell r="D8100">
            <v>2001</v>
          </cell>
          <cell r="G8100">
            <v>111</v>
          </cell>
          <cell r="I8100">
            <v>14228193</v>
          </cell>
        </row>
        <row r="8101">
          <cell r="A8101">
            <v>133</v>
          </cell>
          <cell r="D8101">
            <v>2001</v>
          </cell>
          <cell r="G8101">
            <v>112</v>
          </cell>
          <cell r="I8101">
            <v>67988870</v>
          </cell>
        </row>
        <row r="8102">
          <cell r="A8102">
            <v>133</v>
          </cell>
          <cell r="D8102">
            <v>2002</v>
          </cell>
          <cell r="G8102">
            <v>83</v>
          </cell>
          <cell r="I8102">
            <v>0</v>
          </cell>
        </row>
        <row r="8103">
          <cell r="A8103">
            <v>133</v>
          </cell>
          <cell r="D8103">
            <v>2002</v>
          </cell>
          <cell r="G8103">
            <v>84</v>
          </cell>
          <cell r="I8103">
            <v>8750544</v>
          </cell>
        </row>
        <row r="8104">
          <cell r="A8104">
            <v>133</v>
          </cell>
          <cell r="D8104">
            <v>2002</v>
          </cell>
          <cell r="G8104">
            <v>85</v>
          </cell>
          <cell r="I8104">
            <v>11570389</v>
          </cell>
        </row>
        <row r="8105">
          <cell r="A8105">
            <v>133</v>
          </cell>
          <cell r="D8105">
            <v>2002</v>
          </cell>
          <cell r="G8105">
            <v>86</v>
          </cell>
          <cell r="I8105">
            <v>15732203</v>
          </cell>
        </row>
        <row r="8106">
          <cell r="A8106">
            <v>133</v>
          </cell>
          <cell r="D8106">
            <v>2002</v>
          </cell>
          <cell r="G8106">
            <v>87</v>
          </cell>
          <cell r="I8106">
            <v>175012</v>
          </cell>
        </row>
        <row r="8107">
          <cell r="A8107">
            <v>133</v>
          </cell>
          <cell r="D8107">
            <v>2002</v>
          </cell>
          <cell r="G8107">
            <v>88</v>
          </cell>
          <cell r="I8107">
            <v>3818212</v>
          </cell>
        </row>
        <row r="8108">
          <cell r="A8108">
            <v>133</v>
          </cell>
          <cell r="D8108">
            <v>2002</v>
          </cell>
          <cell r="G8108">
            <v>89</v>
          </cell>
          <cell r="I8108">
            <v>25652134</v>
          </cell>
        </row>
        <row r="8109">
          <cell r="A8109">
            <v>133</v>
          </cell>
          <cell r="D8109">
            <v>2002</v>
          </cell>
          <cell r="G8109">
            <v>90</v>
          </cell>
          <cell r="I8109">
            <v>0</v>
          </cell>
        </row>
        <row r="8110">
          <cell r="A8110">
            <v>133</v>
          </cell>
          <cell r="D8110">
            <v>2002</v>
          </cell>
          <cell r="G8110">
            <v>91</v>
          </cell>
          <cell r="I8110">
            <v>65698494</v>
          </cell>
        </row>
        <row r="8111">
          <cell r="A8111">
            <v>133</v>
          </cell>
          <cell r="D8111">
            <v>2002</v>
          </cell>
          <cell r="G8111"/>
          <cell r="I8111">
            <v>0</v>
          </cell>
        </row>
        <row r="8112">
          <cell r="A8112">
            <v>133</v>
          </cell>
          <cell r="D8112">
            <v>2002</v>
          </cell>
          <cell r="G8112">
            <v>93</v>
          </cell>
          <cell r="I8112">
            <v>0</v>
          </cell>
        </row>
        <row r="8113">
          <cell r="A8113">
            <v>133</v>
          </cell>
          <cell r="D8113">
            <v>2002</v>
          </cell>
          <cell r="G8113">
            <v>94</v>
          </cell>
          <cell r="I8113">
            <v>1974504</v>
          </cell>
        </row>
        <row r="8114">
          <cell r="A8114">
            <v>133</v>
          </cell>
          <cell r="D8114">
            <v>2002</v>
          </cell>
          <cell r="G8114">
            <v>95</v>
          </cell>
          <cell r="I8114">
            <v>16171476</v>
          </cell>
        </row>
        <row r="8115">
          <cell r="A8115">
            <v>133</v>
          </cell>
          <cell r="D8115">
            <v>2002</v>
          </cell>
          <cell r="G8115">
            <v>96</v>
          </cell>
          <cell r="I8115">
            <v>22255185</v>
          </cell>
        </row>
        <row r="8116">
          <cell r="A8116">
            <v>133</v>
          </cell>
          <cell r="D8116">
            <v>2002</v>
          </cell>
          <cell r="G8116">
            <v>97</v>
          </cell>
          <cell r="I8116">
            <v>297320</v>
          </cell>
        </row>
        <row r="8117">
          <cell r="A8117">
            <v>133</v>
          </cell>
          <cell r="D8117">
            <v>2002</v>
          </cell>
          <cell r="G8117">
            <v>98</v>
          </cell>
          <cell r="I8117">
            <v>121226</v>
          </cell>
        </row>
        <row r="8118">
          <cell r="A8118">
            <v>133</v>
          </cell>
          <cell r="D8118">
            <v>2002</v>
          </cell>
          <cell r="G8118">
            <v>99</v>
          </cell>
          <cell r="I8118">
            <v>40819711</v>
          </cell>
        </row>
        <row r="8119">
          <cell r="A8119">
            <v>133</v>
          </cell>
          <cell r="D8119">
            <v>2002</v>
          </cell>
          <cell r="G8119">
            <v>100</v>
          </cell>
          <cell r="I8119">
            <v>106518205</v>
          </cell>
        </row>
        <row r="8120">
          <cell r="A8120">
            <v>133</v>
          </cell>
          <cell r="D8120">
            <v>2002</v>
          </cell>
          <cell r="G8120"/>
          <cell r="I8120">
            <v>0</v>
          </cell>
        </row>
        <row r="8121">
          <cell r="A8121">
            <v>133</v>
          </cell>
          <cell r="D8121">
            <v>2002</v>
          </cell>
          <cell r="G8121"/>
          <cell r="I8121">
            <v>0</v>
          </cell>
        </row>
        <row r="8122">
          <cell r="A8122">
            <v>133</v>
          </cell>
          <cell r="D8122">
            <v>2002</v>
          </cell>
          <cell r="G8122">
            <v>103</v>
          </cell>
          <cell r="I8122">
            <v>0</v>
          </cell>
        </row>
        <row r="8123">
          <cell r="A8123">
            <v>133</v>
          </cell>
          <cell r="D8123">
            <v>2002</v>
          </cell>
          <cell r="G8123"/>
          <cell r="I8123">
            <v>0</v>
          </cell>
        </row>
        <row r="8124">
          <cell r="A8124">
            <v>133</v>
          </cell>
          <cell r="D8124">
            <v>2002</v>
          </cell>
          <cell r="G8124">
            <v>105</v>
          </cell>
          <cell r="I8124">
            <v>0</v>
          </cell>
        </row>
        <row r="8125">
          <cell r="A8125">
            <v>133</v>
          </cell>
          <cell r="D8125">
            <v>2002</v>
          </cell>
          <cell r="G8125">
            <v>106</v>
          </cell>
          <cell r="I8125">
            <v>5200154</v>
          </cell>
        </row>
        <row r="8126">
          <cell r="A8126">
            <v>133</v>
          </cell>
          <cell r="D8126">
            <v>2002</v>
          </cell>
          <cell r="G8126">
            <v>107</v>
          </cell>
          <cell r="I8126">
            <v>12789400</v>
          </cell>
        </row>
        <row r="8127">
          <cell r="A8127">
            <v>133</v>
          </cell>
          <cell r="D8127">
            <v>2002</v>
          </cell>
          <cell r="G8127">
            <v>108</v>
          </cell>
          <cell r="I8127">
            <v>16463358</v>
          </cell>
        </row>
        <row r="8128">
          <cell r="A8128">
            <v>133</v>
          </cell>
          <cell r="D8128">
            <v>2002</v>
          </cell>
          <cell r="G8128">
            <v>109</v>
          </cell>
          <cell r="I8128">
            <v>0</v>
          </cell>
        </row>
        <row r="8129">
          <cell r="A8129">
            <v>133</v>
          </cell>
          <cell r="D8129">
            <v>2002</v>
          </cell>
          <cell r="G8129">
            <v>110</v>
          </cell>
          <cell r="I8129">
            <v>3537391</v>
          </cell>
        </row>
        <row r="8130">
          <cell r="A8130">
            <v>133</v>
          </cell>
          <cell r="D8130">
            <v>2002</v>
          </cell>
          <cell r="G8130">
            <v>111</v>
          </cell>
          <cell r="I8130">
            <v>15844710</v>
          </cell>
        </row>
        <row r="8131">
          <cell r="A8131">
            <v>133</v>
          </cell>
          <cell r="D8131">
            <v>2002</v>
          </cell>
          <cell r="G8131">
            <v>112</v>
          </cell>
          <cell r="I8131">
            <v>62955899</v>
          </cell>
        </row>
        <row r="8132">
          <cell r="A8132">
            <v>133</v>
          </cell>
          <cell r="D8132">
            <v>2003</v>
          </cell>
          <cell r="G8132">
            <v>83</v>
          </cell>
          <cell r="I8132">
            <v>0</v>
          </cell>
        </row>
        <row r="8133">
          <cell r="A8133">
            <v>133</v>
          </cell>
          <cell r="D8133">
            <v>2003</v>
          </cell>
          <cell r="G8133">
            <v>84</v>
          </cell>
          <cell r="I8133">
            <v>8646646</v>
          </cell>
        </row>
        <row r="8134">
          <cell r="A8134">
            <v>133</v>
          </cell>
          <cell r="D8134">
            <v>2003</v>
          </cell>
          <cell r="G8134">
            <v>85</v>
          </cell>
          <cell r="I8134">
            <v>10526457</v>
          </cell>
        </row>
        <row r="8135">
          <cell r="A8135">
            <v>133</v>
          </cell>
          <cell r="D8135">
            <v>2003</v>
          </cell>
          <cell r="G8135">
            <v>86</v>
          </cell>
          <cell r="I8135">
            <v>14699781</v>
          </cell>
        </row>
        <row r="8136">
          <cell r="A8136">
            <v>133</v>
          </cell>
          <cell r="D8136">
            <v>2003</v>
          </cell>
          <cell r="G8136">
            <v>87</v>
          </cell>
          <cell r="I8136">
            <v>454007</v>
          </cell>
        </row>
        <row r="8137">
          <cell r="A8137">
            <v>133</v>
          </cell>
          <cell r="D8137">
            <v>2003</v>
          </cell>
          <cell r="G8137">
            <v>88</v>
          </cell>
          <cell r="I8137">
            <v>1247331</v>
          </cell>
        </row>
        <row r="8138">
          <cell r="A8138">
            <v>133</v>
          </cell>
          <cell r="D8138">
            <v>2003</v>
          </cell>
          <cell r="G8138">
            <v>89</v>
          </cell>
          <cell r="I8138">
            <v>23339925</v>
          </cell>
        </row>
        <row r="8139">
          <cell r="A8139">
            <v>133</v>
          </cell>
          <cell r="D8139">
            <v>2003</v>
          </cell>
          <cell r="G8139">
            <v>90</v>
          </cell>
          <cell r="I8139">
            <v>0</v>
          </cell>
        </row>
        <row r="8140">
          <cell r="A8140">
            <v>133</v>
          </cell>
          <cell r="D8140">
            <v>2003</v>
          </cell>
          <cell r="G8140">
            <v>91</v>
          </cell>
          <cell r="I8140">
            <v>58914147</v>
          </cell>
        </row>
        <row r="8141">
          <cell r="A8141">
            <v>133</v>
          </cell>
          <cell r="D8141">
            <v>2003</v>
          </cell>
          <cell r="G8141"/>
          <cell r="I8141">
            <v>0</v>
          </cell>
        </row>
        <row r="8142">
          <cell r="A8142">
            <v>133</v>
          </cell>
          <cell r="D8142">
            <v>2003</v>
          </cell>
          <cell r="G8142">
            <v>93</v>
          </cell>
          <cell r="I8142">
            <v>0</v>
          </cell>
        </row>
        <row r="8143">
          <cell r="A8143">
            <v>133</v>
          </cell>
          <cell r="D8143">
            <v>2003</v>
          </cell>
          <cell r="G8143">
            <v>94</v>
          </cell>
          <cell r="I8143">
            <v>1988863</v>
          </cell>
        </row>
        <row r="8144">
          <cell r="A8144">
            <v>133</v>
          </cell>
          <cell r="D8144">
            <v>2003</v>
          </cell>
          <cell r="G8144">
            <v>95</v>
          </cell>
          <cell r="I8144">
            <v>16659593</v>
          </cell>
        </row>
        <row r="8145">
          <cell r="A8145">
            <v>133</v>
          </cell>
          <cell r="D8145">
            <v>2003</v>
          </cell>
          <cell r="G8145">
            <v>96</v>
          </cell>
          <cell r="I8145">
            <v>23082535</v>
          </cell>
        </row>
        <row r="8146">
          <cell r="A8146">
            <v>133</v>
          </cell>
          <cell r="D8146">
            <v>2003</v>
          </cell>
          <cell r="G8146">
            <v>97</v>
          </cell>
          <cell r="I8146">
            <v>89780</v>
          </cell>
        </row>
        <row r="8147">
          <cell r="A8147">
            <v>133</v>
          </cell>
          <cell r="D8147">
            <v>2003</v>
          </cell>
          <cell r="G8147">
            <v>98</v>
          </cell>
          <cell r="I8147">
            <v>36572</v>
          </cell>
        </row>
        <row r="8148">
          <cell r="A8148">
            <v>133</v>
          </cell>
          <cell r="D8148">
            <v>2003</v>
          </cell>
          <cell r="G8148">
            <v>99</v>
          </cell>
          <cell r="I8148">
            <v>41857343</v>
          </cell>
        </row>
        <row r="8149">
          <cell r="A8149">
            <v>133</v>
          </cell>
          <cell r="D8149">
            <v>2003</v>
          </cell>
          <cell r="G8149">
            <v>100</v>
          </cell>
          <cell r="I8149">
            <v>100771490</v>
          </cell>
        </row>
        <row r="8150">
          <cell r="A8150">
            <v>133</v>
          </cell>
          <cell r="D8150">
            <v>2003</v>
          </cell>
          <cell r="G8150"/>
          <cell r="I8150">
            <v>0</v>
          </cell>
        </row>
        <row r="8151">
          <cell r="A8151">
            <v>133</v>
          </cell>
          <cell r="D8151">
            <v>2003</v>
          </cell>
          <cell r="G8151"/>
          <cell r="I8151">
            <v>0</v>
          </cell>
        </row>
        <row r="8152">
          <cell r="A8152">
            <v>133</v>
          </cell>
          <cell r="D8152">
            <v>2003</v>
          </cell>
          <cell r="G8152">
            <v>103</v>
          </cell>
          <cell r="I8152">
            <v>0</v>
          </cell>
        </row>
        <row r="8153">
          <cell r="A8153">
            <v>133</v>
          </cell>
          <cell r="D8153">
            <v>2003</v>
          </cell>
          <cell r="G8153"/>
          <cell r="I8153">
            <v>0</v>
          </cell>
        </row>
        <row r="8154">
          <cell r="A8154">
            <v>133</v>
          </cell>
          <cell r="D8154">
            <v>2003</v>
          </cell>
          <cell r="G8154">
            <v>105</v>
          </cell>
          <cell r="I8154">
            <v>0</v>
          </cell>
        </row>
        <row r="8155">
          <cell r="A8155">
            <v>133</v>
          </cell>
          <cell r="D8155">
            <v>2003</v>
          </cell>
          <cell r="G8155">
            <v>106</v>
          </cell>
          <cell r="I8155">
            <v>4202259</v>
          </cell>
        </row>
        <row r="8156">
          <cell r="A8156">
            <v>133</v>
          </cell>
          <cell r="D8156">
            <v>2003</v>
          </cell>
          <cell r="G8156">
            <v>107</v>
          </cell>
          <cell r="I8156">
            <v>13696676</v>
          </cell>
        </row>
        <row r="8157">
          <cell r="A8157">
            <v>133</v>
          </cell>
          <cell r="D8157">
            <v>2003</v>
          </cell>
          <cell r="G8157">
            <v>108</v>
          </cell>
          <cell r="I8157">
            <v>19896550</v>
          </cell>
        </row>
        <row r="8158">
          <cell r="A8158">
            <v>133</v>
          </cell>
          <cell r="D8158">
            <v>2003</v>
          </cell>
          <cell r="G8158">
            <v>109</v>
          </cell>
          <cell r="I8158">
            <v>0</v>
          </cell>
        </row>
        <row r="8159">
          <cell r="A8159">
            <v>133</v>
          </cell>
          <cell r="D8159">
            <v>2003</v>
          </cell>
          <cell r="G8159">
            <v>110</v>
          </cell>
          <cell r="I8159">
            <v>5243211</v>
          </cell>
        </row>
        <row r="8160">
          <cell r="A8160">
            <v>133</v>
          </cell>
          <cell r="D8160">
            <v>2003</v>
          </cell>
          <cell r="G8160">
            <v>111</v>
          </cell>
          <cell r="I8160">
            <v>16563744</v>
          </cell>
        </row>
        <row r="8161">
          <cell r="A8161">
            <v>133</v>
          </cell>
          <cell r="D8161">
            <v>2003</v>
          </cell>
          <cell r="G8161">
            <v>112</v>
          </cell>
          <cell r="I8161">
            <v>88306780</v>
          </cell>
        </row>
        <row r="8162">
          <cell r="A8162">
            <v>133</v>
          </cell>
          <cell r="D8162">
            <v>2004</v>
          </cell>
          <cell r="G8162"/>
          <cell r="I8162">
            <v>0</v>
          </cell>
        </row>
        <row r="8163">
          <cell r="A8163">
            <v>133</v>
          </cell>
          <cell r="D8163">
            <v>2004</v>
          </cell>
          <cell r="G8163">
            <v>84</v>
          </cell>
          <cell r="I8163">
            <v>9655012</v>
          </cell>
        </row>
        <row r="8164">
          <cell r="A8164">
            <v>133</v>
          </cell>
          <cell r="D8164">
            <v>2004</v>
          </cell>
          <cell r="G8164">
            <v>85</v>
          </cell>
          <cell r="I8164">
            <v>10136573</v>
          </cell>
        </row>
        <row r="8165">
          <cell r="A8165">
            <v>133</v>
          </cell>
          <cell r="D8165">
            <v>2004</v>
          </cell>
          <cell r="G8165">
            <v>86</v>
          </cell>
          <cell r="I8165">
            <v>14439888</v>
          </cell>
        </row>
        <row r="8166">
          <cell r="A8166">
            <v>133</v>
          </cell>
          <cell r="D8166">
            <v>2004</v>
          </cell>
          <cell r="G8166">
            <v>87</v>
          </cell>
          <cell r="I8166">
            <v>848789</v>
          </cell>
        </row>
        <row r="8167">
          <cell r="A8167">
            <v>133</v>
          </cell>
          <cell r="D8167">
            <v>2004</v>
          </cell>
          <cell r="G8167">
            <v>88</v>
          </cell>
          <cell r="I8167">
            <v>24050</v>
          </cell>
        </row>
        <row r="8168">
          <cell r="A8168">
            <v>133</v>
          </cell>
          <cell r="D8168">
            <v>2004</v>
          </cell>
          <cell r="G8168">
            <v>89</v>
          </cell>
          <cell r="I8168">
            <v>27547969</v>
          </cell>
        </row>
        <row r="8169">
          <cell r="A8169">
            <v>133</v>
          </cell>
          <cell r="D8169">
            <v>2004</v>
          </cell>
          <cell r="G8169"/>
          <cell r="I8169">
            <v>0</v>
          </cell>
        </row>
        <row r="8170">
          <cell r="A8170">
            <v>133</v>
          </cell>
          <cell r="D8170">
            <v>2004</v>
          </cell>
          <cell r="G8170">
            <v>91</v>
          </cell>
          <cell r="I8170">
            <v>62652281</v>
          </cell>
        </row>
        <row r="8171">
          <cell r="A8171">
            <v>133</v>
          </cell>
          <cell r="D8171">
            <v>2004</v>
          </cell>
          <cell r="G8171"/>
          <cell r="I8171">
            <v>0</v>
          </cell>
        </row>
        <row r="8172">
          <cell r="A8172">
            <v>133</v>
          </cell>
          <cell r="D8172">
            <v>2004</v>
          </cell>
          <cell r="G8172"/>
          <cell r="I8172">
            <v>0</v>
          </cell>
        </row>
        <row r="8173">
          <cell r="A8173">
            <v>133</v>
          </cell>
          <cell r="D8173">
            <v>2004</v>
          </cell>
          <cell r="G8173">
            <v>94</v>
          </cell>
          <cell r="I8173">
            <v>1729704</v>
          </cell>
        </row>
        <row r="8174">
          <cell r="A8174">
            <v>133</v>
          </cell>
          <cell r="D8174">
            <v>2004</v>
          </cell>
          <cell r="G8174">
            <v>95</v>
          </cell>
          <cell r="I8174">
            <v>16346567</v>
          </cell>
        </row>
        <row r="8175">
          <cell r="A8175">
            <v>133</v>
          </cell>
          <cell r="D8175">
            <v>2004</v>
          </cell>
          <cell r="G8175">
            <v>96</v>
          </cell>
          <cell r="I8175">
            <v>29172700</v>
          </cell>
        </row>
        <row r="8176">
          <cell r="A8176">
            <v>133</v>
          </cell>
          <cell r="D8176">
            <v>2004</v>
          </cell>
          <cell r="G8176">
            <v>97</v>
          </cell>
          <cell r="I8176">
            <v>507624</v>
          </cell>
        </row>
        <row r="8177">
          <cell r="A8177">
            <v>133</v>
          </cell>
          <cell r="D8177">
            <v>2004</v>
          </cell>
          <cell r="G8177">
            <v>98</v>
          </cell>
          <cell r="I8177">
            <v>13004</v>
          </cell>
        </row>
        <row r="8178">
          <cell r="A8178">
            <v>133</v>
          </cell>
          <cell r="D8178">
            <v>2004</v>
          </cell>
          <cell r="G8178">
            <v>99</v>
          </cell>
          <cell r="I8178">
            <v>47769599</v>
          </cell>
        </row>
        <row r="8179">
          <cell r="A8179">
            <v>133</v>
          </cell>
          <cell r="D8179">
            <v>2004</v>
          </cell>
          <cell r="G8179">
            <v>100</v>
          </cell>
          <cell r="I8179">
            <v>110421880</v>
          </cell>
        </row>
        <row r="8180">
          <cell r="A8180">
            <v>133</v>
          </cell>
          <cell r="D8180">
            <v>2004</v>
          </cell>
          <cell r="G8180"/>
          <cell r="I8180">
            <v>0</v>
          </cell>
        </row>
        <row r="8181">
          <cell r="A8181">
            <v>133</v>
          </cell>
          <cell r="D8181">
            <v>2004</v>
          </cell>
          <cell r="G8181"/>
          <cell r="I8181">
            <v>0</v>
          </cell>
        </row>
        <row r="8182">
          <cell r="A8182">
            <v>133</v>
          </cell>
          <cell r="D8182">
            <v>2004</v>
          </cell>
          <cell r="G8182"/>
          <cell r="I8182">
            <v>0</v>
          </cell>
        </row>
        <row r="8183">
          <cell r="A8183">
            <v>133</v>
          </cell>
          <cell r="D8183">
            <v>2004</v>
          </cell>
          <cell r="G8183"/>
          <cell r="I8183">
            <v>0</v>
          </cell>
        </row>
        <row r="8184">
          <cell r="A8184">
            <v>133</v>
          </cell>
          <cell r="D8184">
            <v>2004</v>
          </cell>
          <cell r="G8184"/>
          <cell r="I8184">
            <v>0</v>
          </cell>
        </row>
        <row r="8185">
          <cell r="A8185">
            <v>133</v>
          </cell>
          <cell r="D8185">
            <v>2004</v>
          </cell>
          <cell r="G8185">
            <v>106</v>
          </cell>
          <cell r="I8185">
            <v>4131253</v>
          </cell>
        </row>
        <row r="8186">
          <cell r="A8186">
            <v>133</v>
          </cell>
          <cell r="D8186">
            <v>2004</v>
          </cell>
          <cell r="G8186">
            <v>107</v>
          </cell>
          <cell r="I8186">
            <v>13136030</v>
          </cell>
        </row>
        <row r="8187">
          <cell r="A8187">
            <v>133</v>
          </cell>
          <cell r="D8187">
            <v>2004</v>
          </cell>
          <cell r="G8187">
            <v>108</v>
          </cell>
          <cell r="I8187">
            <v>19559670</v>
          </cell>
        </row>
        <row r="8188">
          <cell r="A8188">
            <v>133</v>
          </cell>
          <cell r="D8188">
            <v>2004</v>
          </cell>
          <cell r="G8188"/>
          <cell r="I8188">
            <v>0</v>
          </cell>
        </row>
        <row r="8189">
          <cell r="A8189">
            <v>133</v>
          </cell>
          <cell r="D8189">
            <v>2004</v>
          </cell>
          <cell r="G8189">
            <v>110</v>
          </cell>
          <cell r="I8189">
            <v>725727</v>
          </cell>
        </row>
        <row r="8190">
          <cell r="A8190">
            <v>133</v>
          </cell>
          <cell r="D8190">
            <v>2004</v>
          </cell>
          <cell r="G8190">
            <v>111</v>
          </cell>
          <cell r="I8190">
            <v>17857916</v>
          </cell>
        </row>
        <row r="8191">
          <cell r="A8191">
            <v>133</v>
          </cell>
          <cell r="D8191">
            <v>2004</v>
          </cell>
          <cell r="G8191">
            <v>112</v>
          </cell>
          <cell r="I8191">
            <v>84100434</v>
          </cell>
        </row>
        <row r="8192">
          <cell r="A8192">
            <v>133</v>
          </cell>
          <cell r="D8192">
            <v>2005</v>
          </cell>
          <cell r="G8192"/>
          <cell r="I8192">
            <v>0</v>
          </cell>
        </row>
        <row r="8193">
          <cell r="A8193">
            <v>133</v>
          </cell>
          <cell r="D8193">
            <v>2005</v>
          </cell>
          <cell r="G8193">
            <v>84</v>
          </cell>
          <cell r="I8193">
            <v>9720607</v>
          </cell>
        </row>
        <row r="8194">
          <cell r="A8194">
            <v>133</v>
          </cell>
          <cell r="D8194">
            <v>2005</v>
          </cell>
          <cell r="G8194">
            <v>85</v>
          </cell>
          <cell r="I8194">
            <v>11527324</v>
          </cell>
        </row>
        <row r="8195">
          <cell r="A8195">
            <v>133</v>
          </cell>
          <cell r="D8195">
            <v>2005</v>
          </cell>
          <cell r="G8195">
            <v>86</v>
          </cell>
          <cell r="I8195">
            <v>15784469</v>
          </cell>
        </row>
        <row r="8196">
          <cell r="A8196">
            <v>133</v>
          </cell>
          <cell r="D8196">
            <v>2005</v>
          </cell>
          <cell r="G8196">
            <v>87</v>
          </cell>
          <cell r="I8196">
            <v>1652324</v>
          </cell>
        </row>
        <row r="8197">
          <cell r="A8197">
            <v>133</v>
          </cell>
          <cell r="D8197">
            <v>2005</v>
          </cell>
          <cell r="G8197">
            <v>88</v>
          </cell>
          <cell r="I8197">
            <v>2824232</v>
          </cell>
        </row>
        <row r="8198">
          <cell r="A8198">
            <v>133</v>
          </cell>
          <cell r="D8198">
            <v>2005</v>
          </cell>
          <cell r="G8198">
            <v>89</v>
          </cell>
          <cell r="I8198">
            <v>31820885</v>
          </cell>
        </row>
        <row r="8199">
          <cell r="A8199">
            <v>133</v>
          </cell>
          <cell r="D8199">
            <v>2005</v>
          </cell>
          <cell r="G8199"/>
          <cell r="I8199">
            <v>0</v>
          </cell>
        </row>
        <row r="8200">
          <cell r="A8200">
            <v>133</v>
          </cell>
          <cell r="D8200">
            <v>2005</v>
          </cell>
          <cell r="G8200">
            <v>91</v>
          </cell>
          <cell r="I8200">
            <v>73329841</v>
          </cell>
        </row>
        <row r="8201">
          <cell r="A8201">
            <v>133</v>
          </cell>
          <cell r="D8201">
            <v>2005</v>
          </cell>
          <cell r="G8201"/>
          <cell r="I8201">
            <v>0</v>
          </cell>
        </row>
        <row r="8202">
          <cell r="A8202">
            <v>133</v>
          </cell>
          <cell r="D8202">
            <v>2005</v>
          </cell>
          <cell r="G8202"/>
          <cell r="I8202">
            <v>0</v>
          </cell>
        </row>
        <row r="8203">
          <cell r="A8203">
            <v>133</v>
          </cell>
          <cell r="D8203">
            <v>2005</v>
          </cell>
          <cell r="G8203">
            <v>94</v>
          </cell>
          <cell r="I8203">
            <v>1879773</v>
          </cell>
        </row>
        <row r="8204">
          <cell r="A8204">
            <v>133</v>
          </cell>
          <cell r="D8204">
            <v>2005</v>
          </cell>
          <cell r="G8204">
            <v>95</v>
          </cell>
          <cell r="I8204">
            <v>17504868</v>
          </cell>
        </row>
        <row r="8205">
          <cell r="A8205">
            <v>133</v>
          </cell>
          <cell r="D8205">
            <v>2005</v>
          </cell>
          <cell r="G8205">
            <v>96</v>
          </cell>
          <cell r="I8205">
            <v>34490630</v>
          </cell>
        </row>
        <row r="8206">
          <cell r="A8206">
            <v>133</v>
          </cell>
          <cell r="D8206">
            <v>2005</v>
          </cell>
          <cell r="G8206">
            <v>97</v>
          </cell>
          <cell r="I8206">
            <v>482584</v>
          </cell>
        </row>
        <row r="8207">
          <cell r="A8207">
            <v>133</v>
          </cell>
          <cell r="D8207">
            <v>2005</v>
          </cell>
          <cell r="G8207">
            <v>98</v>
          </cell>
          <cell r="I8207">
            <v>37323</v>
          </cell>
        </row>
        <row r="8208">
          <cell r="A8208">
            <v>133</v>
          </cell>
          <cell r="D8208">
            <v>2005</v>
          </cell>
          <cell r="G8208">
            <v>99</v>
          </cell>
          <cell r="I8208">
            <v>54395178</v>
          </cell>
        </row>
        <row r="8209">
          <cell r="A8209">
            <v>133</v>
          </cell>
          <cell r="D8209">
            <v>2005</v>
          </cell>
          <cell r="G8209">
            <v>100</v>
          </cell>
          <cell r="I8209">
            <v>127725019</v>
          </cell>
        </row>
        <row r="8210">
          <cell r="A8210">
            <v>133</v>
          </cell>
          <cell r="D8210">
            <v>2005</v>
          </cell>
          <cell r="G8210"/>
          <cell r="I8210">
            <v>0</v>
          </cell>
        </row>
        <row r="8211">
          <cell r="A8211">
            <v>133</v>
          </cell>
          <cell r="D8211">
            <v>2005</v>
          </cell>
          <cell r="G8211"/>
          <cell r="I8211">
            <v>0</v>
          </cell>
        </row>
        <row r="8212">
          <cell r="A8212">
            <v>133</v>
          </cell>
          <cell r="D8212">
            <v>2005</v>
          </cell>
          <cell r="G8212"/>
          <cell r="I8212">
            <v>0</v>
          </cell>
        </row>
        <row r="8213">
          <cell r="A8213">
            <v>133</v>
          </cell>
          <cell r="D8213">
            <v>2005</v>
          </cell>
          <cell r="G8213"/>
          <cell r="I8213">
            <v>0</v>
          </cell>
        </row>
        <row r="8214">
          <cell r="A8214">
            <v>133</v>
          </cell>
          <cell r="D8214">
            <v>2005</v>
          </cell>
          <cell r="G8214"/>
          <cell r="I8214">
            <v>0</v>
          </cell>
        </row>
        <row r="8215">
          <cell r="A8215">
            <v>133</v>
          </cell>
          <cell r="D8215">
            <v>2005</v>
          </cell>
          <cell r="G8215">
            <v>106</v>
          </cell>
          <cell r="I8215">
            <v>5427539</v>
          </cell>
        </row>
        <row r="8216">
          <cell r="A8216">
            <v>133</v>
          </cell>
          <cell r="D8216">
            <v>2005</v>
          </cell>
          <cell r="G8216">
            <v>107</v>
          </cell>
          <cell r="I8216">
            <v>12504792</v>
          </cell>
        </row>
        <row r="8217">
          <cell r="A8217">
            <v>133</v>
          </cell>
          <cell r="D8217">
            <v>2005</v>
          </cell>
          <cell r="G8217">
            <v>108</v>
          </cell>
          <cell r="I8217">
            <v>21181224</v>
          </cell>
        </row>
        <row r="8218">
          <cell r="A8218">
            <v>133</v>
          </cell>
          <cell r="D8218">
            <v>2005</v>
          </cell>
          <cell r="G8218">
            <v>109</v>
          </cell>
          <cell r="I8218">
            <v>88281</v>
          </cell>
        </row>
        <row r="8219">
          <cell r="A8219">
            <v>133</v>
          </cell>
          <cell r="D8219">
            <v>2005</v>
          </cell>
          <cell r="G8219">
            <v>110</v>
          </cell>
          <cell r="I8219">
            <v>-3559337</v>
          </cell>
        </row>
        <row r="8220">
          <cell r="A8220">
            <v>133</v>
          </cell>
          <cell r="D8220">
            <v>2005</v>
          </cell>
          <cell r="G8220">
            <v>111</v>
          </cell>
          <cell r="I8220">
            <v>21852359</v>
          </cell>
        </row>
        <row r="8221">
          <cell r="A8221">
            <v>133</v>
          </cell>
          <cell r="D8221">
            <v>2005</v>
          </cell>
          <cell r="G8221">
            <v>112</v>
          </cell>
          <cell r="I8221">
            <v>102710771</v>
          </cell>
        </row>
        <row r="8222">
          <cell r="A8222">
            <v>133</v>
          </cell>
          <cell r="D8222">
            <v>2006</v>
          </cell>
          <cell r="G8222"/>
          <cell r="I8222">
            <v>0</v>
          </cell>
        </row>
        <row r="8223">
          <cell r="A8223">
            <v>133</v>
          </cell>
          <cell r="D8223">
            <v>2006</v>
          </cell>
          <cell r="G8223">
            <v>84</v>
          </cell>
          <cell r="I8223">
            <v>2183825</v>
          </cell>
        </row>
        <row r="8224">
          <cell r="A8224">
            <v>133</v>
          </cell>
          <cell r="D8224">
            <v>2006</v>
          </cell>
          <cell r="G8224"/>
          <cell r="I8224">
            <v>0</v>
          </cell>
        </row>
        <row r="8225">
          <cell r="A8225">
            <v>133</v>
          </cell>
          <cell r="D8225">
            <v>2006</v>
          </cell>
          <cell r="G8225">
            <v>86</v>
          </cell>
          <cell r="I8225">
            <v>6160226</v>
          </cell>
        </row>
        <row r="8226">
          <cell r="A8226">
            <v>133</v>
          </cell>
          <cell r="D8226">
            <v>2006</v>
          </cell>
          <cell r="G8226">
            <v>87</v>
          </cell>
          <cell r="I8226">
            <v>157760</v>
          </cell>
        </row>
        <row r="8227">
          <cell r="A8227">
            <v>133</v>
          </cell>
          <cell r="D8227">
            <v>2006</v>
          </cell>
          <cell r="G8227">
            <v>88</v>
          </cell>
          <cell r="I8227">
            <v>29818390</v>
          </cell>
        </row>
        <row r="8228">
          <cell r="A8228">
            <v>133</v>
          </cell>
          <cell r="D8228">
            <v>2006</v>
          </cell>
          <cell r="G8228"/>
          <cell r="I8228">
            <v>0</v>
          </cell>
        </row>
        <row r="8229">
          <cell r="A8229">
            <v>133</v>
          </cell>
          <cell r="D8229">
            <v>2006</v>
          </cell>
          <cell r="G8229"/>
          <cell r="I8229">
            <v>0</v>
          </cell>
        </row>
        <row r="8230">
          <cell r="A8230">
            <v>133</v>
          </cell>
          <cell r="D8230">
            <v>2006</v>
          </cell>
          <cell r="G8230"/>
          <cell r="I8230">
            <v>0</v>
          </cell>
        </row>
        <row r="8231">
          <cell r="A8231">
            <v>133</v>
          </cell>
          <cell r="D8231">
            <v>2006</v>
          </cell>
          <cell r="G8231">
            <v>92</v>
          </cell>
          <cell r="I8231">
            <v>4505081</v>
          </cell>
        </row>
        <row r="8232">
          <cell r="A8232">
            <v>133</v>
          </cell>
          <cell r="D8232">
            <v>2006</v>
          </cell>
          <cell r="G8232">
            <v>93</v>
          </cell>
          <cell r="I8232">
            <v>8728508</v>
          </cell>
        </row>
        <row r="8233">
          <cell r="A8233">
            <v>133</v>
          </cell>
          <cell r="D8233">
            <v>2006</v>
          </cell>
          <cell r="G8233">
            <v>94</v>
          </cell>
          <cell r="I8233">
            <v>16104243</v>
          </cell>
        </row>
        <row r="8234">
          <cell r="A8234">
            <v>133</v>
          </cell>
          <cell r="D8234">
            <v>2006</v>
          </cell>
          <cell r="G8234">
            <v>95</v>
          </cell>
          <cell r="I8234">
            <v>1368384</v>
          </cell>
        </row>
        <row r="8235">
          <cell r="A8235">
            <v>133</v>
          </cell>
          <cell r="D8235">
            <v>2006</v>
          </cell>
          <cell r="G8235">
            <v>96</v>
          </cell>
          <cell r="I8235">
            <v>5823223</v>
          </cell>
        </row>
        <row r="8236">
          <cell r="A8236">
            <v>133</v>
          </cell>
          <cell r="D8236">
            <v>2006</v>
          </cell>
          <cell r="G8236">
            <v>97</v>
          </cell>
          <cell r="I8236">
            <v>34156892</v>
          </cell>
        </row>
        <row r="8237">
          <cell r="A8237">
            <v>133</v>
          </cell>
          <cell r="D8237">
            <v>2006</v>
          </cell>
          <cell r="G8237"/>
          <cell r="I8237">
            <v>0</v>
          </cell>
        </row>
        <row r="8238">
          <cell r="A8238">
            <v>133</v>
          </cell>
          <cell r="D8238">
            <v>2006</v>
          </cell>
          <cell r="G8238">
            <v>99</v>
          </cell>
          <cell r="I8238">
            <v>109006532</v>
          </cell>
        </row>
        <row r="8239">
          <cell r="A8239">
            <v>133</v>
          </cell>
          <cell r="D8239">
            <v>2006</v>
          </cell>
          <cell r="G8239"/>
          <cell r="I8239">
            <v>0</v>
          </cell>
        </row>
        <row r="8240">
          <cell r="A8240">
            <v>133</v>
          </cell>
          <cell r="D8240">
            <v>2006</v>
          </cell>
          <cell r="G8240"/>
          <cell r="I8240">
            <v>0</v>
          </cell>
        </row>
        <row r="8241">
          <cell r="A8241">
            <v>133</v>
          </cell>
          <cell r="D8241">
            <v>2006</v>
          </cell>
          <cell r="G8241">
            <v>102</v>
          </cell>
          <cell r="I8241">
            <v>2665978</v>
          </cell>
        </row>
        <row r="8242">
          <cell r="A8242">
            <v>133</v>
          </cell>
          <cell r="D8242">
            <v>2006</v>
          </cell>
          <cell r="G8242">
            <v>103</v>
          </cell>
          <cell r="I8242">
            <v>926349</v>
          </cell>
        </row>
        <row r="8243">
          <cell r="A8243">
            <v>133</v>
          </cell>
          <cell r="D8243">
            <v>2006</v>
          </cell>
          <cell r="G8243">
            <v>104</v>
          </cell>
          <cell r="I8243">
            <v>1747669</v>
          </cell>
        </row>
        <row r="8244">
          <cell r="A8244">
            <v>133</v>
          </cell>
          <cell r="D8244">
            <v>2006</v>
          </cell>
          <cell r="G8244">
            <v>105</v>
          </cell>
          <cell r="I8244">
            <v>832308</v>
          </cell>
        </row>
        <row r="8245">
          <cell r="A8245">
            <v>133</v>
          </cell>
          <cell r="D8245">
            <v>2006</v>
          </cell>
          <cell r="G8245"/>
          <cell r="I8245">
            <v>0</v>
          </cell>
        </row>
        <row r="8246">
          <cell r="A8246">
            <v>133</v>
          </cell>
          <cell r="D8246">
            <v>2006</v>
          </cell>
          <cell r="G8246">
            <v>107</v>
          </cell>
          <cell r="I8246">
            <v>17854706</v>
          </cell>
        </row>
        <row r="8247">
          <cell r="A8247">
            <v>133</v>
          </cell>
          <cell r="D8247">
            <v>2006</v>
          </cell>
          <cell r="G8247">
            <v>108</v>
          </cell>
          <cell r="I8247">
            <v>36157423</v>
          </cell>
        </row>
        <row r="8248">
          <cell r="A8248">
            <v>133</v>
          </cell>
          <cell r="D8248">
            <v>2006</v>
          </cell>
          <cell r="G8248">
            <v>109</v>
          </cell>
          <cell r="I8248">
            <v>480987</v>
          </cell>
        </row>
        <row r="8249">
          <cell r="A8249">
            <v>133</v>
          </cell>
          <cell r="D8249">
            <v>2006</v>
          </cell>
          <cell r="G8249">
            <v>110</v>
          </cell>
          <cell r="I8249">
            <v>465343</v>
          </cell>
        </row>
        <row r="8250">
          <cell r="A8250">
            <v>133</v>
          </cell>
          <cell r="D8250">
            <v>2006</v>
          </cell>
          <cell r="G8250">
            <v>111</v>
          </cell>
          <cell r="I8250">
            <v>61130763</v>
          </cell>
        </row>
        <row r="8251">
          <cell r="A8251">
            <v>133</v>
          </cell>
          <cell r="D8251">
            <v>2006</v>
          </cell>
          <cell r="G8251">
            <v>112</v>
          </cell>
          <cell r="I8251">
            <v>170137295</v>
          </cell>
        </row>
        <row r="8252">
          <cell r="A8252">
            <v>133</v>
          </cell>
          <cell r="D8252">
            <v>2007</v>
          </cell>
          <cell r="G8252"/>
          <cell r="I8252">
            <v>0</v>
          </cell>
        </row>
        <row r="8253">
          <cell r="A8253">
            <v>133</v>
          </cell>
          <cell r="D8253">
            <v>2007</v>
          </cell>
          <cell r="G8253">
            <v>84</v>
          </cell>
          <cell r="I8253">
            <v>0</v>
          </cell>
        </row>
        <row r="8254">
          <cell r="A8254">
            <v>133</v>
          </cell>
          <cell r="D8254">
            <v>2007</v>
          </cell>
          <cell r="G8254"/>
          <cell r="I8254">
            <v>0</v>
          </cell>
        </row>
        <row r="8255">
          <cell r="A8255">
            <v>133</v>
          </cell>
          <cell r="D8255">
            <v>2007</v>
          </cell>
          <cell r="G8255">
            <v>86</v>
          </cell>
          <cell r="I8255">
            <v>9020274</v>
          </cell>
        </row>
        <row r="8256">
          <cell r="A8256">
            <v>133</v>
          </cell>
          <cell r="D8256">
            <v>2007</v>
          </cell>
          <cell r="G8256">
            <v>87</v>
          </cell>
          <cell r="I8256">
            <v>176304</v>
          </cell>
        </row>
        <row r="8257">
          <cell r="A8257">
            <v>133</v>
          </cell>
          <cell r="D8257">
            <v>2007</v>
          </cell>
          <cell r="G8257">
            <v>88</v>
          </cell>
          <cell r="I8257">
            <v>38380951</v>
          </cell>
        </row>
        <row r="8258">
          <cell r="A8258">
            <v>133</v>
          </cell>
          <cell r="D8258">
            <v>2007</v>
          </cell>
          <cell r="G8258"/>
          <cell r="I8258">
            <v>0</v>
          </cell>
        </row>
        <row r="8259">
          <cell r="A8259">
            <v>133</v>
          </cell>
          <cell r="D8259">
            <v>2007</v>
          </cell>
          <cell r="G8259">
            <v>90</v>
          </cell>
          <cell r="I8259">
            <v>141</v>
          </cell>
        </row>
        <row r="8260">
          <cell r="A8260">
            <v>133</v>
          </cell>
          <cell r="D8260">
            <v>2007</v>
          </cell>
          <cell r="G8260"/>
          <cell r="I8260">
            <v>0</v>
          </cell>
        </row>
        <row r="8261">
          <cell r="A8261">
            <v>133</v>
          </cell>
          <cell r="D8261">
            <v>2007</v>
          </cell>
          <cell r="G8261">
            <v>92</v>
          </cell>
          <cell r="I8261">
            <v>6462803</v>
          </cell>
        </row>
        <row r="8262">
          <cell r="A8262">
            <v>133</v>
          </cell>
          <cell r="D8262">
            <v>2007</v>
          </cell>
          <cell r="G8262">
            <v>93</v>
          </cell>
          <cell r="I8262">
            <v>7463585</v>
          </cell>
        </row>
        <row r="8263">
          <cell r="A8263">
            <v>133</v>
          </cell>
          <cell r="D8263">
            <v>2007</v>
          </cell>
          <cell r="G8263">
            <v>94</v>
          </cell>
          <cell r="I8263">
            <v>17396279</v>
          </cell>
        </row>
        <row r="8264">
          <cell r="A8264">
            <v>133</v>
          </cell>
          <cell r="D8264">
            <v>2007</v>
          </cell>
          <cell r="G8264">
            <v>95</v>
          </cell>
          <cell r="I8264">
            <v>1155359</v>
          </cell>
        </row>
        <row r="8265">
          <cell r="A8265">
            <v>133</v>
          </cell>
          <cell r="D8265">
            <v>2007</v>
          </cell>
          <cell r="G8265">
            <v>96</v>
          </cell>
          <cell r="I8265">
            <v>4038561</v>
          </cell>
        </row>
        <row r="8266">
          <cell r="A8266">
            <v>133</v>
          </cell>
          <cell r="D8266">
            <v>2007</v>
          </cell>
          <cell r="G8266">
            <v>97</v>
          </cell>
          <cell r="I8266">
            <v>32892445</v>
          </cell>
        </row>
        <row r="8267">
          <cell r="A8267">
            <v>133</v>
          </cell>
          <cell r="D8267">
            <v>2007</v>
          </cell>
          <cell r="G8267"/>
          <cell r="I8267">
            <v>0</v>
          </cell>
        </row>
        <row r="8268">
          <cell r="A8268">
            <v>133</v>
          </cell>
          <cell r="D8268">
            <v>2007</v>
          </cell>
          <cell r="G8268">
            <v>99</v>
          </cell>
          <cell r="I8268">
            <v>116986702</v>
          </cell>
        </row>
        <row r="8269">
          <cell r="A8269">
            <v>133</v>
          </cell>
          <cell r="D8269">
            <v>2007</v>
          </cell>
          <cell r="G8269"/>
          <cell r="I8269">
            <v>0</v>
          </cell>
        </row>
        <row r="8270">
          <cell r="A8270">
            <v>133</v>
          </cell>
          <cell r="D8270">
            <v>2007</v>
          </cell>
          <cell r="G8270"/>
          <cell r="I8270">
            <v>0</v>
          </cell>
        </row>
        <row r="8271">
          <cell r="A8271">
            <v>133</v>
          </cell>
          <cell r="D8271">
            <v>2007</v>
          </cell>
          <cell r="G8271">
            <v>102</v>
          </cell>
          <cell r="I8271">
            <v>1163282</v>
          </cell>
        </row>
        <row r="8272">
          <cell r="A8272">
            <v>133</v>
          </cell>
          <cell r="D8272">
            <v>2007</v>
          </cell>
          <cell r="G8272">
            <v>103</v>
          </cell>
          <cell r="I8272">
            <v>1469431</v>
          </cell>
        </row>
        <row r="8273">
          <cell r="A8273">
            <v>133</v>
          </cell>
          <cell r="D8273">
            <v>2007</v>
          </cell>
          <cell r="G8273">
            <v>104</v>
          </cell>
          <cell r="I8273">
            <v>1535398</v>
          </cell>
        </row>
        <row r="8274">
          <cell r="A8274">
            <v>133</v>
          </cell>
          <cell r="D8274">
            <v>2007</v>
          </cell>
          <cell r="G8274">
            <v>105</v>
          </cell>
          <cell r="I8274">
            <v>1396451</v>
          </cell>
        </row>
        <row r="8275">
          <cell r="A8275">
            <v>133</v>
          </cell>
          <cell r="D8275">
            <v>2007</v>
          </cell>
          <cell r="G8275"/>
          <cell r="I8275">
            <v>0</v>
          </cell>
        </row>
        <row r="8276">
          <cell r="A8276">
            <v>133</v>
          </cell>
          <cell r="D8276">
            <v>2007</v>
          </cell>
          <cell r="G8276">
            <v>107</v>
          </cell>
          <cell r="I8276">
            <v>19173268</v>
          </cell>
        </row>
        <row r="8277">
          <cell r="A8277">
            <v>133</v>
          </cell>
          <cell r="D8277">
            <v>2007</v>
          </cell>
          <cell r="G8277">
            <v>108</v>
          </cell>
          <cell r="I8277">
            <v>32637502</v>
          </cell>
        </row>
        <row r="8278">
          <cell r="A8278">
            <v>133</v>
          </cell>
          <cell r="D8278">
            <v>2007</v>
          </cell>
          <cell r="G8278">
            <v>109</v>
          </cell>
          <cell r="I8278">
            <v>1544687</v>
          </cell>
        </row>
        <row r="8279">
          <cell r="A8279">
            <v>133</v>
          </cell>
          <cell r="D8279">
            <v>2007</v>
          </cell>
          <cell r="G8279">
            <v>110</v>
          </cell>
          <cell r="I8279">
            <v>149236</v>
          </cell>
        </row>
        <row r="8280">
          <cell r="A8280">
            <v>133</v>
          </cell>
          <cell r="D8280">
            <v>2007</v>
          </cell>
          <cell r="G8280">
            <v>111</v>
          </cell>
          <cell r="I8280">
            <v>59069255</v>
          </cell>
        </row>
        <row r="8281">
          <cell r="A8281">
            <v>133</v>
          </cell>
          <cell r="D8281">
            <v>2007</v>
          </cell>
          <cell r="G8281">
            <v>112</v>
          </cell>
          <cell r="I8281">
            <v>176055957</v>
          </cell>
        </row>
        <row r="8282">
          <cell r="A8282">
            <v>133</v>
          </cell>
          <cell r="D8282">
            <v>2008</v>
          </cell>
          <cell r="G8282"/>
          <cell r="I8282">
            <v>0</v>
          </cell>
        </row>
        <row r="8283">
          <cell r="A8283">
            <v>133</v>
          </cell>
          <cell r="D8283">
            <v>2008</v>
          </cell>
          <cell r="G8283"/>
          <cell r="I8283">
            <v>0</v>
          </cell>
        </row>
        <row r="8284">
          <cell r="A8284">
            <v>133</v>
          </cell>
          <cell r="D8284">
            <v>2008</v>
          </cell>
          <cell r="G8284"/>
          <cell r="I8284">
            <v>0</v>
          </cell>
        </row>
        <row r="8285">
          <cell r="A8285">
            <v>133</v>
          </cell>
          <cell r="D8285">
            <v>2008</v>
          </cell>
          <cell r="G8285">
            <v>86</v>
          </cell>
          <cell r="I8285">
            <v>11695268</v>
          </cell>
        </row>
        <row r="8286">
          <cell r="A8286">
            <v>133</v>
          </cell>
          <cell r="D8286">
            <v>2008</v>
          </cell>
          <cell r="G8286">
            <v>87</v>
          </cell>
          <cell r="I8286">
            <v>21541</v>
          </cell>
        </row>
        <row r="8287">
          <cell r="A8287">
            <v>133</v>
          </cell>
          <cell r="D8287">
            <v>2008</v>
          </cell>
          <cell r="G8287">
            <v>88</v>
          </cell>
          <cell r="I8287">
            <v>36427406</v>
          </cell>
        </row>
        <row r="8288">
          <cell r="A8288">
            <v>133</v>
          </cell>
          <cell r="D8288">
            <v>2008</v>
          </cell>
          <cell r="G8288">
            <v>89</v>
          </cell>
          <cell r="I8288">
            <v>423600</v>
          </cell>
        </row>
        <row r="8289">
          <cell r="A8289">
            <v>133</v>
          </cell>
          <cell r="D8289">
            <v>2008</v>
          </cell>
          <cell r="G8289">
            <v>90</v>
          </cell>
          <cell r="I8289">
            <v>0</v>
          </cell>
        </row>
        <row r="8290">
          <cell r="A8290">
            <v>133</v>
          </cell>
          <cell r="D8290">
            <v>2008</v>
          </cell>
          <cell r="G8290"/>
          <cell r="I8290">
            <v>0</v>
          </cell>
        </row>
        <row r="8291">
          <cell r="A8291">
            <v>133</v>
          </cell>
          <cell r="D8291">
            <v>2008</v>
          </cell>
          <cell r="G8291">
            <v>92</v>
          </cell>
          <cell r="I8291">
            <v>6401551</v>
          </cell>
        </row>
        <row r="8292">
          <cell r="A8292">
            <v>133</v>
          </cell>
          <cell r="D8292">
            <v>2008</v>
          </cell>
          <cell r="G8292">
            <v>93</v>
          </cell>
          <cell r="I8292">
            <v>9387250</v>
          </cell>
        </row>
        <row r="8293">
          <cell r="A8293">
            <v>133</v>
          </cell>
          <cell r="D8293">
            <v>2008</v>
          </cell>
          <cell r="G8293">
            <v>94</v>
          </cell>
          <cell r="I8293">
            <v>19116418</v>
          </cell>
        </row>
        <row r="8294">
          <cell r="A8294">
            <v>133</v>
          </cell>
          <cell r="D8294">
            <v>2008</v>
          </cell>
          <cell r="G8294">
            <v>95</v>
          </cell>
          <cell r="I8294">
            <v>1467932</v>
          </cell>
        </row>
        <row r="8295">
          <cell r="A8295">
            <v>133</v>
          </cell>
          <cell r="D8295">
            <v>2008</v>
          </cell>
          <cell r="G8295">
            <v>96</v>
          </cell>
          <cell r="I8295">
            <v>21401677</v>
          </cell>
        </row>
        <row r="8296">
          <cell r="A8296">
            <v>133</v>
          </cell>
          <cell r="D8296">
            <v>2008</v>
          </cell>
          <cell r="G8296">
            <v>97</v>
          </cell>
          <cell r="I8296">
            <v>32597183</v>
          </cell>
        </row>
        <row r="8297">
          <cell r="A8297">
            <v>133</v>
          </cell>
          <cell r="D8297">
            <v>2008</v>
          </cell>
          <cell r="G8297"/>
          <cell r="I8297">
            <v>0</v>
          </cell>
        </row>
        <row r="8298">
          <cell r="A8298">
            <v>133</v>
          </cell>
          <cell r="D8298">
            <v>2008</v>
          </cell>
          <cell r="G8298">
            <v>99</v>
          </cell>
          <cell r="I8298">
            <v>138939826</v>
          </cell>
        </row>
        <row r="8299">
          <cell r="A8299">
            <v>133</v>
          </cell>
          <cell r="D8299">
            <v>2008</v>
          </cell>
          <cell r="G8299"/>
          <cell r="I8299">
            <v>0</v>
          </cell>
        </row>
        <row r="8300">
          <cell r="A8300">
            <v>133</v>
          </cell>
          <cell r="D8300">
            <v>2008</v>
          </cell>
          <cell r="G8300"/>
          <cell r="I8300">
            <v>0</v>
          </cell>
        </row>
        <row r="8301">
          <cell r="A8301">
            <v>133</v>
          </cell>
          <cell r="D8301">
            <v>2008</v>
          </cell>
          <cell r="G8301">
            <v>102</v>
          </cell>
          <cell r="I8301">
            <v>1802079</v>
          </cell>
        </row>
        <row r="8302">
          <cell r="A8302">
            <v>133</v>
          </cell>
          <cell r="D8302">
            <v>2008</v>
          </cell>
          <cell r="G8302">
            <v>103</v>
          </cell>
          <cell r="I8302">
            <v>1558113</v>
          </cell>
        </row>
        <row r="8303">
          <cell r="A8303">
            <v>133</v>
          </cell>
          <cell r="D8303">
            <v>2008</v>
          </cell>
          <cell r="G8303">
            <v>104</v>
          </cell>
          <cell r="I8303">
            <v>858663</v>
          </cell>
        </row>
        <row r="8304">
          <cell r="A8304">
            <v>133</v>
          </cell>
          <cell r="D8304">
            <v>2008</v>
          </cell>
          <cell r="G8304">
            <v>105</v>
          </cell>
          <cell r="I8304">
            <v>1776995</v>
          </cell>
        </row>
        <row r="8305">
          <cell r="A8305">
            <v>133</v>
          </cell>
          <cell r="D8305">
            <v>2008</v>
          </cell>
          <cell r="G8305"/>
          <cell r="I8305">
            <v>0</v>
          </cell>
        </row>
        <row r="8306">
          <cell r="A8306">
            <v>133</v>
          </cell>
          <cell r="D8306">
            <v>2008</v>
          </cell>
          <cell r="G8306">
            <v>107</v>
          </cell>
          <cell r="I8306">
            <v>22942355</v>
          </cell>
        </row>
        <row r="8307">
          <cell r="A8307">
            <v>133</v>
          </cell>
          <cell r="D8307">
            <v>2008</v>
          </cell>
          <cell r="G8307">
            <v>108</v>
          </cell>
          <cell r="I8307">
            <v>40110626</v>
          </cell>
        </row>
        <row r="8308">
          <cell r="A8308">
            <v>133</v>
          </cell>
          <cell r="D8308">
            <v>2008</v>
          </cell>
          <cell r="G8308">
            <v>109</v>
          </cell>
          <cell r="I8308">
            <v>564442</v>
          </cell>
        </row>
        <row r="8309">
          <cell r="A8309">
            <v>133</v>
          </cell>
          <cell r="D8309">
            <v>2008</v>
          </cell>
          <cell r="G8309">
            <v>110</v>
          </cell>
          <cell r="I8309">
            <v>289156</v>
          </cell>
        </row>
        <row r="8310">
          <cell r="A8310">
            <v>133</v>
          </cell>
          <cell r="D8310">
            <v>2008</v>
          </cell>
          <cell r="G8310">
            <v>111</v>
          </cell>
          <cell r="I8310">
            <v>69902429</v>
          </cell>
        </row>
        <row r="8311">
          <cell r="A8311">
            <v>133</v>
          </cell>
          <cell r="D8311">
            <v>2008</v>
          </cell>
          <cell r="G8311">
            <v>112</v>
          </cell>
          <cell r="I8311">
            <v>208842255</v>
          </cell>
        </row>
        <row r="8312">
          <cell r="A8312">
            <v>133</v>
          </cell>
          <cell r="D8312">
            <v>2009</v>
          </cell>
          <cell r="G8312"/>
          <cell r="I8312">
            <v>0</v>
          </cell>
        </row>
        <row r="8313">
          <cell r="A8313">
            <v>133</v>
          </cell>
          <cell r="D8313">
            <v>2009</v>
          </cell>
          <cell r="G8313">
            <v>84</v>
          </cell>
          <cell r="I8313">
            <v>1332</v>
          </cell>
        </row>
        <row r="8314">
          <cell r="A8314">
            <v>133</v>
          </cell>
          <cell r="D8314">
            <v>2009</v>
          </cell>
          <cell r="G8314"/>
          <cell r="I8314">
            <v>0</v>
          </cell>
        </row>
        <row r="8315">
          <cell r="A8315">
            <v>133</v>
          </cell>
          <cell r="D8315">
            <v>2009</v>
          </cell>
          <cell r="G8315">
            <v>86</v>
          </cell>
          <cell r="I8315">
            <v>14484818</v>
          </cell>
        </row>
        <row r="8316">
          <cell r="A8316">
            <v>133</v>
          </cell>
          <cell r="D8316">
            <v>2009</v>
          </cell>
          <cell r="G8316">
            <v>87</v>
          </cell>
          <cell r="I8316">
            <v>0</v>
          </cell>
        </row>
        <row r="8317">
          <cell r="A8317">
            <v>133</v>
          </cell>
          <cell r="D8317">
            <v>2009</v>
          </cell>
          <cell r="G8317">
            <v>88</v>
          </cell>
          <cell r="I8317">
            <v>36171609</v>
          </cell>
        </row>
        <row r="8318">
          <cell r="A8318">
            <v>133</v>
          </cell>
          <cell r="D8318">
            <v>2009</v>
          </cell>
          <cell r="G8318">
            <v>89</v>
          </cell>
          <cell r="I8318">
            <v>91027</v>
          </cell>
        </row>
        <row r="8319">
          <cell r="A8319">
            <v>133</v>
          </cell>
          <cell r="D8319">
            <v>2009</v>
          </cell>
          <cell r="G8319"/>
          <cell r="I8319">
            <v>0</v>
          </cell>
        </row>
        <row r="8320">
          <cell r="A8320">
            <v>133</v>
          </cell>
          <cell r="D8320">
            <v>2009</v>
          </cell>
          <cell r="G8320"/>
          <cell r="I8320">
            <v>0</v>
          </cell>
        </row>
        <row r="8321">
          <cell r="A8321">
            <v>133</v>
          </cell>
          <cell r="D8321">
            <v>2009</v>
          </cell>
          <cell r="G8321">
            <v>92</v>
          </cell>
          <cell r="I8321">
            <v>8128841</v>
          </cell>
        </row>
        <row r="8322">
          <cell r="A8322">
            <v>133</v>
          </cell>
          <cell r="D8322">
            <v>2009</v>
          </cell>
          <cell r="G8322">
            <v>93</v>
          </cell>
          <cell r="I8322">
            <v>7411362</v>
          </cell>
        </row>
        <row r="8323">
          <cell r="A8323">
            <v>133</v>
          </cell>
          <cell r="D8323">
            <v>2009</v>
          </cell>
          <cell r="G8323">
            <v>94</v>
          </cell>
          <cell r="I8323">
            <v>19794891</v>
          </cell>
        </row>
        <row r="8324">
          <cell r="A8324">
            <v>133</v>
          </cell>
          <cell r="D8324">
            <v>2009</v>
          </cell>
          <cell r="G8324">
            <v>95</v>
          </cell>
          <cell r="I8324">
            <v>1488018</v>
          </cell>
        </row>
        <row r="8325">
          <cell r="A8325">
            <v>133</v>
          </cell>
          <cell r="D8325">
            <v>2009</v>
          </cell>
          <cell r="G8325">
            <v>96</v>
          </cell>
          <cell r="I8325">
            <v>21591178</v>
          </cell>
        </row>
        <row r="8326">
          <cell r="A8326">
            <v>133</v>
          </cell>
          <cell r="D8326">
            <v>2009</v>
          </cell>
          <cell r="G8326">
            <v>97</v>
          </cell>
          <cell r="I8326">
            <v>33749859</v>
          </cell>
        </row>
        <row r="8327">
          <cell r="A8327">
            <v>133</v>
          </cell>
          <cell r="D8327">
            <v>2009</v>
          </cell>
          <cell r="G8327"/>
          <cell r="I8327">
            <v>0</v>
          </cell>
        </row>
        <row r="8328">
          <cell r="A8328">
            <v>133</v>
          </cell>
          <cell r="D8328">
            <v>2009</v>
          </cell>
          <cell r="G8328">
            <v>99</v>
          </cell>
          <cell r="I8328">
            <v>142912935</v>
          </cell>
        </row>
        <row r="8329">
          <cell r="A8329">
            <v>133</v>
          </cell>
          <cell r="D8329">
            <v>2009</v>
          </cell>
          <cell r="G8329"/>
          <cell r="I8329">
            <v>0</v>
          </cell>
        </row>
        <row r="8330">
          <cell r="A8330">
            <v>133</v>
          </cell>
          <cell r="D8330">
            <v>2009</v>
          </cell>
          <cell r="G8330"/>
          <cell r="I8330">
            <v>0</v>
          </cell>
        </row>
        <row r="8331">
          <cell r="A8331">
            <v>133</v>
          </cell>
          <cell r="D8331">
            <v>2009</v>
          </cell>
          <cell r="G8331">
            <v>102</v>
          </cell>
          <cell r="I8331">
            <v>1600622</v>
          </cell>
        </row>
        <row r="8332">
          <cell r="A8332">
            <v>133</v>
          </cell>
          <cell r="D8332">
            <v>2009</v>
          </cell>
          <cell r="G8332">
            <v>103</v>
          </cell>
          <cell r="I8332">
            <v>1499612</v>
          </cell>
        </row>
        <row r="8333">
          <cell r="A8333">
            <v>133</v>
          </cell>
          <cell r="D8333">
            <v>2009</v>
          </cell>
          <cell r="G8333">
            <v>104</v>
          </cell>
          <cell r="I8333">
            <v>697771</v>
          </cell>
        </row>
        <row r="8334">
          <cell r="A8334">
            <v>133</v>
          </cell>
          <cell r="D8334">
            <v>2009</v>
          </cell>
          <cell r="G8334">
            <v>105</v>
          </cell>
          <cell r="I8334">
            <v>1582419</v>
          </cell>
        </row>
        <row r="8335">
          <cell r="A8335">
            <v>133</v>
          </cell>
          <cell r="D8335">
            <v>2009</v>
          </cell>
          <cell r="G8335"/>
          <cell r="I8335">
            <v>0</v>
          </cell>
        </row>
        <row r="8336">
          <cell r="A8336">
            <v>133</v>
          </cell>
          <cell r="D8336">
            <v>2009</v>
          </cell>
          <cell r="G8336">
            <v>107</v>
          </cell>
          <cell r="I8336">
            <v>17050315</v>
          </cell>
        </row>
        <row r="8337">
          <cell r="A8337">
            <v>133</v>
          </cell>
          <cell r="D8337">
            <v>2009</v>
          </cell>
          <cell r="G8337">
            <v>108</v>
          </cell>
          <cell r="I8337">
            <v>35010107</v>
          </cell>
        </row>
        <row r="8338">
          <cell r="A8338">
            <v>133</v>
          </cell>
          <cell r="D8338">
            <v>2009</v>
          </cell>
          <cell r="G8338">
            <v>109</v>
          </cell>
          <cell r="I8338">
            <v>816340</v>
          </cell>
        </row>
        <row r="8339">
          <cell r="A8339">
            <v>133</v>
          </cell>
          <cell r="D8339">
            <v>2009</v>
          </cell>
          <cell r="G8339">
            <v>110</v>
          </cell>
          <cell r="I8339">
            <v>281000</v>
          </cell>
        </row>
        <row r="8340">
          <cell r="A8340">
            <v>133</v>
          </cell>
          <cell r="D8340">
            <v>2009</v>
          </cell>
          <cell r="G8340">
            <v>111</v>
          </cell>
          <cell r="I8340">
            <v>58538186</v>
          </cell>
        </row>
        <row r="8341">
          <cell r="A8341">
            <v>133</v>
          </cell>
          <cell r="D8341">
            <v>2009</v>
          </cell>
          <cell r="G8341">
            <v>112</v>
          </cell>
          <cell r="I8341">
            <v>201451121</v>
          </cell>
        </row>
        <row r="8342">
          <cell r="A8342">
            <v>133</v>
          </cell>
          <cell r="D8342">
            <v>2010</v>
          </cell>
          <cell r="G8342"/>
          <cell r="I8342">
            <v>0</v>
          </cell>
        </row>
        <row r="8343">
          <cell r="A8343">
            <v>133</v>
          </cell>
          <cell r="D8343">
            <v>2010</v>
          </cell>
          <cell r="G8343">
            <v>84</v>
          </cell>
          <cell r="I8343">
            <v>0</v>
          </cell>
        </row>
        <row r="8344">
          <cell r="A8344">
            <v>133</v>
          </cell>
          <cell r="D8344">
            <v>2010</v>
          </cell>
          <cell r="G8344"/>
          <cell r="I8344">
            <v>0</v>
          </cell>
        </row>
        <row r="8345">
          <cell r="A8345">
            <v>133</v>
          </cell>
          <cell r="D8345">
            <v>2010</v>
          </cell>
          <cell r="G8345">
            <v>86</v>
          </cell>
          <cell r="I8345">
            <v>19551973</v>
          </cell>
        </row>
        <row r="8346">
          <cell r="A8346">
            <v>133</v>
          </cell>
          <cell r="D8346">
            <v>2010</v>
          </cell>
          <cell r="G8346"/>
          <cell r="I8346">
            <v>0</v>
          </cell>
        </row>
        <row r="8347">
          <cell r="A8347">
            <v>133</v>
          </cell>
          <cell r="D8347">
            <v>2010</v>
          </cell>
          <cell r="G8347">
            <v>88</v>
          </cell>
          <cell r="I8347">
            <v>44725102</v>
          </cell>
        </row>
        <row r="8348">
          <cell r="A8348">
            <v>133</v>
          </cell>
          <cell r="D8348">
            <v>2010</v>
          </cell>
          <cell r="G8348">
            <v>89</v>
          </cell>
          <cell r="I8348">
            <v>262</v>
          </cell>
        </row>
        <row r="8349">
          <cell r="A8349">
            <v>133</v>
          </cell>
          <cell r="D8349">
            <v>2010</v>
          </cell>
          <cell r="G8349">
            <v>90</v>
          </cell>
          <cell r="I8349">
            <v>372</v>
          </cell>
        </row>
        <row r="8350">
          <cell r="A8350">
            <v>133</v>
          </cell>
          <cell r="D8350">
            <v>2010</v>
          </cell>
          <cell r="G8350"/>
          <cell r="I8350">
            <v>0</v>
          </cell>
        </row>
        <row r="8351">
          <cell r="A8351">
            <v>133</v>
          </cell>
          <cell r="D8351">
            <v>2010</v>
          </cell>
          <cell r="G8351">
            <v>92</v>
          </cell>
          <cell r="I8351">
            <v>7632274</v>
          </cell>
        </row>
        <row r="8352">
          <cell r="A8352">
            <v>133</v>
          </cell>
          <cell r="D8352">
            <v>2010</v>
          </cell>
          <cell r="G8352">
            <v>93</v>
          </cell>
          <cell r="I8352">
            <v>4746698</v>
          </cell>
        </row>
        <row r="8353">
          <cell r="A8353">
            <v>133</v>
          </cell>
          <cell r="D8353">
            <v>2010</v>
          </cell>
          <cell r="G8353">
            <v>94</v>
          </cell>
          <cell r="I8353">
            <v>16515771</v>
          </cell>
        </row>
        <row r="8354">
          <cell r="A8354">
            <v>133</v>
          </cell>
          <cell r="D8354">
            <v>2010</v>
          </cell>
          <cell r="G8354">
            <v>95</v>
          </cell>
          <cell r="I8354">
            <v>1452941</v>
          </cell>
        </row>
        <row r="8355">
          <cell r="A8355">
            <v>133</v>
          </cell>
          <cell r="D8355">
            <v>2010</v>
          </cell>
          <cell r="G8355">
            <v>96</v>
          </cell>
          <cell r="I8355">
            <v>21572412</v>
          </cell>
        </row>
        <row r="8356">
          <cell r="A8356">
            <v>133</v>
          </cell>
          <cell r="D8356">
            <v>2010</v>
          </cell>
          <cell r="G8356">
            <v>97</v>
          </cell>
          <cell r="I8356">
            <v>29355517</v>
          </cell>
        </row>
        <row r="8357">
          <cell r="A8357">
            <v>133</v>
          </cell>
          <cell r="D8357">
            <v>2010</v>
          </cell>
          <cell r="G8357"/>
          <cell r="I8357">
            <v>0</v>
          </cell>
        </row>
        <row r="8358">
          <cell r="A8358">
            <v>133</v>
          </cell>
          <cell r="D8358">
            <v>2010</v>
          </cell>
          <cell r="G8358">
            <v>99</v>
          </cell>
          <cell r="I8358">
            <v>145553322</v>
          </cell>
        </row>
        <row r="8359">
          <cell r="A8359">
            <v>133</v>
          </cell>
          <cell r="D8359">
            <v>2010</v>
          </cell>
          <cell r="G8359"/>
          <cell r="I8359">
            <v>0</v>
          </cell>
        </row>
        <row r="8360">
          <cell r="A8360">
            <v>133</v>
          </cell>
          <cell r="D8360">
            <v>2010</v>
          </cell>
          <cell r="G8360"/>
          <cell r="I8360">
            <v>0</v>
          </cell>
        </row>
        <row r="8361">
          <cell r="A8361">
            <v>133</v>
          </cell>
          <cell r="D8361">
            <v>2010</v>
          </cell>
          <cell r="G8361">
            <v>102</v>
          </cell>
          <cell r="I8361">
            <v>2808862</v>
          </cell>
        </row>
        <row r="8362">
          <cell r="A8362">
            <v>133</v>
          </cell>
          <cell r="D8362">
            <v>2010</v>
          </cell>
          <cell r="G8362">
            <v>103</v>
          </cell>
          <cell r="I8362">
            <v>1667864</v>
          </cell>
        </row>
        <row r="8363">
          <cell r="A8363">
            <v>133</v>
          </cell>
          <cell r="D8363">
            <v>2010</v>
          </cell>
          <cell r="G8363">
            <v>104</v>
          </cell>
          <cell r="I8363">
            <v>871770</v>
          </cell>
        </row>
        <row r="8364">
          <cell r="A8364">
            <v>133</v>
          </cell>
          <cell r="D8364">
            <v>2010</v>
          </cell>
          <cell r="G8364">
            <v>105</v>
          </cell>
          <cell r="I8364">
            <v>1356282</v>
          </cell>
        </row>
        <row r="8365">
          <cell r="A8365">
            <v>133</v>
          </cell>
          <cell r="D8365">
            <v>2010</v>
          </cell>
          <cell r="G8365"/>
          <cell r="I8365">
            <v>0</v>
          </cell>
        </row>
        <row r="8366">
          <cell r="A8366">
            <v>133</v>
          </cell>
          <cell r="D8366">
            <v>2010</v>
          </cell>
          <cell r="G8366">
            <v>107</v>
          </cell>
          <cell r="I8366">
            <v>19314152</v>
          </cell>
        </row>
        <row r="8367">
          <cell r="A8367">
            <v>133</v>
          </cell>
          <cell r="D8367">
            <v>2010</v>
          </cell>
          <cell r="G8367">
            <v>108</v>
          </cell>
          <cell r="I8367">
            <v>35560058</v>
          </cell>
        </row>
        <row r="8368">
          <cell r="A8368">
            <v>133</v>
          </cell>
          <cell r="D8368">
            <v>2010</v>
          </cell>
          <cell r="G8368">
            <v>109</v>
          </cell>
          <cell r="I8368">
            <v>653004</v>
          </cell>
        </row>
        <row r="8369">
          <cell r="A8369">
            <v>133</v>
          </cell>
          <cell r="D8369">
            <v>2010</v>
          </cell>
          <cell r="G8369">
            <v>110</v>
          </cell>
          <cell r="I8369">
            <v>349685</v>
          </cell>
        </row>
        <row r="8370">
          <cell r="A8370">
            <v>133</v>
          </cell>
          <cell r="D8370">
            <v>2010</v>
          </cell>
          <cell r="G8370">
            <v>111</v>
          </cell>
          <cell r="I8370">
            <v>62581677</v>
          </cell>
        </row>
        <row r="8371">
          <cell r="A8371">
            <v>133</v>
          </cell>
          <cell r="D8371">
            <v>2010</v>
          </cell>
          <cell r="G8371">
            <v>112</v>
          </cell>
          <cell r="I8371">
            <v>208134999</v>
          </cell>
        </row>
        <row r="8372">
          <cell r="A8372">
            <v>133</v>
          </cell>
          <cell r="D8372">
            <v>2011</v>
          </cell>
          <cell r="G8372"/>
          <cell r="I8372">
            <v>0</v>
          </cell>
        </row>
        <row r="8373">
          <cell r="A8373">
            <v>133</v>
          </cell>
          <cell r="D8373">
            <v>2011</v>
          </cell>
          <cell r="G8373"/>
          <cell r="I8373">
            <v>0</v>
          </cell>
        </row>
        <row r="8374">
          <cell r="A8374">
            <v>133</v>
          </cell>
          <cell r="D8374">
            <v>2011</v>
          </cell>
          <cell r="G8374"/>
          <cell r="I8374">
            <v>0</v>
          </cell>
        </row>
        <row r="8375">
          <cell r="A8375">
            <v>133</v>
          </cell>
          <cell r="D8375">
            <v>2011</v>
          </cell>
          <cell r="G8375">
            <v>86</v>
          </cell>
          <cell r="I8375">
            <v>21137857</v>
          </cell>
        </row>
        <row r="8376">
          <cell r="A8376">
            <v>133</v>
          </cell>
          <cell r="D8376">
            <v>2011</v>
          </cell>
          <cell r="G8376"/>
          <cell r="I8376">
            <v>0</v>
          </cell>
        </row>
        <row r="8377">
          <cell r="A8377">
            <v>133</v>
          </cell>
          <cell r="D8377">
            <v>2011</v>
          </cell>
          <cell r="G8377">
            <v>88</v>
          </cell>
          <cell r="I8377">
            <v>38155770</v>
          </cell>
        </row>
        <row r="8378">
          <cell r="A8378">
            <v>133</v>
          </cell>
          <cell r="D8378">
            <v>2011</v>
          </cell>
          <cell r="G8378">
            <v>89</v>
          </cell>
          <cell r="I8378">
            <v>0</v>
          </cell>
        </row>
        <row r="8379">
          <cell r="A8379">
            <v>133</v>
          </cell>
          <cell r="D8379">
            <v>2011</v>
          </cell>
          <cell r="G8379">
            <v>90</v>
          </cell>
          <cell r="I8379">
            <v>0</v>
          </cell>
        </row>
        <row r="8380">
          <cell r="A8380">
            <v>133</v>
          </cell>
          <cell r="D8380">
            <v>2011</v>
          </cell>
          <cell r="G8380"/>
          <cell r="I8380">
            <v>0</v>
          </cell>
        </row>
        <row r="8381">
          <cell r="A8381">
            <v>133</v>
          </cell>
          <cell r="D8381">
            <v>2011</v>
          </cell>
          <cell r="G8381">
            <v>92</v>
          </cell>
          <cell r="I8381">
            <v>5702118</v>
          </cell>
        </row>
        <row r="8382">
          <cell r="A8382">
            <v>133</v>
          </cell>
          <cell r="D8382">
            <v>2011</v>
          </cell>
          <cell r="G8382">
            <v>93</v>
          </cell>
          <cell r="I8382">
            <v>4314851</v>
          </cell>
        </row>
        <row r="8383">
          <cell r="A8383">
            <v>133</v>
          </cell>
          <cell r="D8383">
            <v>2011</v>
          </cell>
          <cell r="G8383">
            <v>94</v>
          </cell>
          <cell r="I8383">
            <v>11653936</v>
          </cell>
        </row>
        <row r="8384">
          <cell r="A8384">
            <v>133</v>
          </cell>
          <cell r="D8384">
            <v>2011</v>
          </cell>
          <cell r="G8384">
            <v>95</v>
          </cell>
          <cell r="I8384">
            <v>376986</v>
          </cell>
        </row>
        <row r="8385">
          <cell r="A8385">
            <v>133</v>
          </cell>
          <cell r="D8385">
            <v>2011</v>
          </cell>
          <cell r="G8385">
            <v>96</v>
          </cell>
          <cell r="I8385">
            <v>21531600</v>
          </cell>
        </row>
        <row r="8386">
          <cell r="A8386">
            <v>133</v>
          </cell>
          <cell r="D8386">
            <v>2011</v>
          </cell>
          <cell r="G8386">
            <v>97</v>
          </cell>
          <cell r="I8386">
            <v>32889093</v>
          </cell>
        </row>
        <row r="8387">
          <cell r="A8387">
            <v>133</v>
          </cell>
          <cell r="D8387">
            <v>2011</v>
          </cell>
          <cell r="G8387"/>
          <cell r="I8387">
            <v>0</v>
          </cell>
        </row>
        <row r="8388">
          <cell r="A8388">
            <v>133</v>
          </cell>
          <cell r="D8388">
            <v>2011</v>
          </cell>
          <cell r="G8388">
            <v>99</v>
          </cell>
          <cell r="I8388">
            <v>135762211</v>
          </cell>
        </row>
        <row r="8389">
          <cell r="A8389">
            <v>133</v>
          </cell>
          <cell r="D8389">
            <v>2011</v>
          </cell>
          <cell r="G8389"/>
          <cell r="I8389">
            <v>0</v>
          </cell>
        </row>
        <row r="8390">
          <cell r="A8390">
            <v>133</v>
          </cell>
          <cell r="D8390">
            <v>2011</v>
          </cell>
          <cell r="G8390"/>
          <cell r="I8390">
            <v>0</v>
          </cell>
        </row>
        <row r="8391">
          <cell r="A8391">
            <v>133</v>
          </cell>
          <cell r="D8391">
            <v>2011</v>
          </cell>
          <cell r="G8391">
            <v>102</v>
          </cell>
          <cell r="I8391">
            <v>1606225</v>
          </cell>
        </row>
        <row r="8392">
          <cell r="A8392">
            <v>133</v>
          </cell>
          <cell r="D8392">
            <v>2011</v>
          </cell>
          <cell r="G8392">
            <v>103</v>
          </cell>
          <cell r="I8392">
            <v>0</v>
          </cell>
        </row>
        <row r="8393">
          <cell r="A8393">
            <v>133</v>
          </cell>
          <cell r="D8393">
            <v>2011</v>
          </cell>
          <cell r="G8393">
            <v>104</v>
          </cell>
          <cell r="I8393">
            <v>0</v>
          </cell>
        </row>
        <row r="8394">
          <cell r="A8394">
            <v>133</v>
          </cell>
          <cell r="D8394">
            <v>2011</v>
          </cell>
          <cell r="G8394">
            <v>105</v>
          </cell>
          <cell r="I8394">
            <v>0</v>
          </cell>
        </row>
        <row r="8395">
          <cell r="A8395">
            <v>133</v>
          </cell>
          <cell r="D8395">
            <v>2011</v>
          </cell>
          <cell r="G8395"/>
          <cell r="I8395">
            <v>0</v>
          </cell>
        </row>
        <row r="8396">
          <cell r="A8396">
            <v>133</v>
          </cell>
          <cell r="D8396">
            <v>2011</v>
          </cell>
          <cell r="G8396">
            <v>107</v>
          </cell>
          <cell r="I8396">
            <v>22815548</v>
          </cell>
        </row>
        <row r="8397">
          <cell r="A8397">
            <v>133</v>
          </cell>
          <cell r="D8397">
            <v>2011</v>
          </cell>
          <cell r="G8397">
            <v>108</v>
          </cell>
          <cell r="I8397">
            <v>43173058</v>
          </cell>
        </row>
        <row r="8398">
          <cell r="A8398">
            <v>133</v>
          </cell>
          <cell r="D8398">
            <v>2011</v>
          </cell>
          <cell r="G8398">
            <v>109</v>
          </cell>
          <cell r="I8398">
            <v>775959</v>
          </cell>
        </row>
        <row r="8399">
          <cell r="A8399">
            <v>133</v>
          </cell>
          <cell r="D8399">
            <v>2011</v>
          </cell>
          <cell r="G8399">
            <v>110</v>
          </cell>
          <cell r="I8399">
            <v>724908</v>
          </cell>
        </row>
        <row r="8400">
          <cell r="A8400">
            <v>133</v>
          </cell>
          <cell r="D8400">
            <v>2011</v>
          </cell>
          <cell r="G8400">
            <v>111</v>
          </cell>
          <cell r="I8400">
            <v>69095698</v>
          </cell>
        </row>
        <row r="8401">
          <cell r="A8401">
            <v>133</v>
          </cell>
          <cell r="D8401">
            <v>2011</v>
          </cell>
          <cell r="G8401">
            <v>112</v>
          </cell>
          <cell r="I8401">
            <v>204857909</v>
          </cell>
        </row>
        <row r="8402">
          <cell r="A8402">
            <v>133</v>
          </cell>
          <cell r="D8402">
            <v>2012</v>
          </cell>
          <cell r="G8402"/>
          <cell r="I8402">
            <v>0</v>
          </cell>
        </row>
        <row r="8403">
          <cell r="A8403">
            <v>133</v>
          </cell>
          <cell r="D8403">
            <v>2012</v>
          </cell>
          <cell r="G8403"/>
          <cell r="I8403">
            <v>0</v>
          </cell>
        </row>
        <row r="8404">
          <cell r="A8404">
            <v>133</v>
          </cell>
          <cell r="D8404">
            <v>2012</v>
          </cell>
          <cell r="G8404"/>
          <cell r="I8404">
            <v>0</v>
          </cell>
        </row>
        <row r="8405">
          <cell r="A8405">
            <v>133</v>
          </cell>
          <cell r="D8405">
            <v>2012</v>
          </cell>
          <cell r="G8405">
            <v>86</v>
          </cell>
          <cell r="I8405">
            <v>22691966</v>
          </cell>
        </row>
        <row r="8406">
          <cell r="A8406">
            <v>133</v>
          </cell>
          <cell r="D8406">
            <v>2012</v>
          </cell>
          <cell r="G8406"/>
          <cell r="I8406">
            <v>0</v>
          </cell>
        </row>
        <row r="8407">
          <cell r="A8407">
            <v>133</v>
          </cell>
          <cell r="D8407">
            <v>2012</v>
          </cell>
          <cell r="G8407">
            <v>88</v>
          </cell>
          <cell r="I8407">
            <v>27582687</v>
          </cell>
        </row>
        <row r="8408">
          <cell r="A8408">
            <v>133</v>
          </cell>
          <cell r="D8408">
            <v>2012</v>
          </cell>
          <cell r="G8408"/>
          <cell r="I8408">
            <v>0</v>
          </cell>
        </row>
        <row r="8409">
          <cell r="A8409">
            <v>133</v>
          </cell>
          <cell r="D8409">
            <v>2012</v>
          </cell>
          <cell r="G8409"/>
          <cell r="I8409">
            <v>0</v>
          </cell>
        </row>
        <row r="8410">
          <cell r="A8410">
            <v>133</v>
          </cell>
          <cell r="D8410">
            <v>2012</v>
          </cell>
          <cell r="G8410"/>
          <cell r="I8410">
            <v>0</v>
          </cell>
        </row>
        <row r="8411">
          <cell r="A8411">
            <v>133</v>
          </cell>
          <cell r="D8411">
            <v>2012</v>
          </cell>
          <cell r="G8411">
            <v>92</v>
          </cell>
          <cell r="I8411">
            <v>11481119</v>
          </cell>
        </row>
        <row r="8412">
          <cell r="A8412">
            <v>133</v>
          </cell>
          <cell r="D8412">
            <v>2012</v>
          </cell>
          <cell r="G8412">
            <v>93</v>
          </cell>
          <cell r="I8412">
            <v>6737141</v>
          </cell>
        </row>
        <row r="8413">
          <cell r="A8413">
            <v>133</v>
          </cell>
          <cell r="D8413">
            <v>2012</v>
          </cell>
          <cell r="G8413">
            <v>94</v>
          </cell>
          <cell r="I8413">
            <v>11283754</v>
          </cell>
        </row>
        <row r="8414">
          <cell r="A8414">
            <v>133</v>
          </cell>
          <cell r="D8414">
            <v>2012</v>
          </cell>
          <cell r="G8414">
            <v>95</v>
          </cell>
          <cell r="I8414">
            <v>621553</v>
          </cell>
        </row>
        <row r="8415">
          <cell r="A8415">
            <v>133</v>
          </cell>
          <cell r="D8415">
            <v>2012</v>
          </cell>
          <cell r="G8415">
            <v>96</v>
          </cell>
          <cell r="I8415">
            <v>17232556</v>
          </cell>
        </row>
        <row r="8416">
          <cell r="A8416">
            <v>133</v>
          </cell>
          <cell r="D8416">
            <v>2012</v>
          </cell>
          <cell r="G8416">
            <v>97</v>
          </cell>
          <cell r="I8416">
            <v>37724683</v>
          </cell>
        </row>
        <row r="8417">
          <cell r="A8417">
            <v>133</v>
          </cell>
          <cell r="D8417">
            <v>2012</v>
          </cell>
          <cell r="G8417"/>
          <cell r="I8417">
            <v>0</v>
          </cell>
        </row>
        <row r="8418">
          <cell r="A8418">
            <v>133</v>
          </cell>
          <cell r="D8418">
            <v>2012</v>
          </cell>
          <cell r="G8418">
            <v>99</v>
          </cell>
          <cell r="I8418">
            <v>135355459</v>
          </cell>
        </row>
        <row r="8419">
          <cell r="A8419">
            <v>133</v>
          </cell>
          <cell r="D8419">
            <v>2012</v>
          </cell>
          <cell r="G8419"/>
          <cell r="I8419">
            <v>0</v>
          </cell>
        </row>
        <row r="8420">
          <cell r="A8420">
            <v>133</v>
          </cell>
          <cell r="D8420">
            <v>2012</v>
          </cell>
          <cell r="G8420"/>
          <cell r="I8420">
            <v>0</v>
          </cell>
        </row>
        <row r="8421">
          <cell r="A8421">
            <v>133</v>
          </cell>
          <cell r="D8421">
            <v>2012</v>
          </cell>
          <cell r="G8421">
            <v>102</v>
          </cell>
          <cell r="I8421">
            <v>2021640</v>
          </cell>
        </row>
        <row r="8422">
          <cell r="A8422">
            <v>133</v>
          </cell>
          <cell r="D8422">
            <v>2012</v>
          </cell>
          <cell r="G8422"/>
          <cell r="I8422">
            <v>0</v>
          </cell>
        </row>
        <row r="8423">
          <cell r="A8423">
            <v>133</v>
          </cell>
          <cell r="D8423">
            <v>2012</v>
          </cell>
          <cell r="G8423"/>
          <cell r="I8423">
            <v>0</v>
          </cell>
        </row>
        <row r="8424">
          <cell r="A8424">
            <v>133</v>
          </cell>
          <cell r="D8424">
            <v>2012</v>
          </cell>
          <cell r="G8424"/>
          <cell r="I8424">
            <v>0</v>
          </cell>
        </row>
        <row r="8425">
          <cell r="A8425">
            <v>133</v>
          </cell>
          <cell r="D8425">
            <v>2012</v>
          </cell>
          <cell r="G8425"/>
          <cell r="I8425">
            <v>0</v>
          </cell>
        </row>
        <row r="8426">
          <cell r="A8426">
            <v>133</v>
          </cell>
          <cell r="D8426">
            <v>2012</v>
          </cell>
          <cell r="G8426">
            <v>107</v>
          </cell>
          <cell r="I8426">
            <v>25061577</v>
          </cell>
        </row>
        <row r="8427">
          <cell r="A8427">
            <v>133</v>
          </cell>
          <cell r="D8427">
            <v>2012</v>
          </cell>
          <cell r="G8427">
            <v>108</v>
          </cell>
          <cell r="I8427">
            <v>47355728</v>
          </cell>
        </row>
        <row r="8428">
          <cell r="A8428">
            <v>133</v>
          </cell>
          <cell r="D8428">
            <v>2012</v>
          </cell>
          <cell r="G8428">
            <v>109</v>
          </cell>
          <cell r="I8428">
            <v>767240</v>
          </cell>
        </row>
        <row r="8429">
          <cell r="A8429">
            <v>133</v>
          </cell>
          <cell r="D8429">
            <v>2012</v>
          </cell>
          <cell r="G8429">
            <v>110</v>
          </cell>
          <cell r="I8429">
            <v>596326</v>
          </cell>
        </row>
        <row r="8430">
          <cell r="A8430">
            <v>133</v>
          </cell>
          <cell r="D8430">
            <v>2012</v>
          </cell>
          <cell r="G8430">
            <v>111</v>
          </cell>
          <cell r="I8430">
            <v>75802511</v>
          </cell>
        </row>
        <row r="8431">
          <cell r="A8431">
            <v>133</v>
          </cell>
          <cell r="D8431">
            <v>2012</v>
          </cell>
          <cell r="G8431">
            <v>112</v>
          </cell>
          <cell r="I8431">
            <v>211157970</v>
          </cell>
        </row>
        <row r="8432">
          <cell r="A8432">
            <v>133</v>
          </cell>
          <cell r="D8432">
            <v>2013</v>
          </cell>
          <cell r="G8432"/>
          <cell r="I8432">
            <v>0</v>
          </cell>
        </row>
        <row r="8433">
          <cell r="A8433">
            <v>133</v>
          </cell>
          <cell r="D8433">
            <v>2013</v>
          </cell>
          <cell r="G8433"/>
          <cell r="I8433">
            <v>0</v>
          </cell>
        </row>
        <row r="8434">
          <cell r="A8434">
            <v>133</v>
          </cell>
          <cell r="D8434">
            <v>2013</v>
          </cell>
          <cell r="G8434"/>
          <cell r="I8434">
            <v>0</v>
          </cell>
        </row>
        <row r="8435">
          <cell r="A8435">
            <v>133</v>
          </cell>
          <cell r="D8435">
            <v>2013</v>
          </cell>
          <cell r="G8435">
            <v>86</v>
          </cell>
          <cell r="I8435">
            <v>29413286</v>
          </cell>
        </row>
        <row r="8436">
          <cell r="A8436">
            <v>133</v>
          </cell>
          <cell r="D8436">
            <v>2013</v>
          </cell>
          <cell r="G8436"/>
          <cell r="I8436">
            <v>0</v>
          </cell>
        </row>
        <row r="8437">
          <cell r="A8437">
            <v>133</v>
          </cell>
          <cell r="D8437">
            <v>2013</v>
          </cell>
          <cell r="G8437">
            <v>88</v>
          </cell>
          <cell r="I8437">
            <v>28357606</v>
          </cell>
        </row>
        <row r="8438">
          <cell r="A8438">
            <v>133</v>
          </cell>
          <cell r="D8438">
            <v>2013</v>
          </cell>
          <cell r="G8438"/>
          <cell r="I8438">
            <v>0</v>
          </cell>
        </row>
        <row r="8439">
          <cell r="A8439">
            <v>133</v>
          </cell>
          <cell r="D8439">
            <v>2013</v>
          </cell>
          <cell r="G8439"/>
          <cell r="I8439">
            <v>0</v>
          </cell>
        </row>
        <row r="8440">
          <cell r="A8440">
            <v>133</v>
          </cell>
          <cell r="D8440">
            <v>2013</v>
          </cell>
          <cell r="G8440"/>
          <cell r="I8440">
            <v>0</v>
          </cell>
        </row>
        <row r="8441">
          <cell r="A8441">
            <v>133</v>
          </cell>
          <cell r="D8441">
            <v>2013</v>
          </cell>
          <cell r="G8441">
            <v>92</v>
          </cell>
          <cell r="I8441">
            <v>11163054</v>
          </cell>
        </row>
        <row r="8442">
          <cell r="A8442">
            <v>133</v>
          </cell>
          <cell r="D8442">
            <v>2013</v>
          </cell>
          <cell r="G8442">
            <v>93</v>
          </cell>
          <cell r="I8442">
            <v>5813738</v>
          </cell>
        </row>
        <row r="8443">
          <cell r="A8443">
            <v>133</v>
          </cell>
          <cell r="D8443">
            <v>2013</v>
          </cell>
          <cell r="G8443">
            <v>94</v>
          </cell>
          <cell r="I8443">
            <v>8030582</v>
          </cell>
        </row>
        <row r="8444">
          <cell r="A8444">
            <v>133</v>
          </cell>
          <cell r="D8444">
            <v>2013</v>
          </cell>
          <cell r="G8444">
            <v>95</v>
          </cell>
          <cell r="I8444">
            <v>2226390</v>
          </cell>
        </row>
        <row r="8445">
          <cell r="A8445">
            <v>133</v>
          </cell>
          <cell r="D8445">
            <v>2013</v>
          </cell>
          <cell r="G8445">
            <v>96</v>
          </cell>
          <cell r="I8445">
            <v>15706009</v>
          </cell>
        </row>
        <row r="8446">
          <cell r="A8446">
            <v>133</v>
          </cell>
          <cell r="D8446">
            <v>2013</v>
          </cell>
          <cell r="G8446">
            <v>97</v>
          </cell>
          <cell r="I8446">
            <v>37444037</v>
          </cell>
        </row>
        <row r="8447">
          <cell r="A8447">
            <v>133</v>
          </cell>
          <cell r="D8447">
            <v>2013</v>
          </cell>
          <cell r="G8447"/>
          <cell r="I8447">
            <v>0</v>
          </cell>
        </row>
        <row r="8448">
          <cell r="A8448">
            <v>133</v>
          </cell>
          <cell r="D8448">
            <v>2013</v>
          </cell>
          <cell r="G8448">
            <v>99</v>
          </cell>
          <cell r="I8448">
            <v>138154702</v>
          </cell>
        </row>
        <row r="8449">
          <cell r="A8449">
            <v>133</v>
          </cell>
          <cell r="D8449">
            <v>2013</v>
          </cell>
          <cell r="G8449"/>
          <cell r="I8449">
            <v>0</v>
          </cell>
        </row>
        <row r="8450">
          <cell r="A8450">
            <v>133</v>
          </cell>
          <cell r="D8450">
            <v>2013</v>
          </cell>
          <cell r="G8450"/>
          <cell r="I8450">
            <v>0</v>
          </cell>
        </row>
        <row r="8451">
          <cell r="A8451">
            <v>133</v>
          </cell>
          <cell r="D8451">
            <v>2013</v>
          </cell>
          <cell r="G8451">
            <v>102</v>
          </cell>
          <cell r="I8451">
            <v>1539846</v>
          </cell>
        </row>
        <row r="8452">
          <cell r="A8452">
            <v>133</v>
          </cell>
          <cell r="D8452">
            <v>2013</v>
          </cell>
          <cell r="G8452"/>
          <cell r="I8452">
            <v>0</v>
          </cell>
        </row>
        <row r="8453">
          <cell r="A8453">
            <v>133</v>
          </cell>
          <cell r="D8453">
            <v>2013</v>
          </cell>
          <cell r="G8453"/>
          <cell r="I8453">
            <v>0</v>
          </cell>
        </row>
        <row r="8454">
          <cell r="A8454">
            <v>133</v>
          </cell>
          <cell r="D8454">
            <v>2013</v>
          </cell>
          <cell r="G8454"/>
          <cell r="I8454">
            <v>0</v>
          </cell>
        </row>
        <row r="8455">
          <cell r="A8455">
            <v>133</v>
          </cell>
          <cell r="D8455">
            <v>2013</v>
          </cell>
          <cell r="G8455"/>
          <cell r="I8455">
            <v>0</v>
          </cell>
        </row>
        <row r="8456">
          <cell r="A8456">
            <v>133</v>
          </cell>
          <cell r="D8456">
            <v>2013</v>
          </cell>
          <cell r="G8456">
            <v>107</v>
          </cell>
          <cell r="I8456">
            <v>39495072</v>
          </cell>
        </row>
        <row r="8457">
          <cell r="A8457">
            <v>133</v>
          </cell>
          <cell r="D8457">
            <v>2013</v>
          </cell>
          <cell r="G8457">
            <v>108</v>
          </cell>
          <cell r="I8457">
            <v>46397500</v>
          </cell>
        </row>
        <row r="8458">
          <cell r="A8458">
            <v>133</v>
          </cell>
          <cell r="D8458">
            <v>2013</v>
          </cell>
          <cell r="G8458">
            <v>109</v>
          </cell>
          <cell r="I8458">
            <v>564268</v>
          </cell>
        </row>
        <row r="8459">
          <cell r="A8459">
            <v>133</v>
          </cell>
          <cell r="D8459">
            <v>2013</v>
          </cell>
          <cell r="G8459">
            <v>110</v>
          </cell>
          <cell r="I8459">
            <v>1093725</v>
          </cell>
        </row>
        <row r="8460">
          <cell r="A8460">
            <v>133</v>
          </cell>
          <cell r="D8460">
            <v>2013</v>
          </cell>
          <cell r="G8460">
            <v>111</v>
          </cell>
          <cell r="I8460">
            <v>89090411</v>
          </cell>
        </row>
        <row r="8461">
          <cell r="A8461">
            <v>133</v>
          </cell>
          <cell r="D8461">
            <v>2013</v>
          </cell>
          <cell r="G8461">
            <v>112</v>
          </cell>
          <cell r="I8461">
            <v>227245113</v>
          </cell>
        </row>
        <row r="8462">
          <cell r="A8462">
            <v>133</v>
          </cell>
          <cell r="D8462">
            <v>2014</v>
          </cell>
          <cell r="G8462"/>
          <cell r="I8462">
            <v>0</v>
          </cell>
        </row>
        <row r="8463">
          <cell r="A8463">
            <v>133</v>
          </cell>
          <cell r="D8463">
            <v>2014</v>
          </cell>
          <cell r="G8463"/>
          <cell r="I8463">
            <v>0</v>
          </cell>
        </row>
        <row r="8464">
          <cell r="A8464">
            <v>133</v>
          </cell>
          <cell r="D8464">
            <v>2014</v>
          </cell>
          <cell r="G8464"/>
          <cell r="I8464">
            <v>0</v>
          </cell>
        </row>
        <row r="8465">
          <cell r="A8465">
            <v>133</v>
          </cell>
          <cell r="D8465">
            <v>2014</v>
          </cell>
          <cell r="G8465">
            <v>86</v>
          </cell>
          <cell r="I8465">
            <v>27839395</v>
          </cell>
        </row>
        <row r="8466">
          <cell r="A8466">
            <v>133</v>
          </cell>
          <cell r="D8466">
            <v>2014</v>
          </cell>
          <cell r="G8466"/>
          <cell r="I8466">
            <v>0</v>
          </cell>
        </row>
        <row r="8467">
          <cell r="A8467">
            <v>133</v>
          </cell>
          <cell r="D8467">
            <v>2014</v>
          </cell>
          <cell r="G8467">
            <v>88</v>
          </cell>
          <cell r="I8467">
            <v>27535370</v>
          </cell>
        </row>
        <row r="8468">
          <cell r="A8468">
            <v>133</v>
          </cell>
          <cell r="D8468">
            <v>2014</v>
          </cell>
          <cell r="G8468"/>
          <cell r="I8468">
            <v>0</v>
          </cell>
        </row>
        <row r="8469">
          <cell r="A8469">
            <v>133</v>
          </cell>
          <cell r="D8469">
            <v>2014</v>
          </cell>
          <cell r="G8469"/>
          <cell r="I8469">
            <v>0</v>
          </cell>
        </row>
        <row r="8470">
          <cell r="A8470">
            <v>133</v>
          </cell>
          <cell r="D8470">
            <v>2014</v>
          </cell>
          <cell r="G8470"/>
          <cell r="I8470">
            <v>0</v>
          </cell>
        </row>
        <row r="8471">
          <cell r="A8471">
            <v>133</v>
          </cell>
          <cell r="D8471">
            <v>2014</v>
          </cell>
          <cell r="G8471">
            <v>92</v>
          </cell>
          <cell r="I8471">
            <v>10786626</v>
          </cell>
        </row>
        <row r="8472">
          <cell r="A8472">
            <v>133</v>
          </cell>
          <cell r="D8472">
            <v>2014</v>
          </cell>
          <cell r="G8472">
            <v>93</v>
          </cell>
          <cell r="I8472">
            <v>8065388</v>
          </cell>
        </row>
        <row r="8473">
          <cell r="A8473">
            <v>133</v>
          </cell>
          <cell r="D8473">
            <v>2014</v>
          </cell>
          <cell r="G8473">
            <v>94</v>
          </cell>
          <cell r="I8473">
            <v>7241440</v>
          </cell>
        </row>
        <row r="8474">
          <cell r="A8474">
            <v>133</v>
          </cell>
          <cell r="D8474">
            <v>2014</v>
          </cell>
          <cell r="G8474">
            <v>95</v>
          </cell>
          <cell r="I8474">
            <v>2329747</v>
          </cell>
        </row>
        <row r="8475">
          <cell r="A8475">
            <v>133</v>
          </cell>
          <cell r="D8475">
            <v>2014</v>
          </cell>
          <cell r="G8475">
            <v>96</v>
          </cell>
          <cell r="I8475">
            <v>15749704</v>
          </cell>
        </row>
        <row r="8476">
          <cell r="A8476">
            <v>133</v>
          </cell>
          <cell r="D8476">
            <v>2014</v>
          </cell>
          <cell r="G8476">
            <v>97</v>
          </cell>
          <cell r="I8476">
            <v>56341796</v>
          </cell>
        </row>
        <row r="8477">
          <cell r="A8477">
            <v>133</v>
          </cell>
          <cell r="D8477">
            <v>2014</v>
          </cell>
          <cell r="G8477"/>
          <cell r="I8477">
            <v>0</v>
          </cell>
        </row>
        <row r="8478">
          <cell r="A8478">
            <v>133</v>
          </cell>
          <cell r="D8478">
            <v>2014</v>
          </cell>
          <cell r="G8478">
            <v>99</v>
          </cell>
          <cell r="I8478">
            <v>155889466</v>
          </cell>
        </row>
        <row r="8479">
          <cell r="A8479">
            <v>133</v>
          </cell>
          <cell r="D8479">
            <v>2014</v>
          </cell>
          <cell r="G8479"/>
          <cell r="I8479">
            <v>0</v>
          </cell>
        </row>
        <row r="8480">
          <cell r="A8480">
            <v>133</v>
          </cell>
          <cell r="D8480">
            <v>2014</v>
          </cell>
          <cell r="G8480"/>
          <cell r="I8480">
            <v>0</v>
          </cell>
        </row>
        <row r="8481">
          <cell r="A8481">
            <v>133</v>
          </cell>
          <cell r="D8481">
            <v>2014</v>
          </cell>
          <cell r="G8481">
            <v>102</v>
          </cell>
          <cell r="I8481">
            <v>2390806</v>
          </cell>
        </row>
        <row r="8482">
          <cell r="A8482">
            <v>133</v>
          </cell>
          <cell r="D8482">
            <v>2014</v>
          </cell>
          <cell r="G8482"/>
          <cell r="I8482">
            <v>0</v>
          </cell>
        </row>
        <row r="8483">
          <cell r="A8483">
            <v>133</v>
          </cell>
          <cell r="D8483">
            <v>2014</v>
          </cell>
          <cell r="G8483"/>
          <cell r="I8483">
            <v>0</v>
          </cell>
        </row>
        <row r="8484">
          <cell r="A8484">
            <v>133</v>
          </cell>
          <cell r="D8484">
            <v>2014</v>
          </cell>
          <cell r="G8484"/>
          <cell r="I8484">
            <v>0</v>
          </cell>
        </row>
        <row r="8485">
          <cell r="A8485">
            <v>133</v>
          </cell>
          <cell r="D8485">
            <v>2014</v>
          </cell>
          <cell r="G8485"/>
          <cell r="I8485">
            <v>0</v>
          </cell>
        </row>
        <row r="8486">
          <cell r="A8486">
            <v>133</v>
          </cell>
          <cell r="D8486">
            <v>2014</v>
          </cell>
          <cell r="G8486">
            <v>107</v>
          </cell>
          <cell r="I8486">
            <v>30088385</v>
          </cell>
        </row>
        <row r="8487">
          <cell r="A8487">
            <v>133</v>
          </cell>
          <cell r="D8487">
            <v>2014</v>
          </cell>
          <cell r="G8487">
            <v>108</v>
          </cell>
          <cell r="I8487">
            <v>52450240</v>
          </cell>
        </row>
        <row r="8488">
          <cell r="A8488">
            <v>133</v>
          </cell>
          <cell r="D8488">
            <v>2014</v>
          </cell>
          <cell r="G8488">
            <v>109</v>
          </cell>
          <cell r="I8488">
            <v>566835</v>
          </cell>
        </row>
        <row r="8489">
          <cell r="A8489">
            <v>133</v>
          </cell>
          <cell r="D8489">
            <v>2014</v>
          </cell>
          <cell r="G8489">
            <v>110</v>
          </cell>
          <cell r="I8489">
            <v>1661845</v>
          </cell>
        </row>
        <row r="8490">
          <cell r="A8490">
            <v>133</v>
          </cell>
          <cell r="D8490">
            <v>2014</v>
          </cell>
          <cell r="G8490">
            <v>111</v>
          </cell>
          <cell r="I8490">
            <v>87158111</v>
          </cell>
        </row>
        <row r="8491">
          <cell r="A8491">
            <v>133</v>
          </cell>
          <cell r="D8491">
            <v>2014</v>
          </cell>
          <cell r="G8491">
            <v>112</v>
          </cell>
          <cell r="I8491">
            <v>243047577</v>
          </cell>
        </row>
        <row r="8492">
          <cell r="A8492">
            <v>133</v>
          </cell>
          <cell r="D8492">
            <v>2015</v>
          </cell>
          <cell r="G8492"/>
          <cell r="I8492">
            <v>0</v>
          </cell>
        </row>
        <row r="8493">
          <cell r="A8493">
            <v>133</v>
          </cell>
          <cell r="D8493">
            <v>2015</v>
          </cell>
          <cell r="G8493"/>
          <cell r="I8493">
            <v>0</v>
          </cell>
        </row>
        <row r="8494">
          <cell r="A8494">
            <v>133</v>
          </cell>
          <cell r="D8494">
            <v>2015</v>
          </cell>
          <cell r="G8494"/>
          <cell r="I8494">
            <v>0</v>
          </cell>
        </row>
        <row r="8495">
          <cell r="A8495">
            <v>133</v>
          </cell>
          <cell r="D8495">
            <v>2015</v>
          </cell>
          <cell r="G8495">
            <v>86</v>
          </cell>
          <cell r="I8495">
            <v>31486251</v>
          </cell>
        </row>
        <row r="8496">
          <cell r="A8496">
            <v>133</v>
          </cell>
          <cell r="D8496">
            <v>2015</v>
          </cell>
          <cell r="G8496"/>
          <cell r="I8496">
            <v>0</v>
          </cell>
        </row>
        <row r="8497">
          <cell r="A8497">
            <v>133</v>
          </cell>
          <cell r="D8497">
            <v>2015</v>
          </cell>
          <cell r="G8497">
            <v>88</v>
          </cell>
          <cell r="I8497">
            <v>27818335</v>
          </cell>
        </row>
        <row r="8498">
          <cell r="A8498">
            <v>133</v>
          </cell>
          <cell r="D8498">
            <v>2015</v>
          </cell>
          <cell r="G8498"/>
          <cell r="I8498">
            <v>0</v>
          </cell>
        </row>
        <row r="8499">
          <cell r="A8499">
            <v>133</v>
          </cell>
          <cell r="D8499">
            <v>2015</v>
          </cell>
          <cell r="G8499"/>
          <cell r="I8499">
            <v>0</v>
          </cell>
        </row>
        <row r="8500">
          <cell r="A8500">
            <v>133</v>
          </cell>
          <cell r="D8500">
            <v>2015</v>
          </cell>
          <cell r="G8500"/>
          <cell r="I8500">
            <v>0</v>
          </cell>
        </row>
        <row r="8501">
          <cell r="A8501">
            <v>133</v>
          </cell>
          <cell r="D8501">
            <v>2015</v>
          </cell>
          <cell r="G8501">
            <v>92</v>
          </cell>
          <cell r="I8501">
            <v>10931830</v>
          </cell>
        </row>
        <row r="8502">
          <cell r="A8502">
            <v>133</v>
          </cell>
          <cell r="D8502">
            <v>2015</v>
          </cell>
          <cell r="G8502">
            <v>93</v>
          </cell>
          <cell r="I8502">
            <v>7310475</v>
          </cell>
        </row>
        <row r="8503">
          <cell r="A8503">
            <v>133</v>
          </cell>
          <cell r="D8503">
            <v>2015</v>
          </cell>
          <cell r="G8503">
            <v>94</v>
          </cell>
          <cell r="I8503">
            <v>9269289</v>
          </cell>
        </row>
        <row r="8504">
          <cell r="A8504">
            <v>133</v>
          </cell>
          <cell r="D8504">
            <v>2015</v>
          </cell>
          <cell r="G8504">
            <v>95</v>
          </cell>
          <cell r="I8504">
            <v>2390838</v>
          </cell>
        </row>
        <row r="8505">
          <cell r="A8505">
            <v>133</v>
          </cell>
          <cell r="D8505">
            <v>2015</v>
          </cell>
          <cell r="G8505">
            <v>96</v>
          </cell>
          <cell r="I8505">
            <v>15673592</v>
          </cell>
        </row>
        <row r="8506">
          <cell r="A8506">
            <v>133</v>
          </cell>
          <cell r="D8506">
            <v>2015</v>
          </cell>
          <cell r="G8506">
            <v>97</v>
          </cell>
          <cell r="I8506">
            <v>71008557</v>
          </cell>
        </row>
        <row r="8507">
          <cell r="A8507">
            <v>133</v>
          </cell>
          <cell r="D8507">
            <v>2015</v>
          </cell>
          <cell r="G8507"/>
          <cell r="I8507">
            <v>0</v>
          </cell>
        </row>
        <row r="8508">
          <cell r="A8508">
            <v>133</v>
          </cell>
          <cell r="D8508">
            <v>2015</v>
          </cell>
          <cell r="G8508">
            <v>99</v>
          </cell>
          <cell r="I8508">
            <v>175889167</v>
          </cell>
        </row>
        <row r="8509">
          <cell r="A8509">
            <v>133</v>
          </cell>
          <cell r="D8509">
            <v>2015</v>
          </cell>
          <cell r="G8509"/>
          <cell r="I8509">
            <v>0</v>
          </cell>
        </row>
        <row r="8510">
          <cell r="A8510">
            <v>133</v>
          </cell>
          <cell r="D8510">
            <v>2015</v>
          </cell>
          <cell r="G8510"/>
          <cell r="I8510">
            <v>0</v>
          </cell>
        </row>
        <row r="8511">
          <cell r="A8511">
            <v>133</v>
          </cell>
          <cell r="D8511">
            <v>2015</v>
          </cell>
          <cell r="G8511">
            <v>102</v>
          </cell>
          <cell r="I8511">
            <v>1279293</v>
          </cell>
        </row>
        <row r="8512">
          <cell r="A8512">
            <v>133</v>
          </cell>
          <cell r="D8512">
            <v>2015</v>
          </cell>
          <cell r="G8512"/>
          <cell r="I8512">
            <v>0</v>
          </cell>
        </row>
        <row r="8513">
          <cell r="A8513">
            <v>133</v>
          </cell>
          <cell r="D8513">
            <v>2015</v>
          </cell>
          <cell r="G8513"/>
          <cell r="I8513">
            <v>0</v>
          </cell>
        </row>
        <row r="8514">
          <cell r="A8514">
            <v>133</v>
          </cell>
          <cell r="D8514">
            <v>2015</v>
          </cell>
          <cell r="G8514"/>
          <cell r="I8514">
            <v>0</v>
          </cell>
        </row>
        <row r="8515">
          <cell r="A8515">
            <v>133</v>
          </cell>
          <cell r="D8515">
            <v>2015</v>
          </cell>
          <cell r="G8515"/>
          <cell r="I8515">
            <v>0</v>
          </cell>
        </row>
        <row r="8516">
          <cell r="A8516">
            <v>133</v>
          </cell>
          <cell r="D8516">
            <v>2015</v>
          </cell>
          <cell r="G8516">
            <v>107</v>
          </cell>
          <cell r="I8516">
            <v>35483435</v>
          </cell>
        </row>
        <row r="8517">
          <cell r="A8517">
            <v>133</v>
          </cell>
          <cell r="D8517">
            <v>2015</v>
          </cell>
          <cell r="G8517">
            <v>108</v>
          </cell>
          <cell r="I8517">
            <v>71803748</v>
          </cell>
        </row>
        <row r="8518">
          <cell r="A8518">
            <v>133</v>
          </cell>
          <cell r="D8518">
            <v>2015</v>
          </cell>
          <cell r="G8518">
            <v>109</v>
          </cell>
          <cell r="I8518">
            <v>778027</v>
          </cell>
        </row>
        <row r="8519">
          <cell r="A8519">
            <v>133</v>
          </cell>
          <cell r="D8519">
            <v>2015</v>
          </cell>
          <cell r="G8519">
            <v>110</v>
          </cell>
          <cell r="I8519">
            <v>1478822</v>
          </cell>
        </row>
        <row r="8520">
          <cell r="A8520">
            <v>133</v>
          </cell>
          <cell r="D8520">
            <v>2015</v>
          </cell>
          <cell r="G8520">
            <v>111</v>
          </cell>
          <cell r="I8520">
            <v>110823325</v>
          </cell>
        </row>
        <row r="8521">
          <cell r="A8521">
            <v>133</v>
          </cell>
          <cell r="D8521">
            <v>2015</v>
          </cell>
          <cell r="G8521">
            <v>112</v>
          </cell>
          <cell r="I8521">
            <v>286712492</v>
          </cell>
        </row>
        <row r="8522">
          <cell r="A8522">
            <v>133</v>
          </cell>
          <cell r="D8522">
            <v>2016</v>
          </cell>
          <cell r="G8522">
            <v>83</v>
          </cell>
          <cell r="I8522">
            <v>1980822</v>
          </cell>
        </row>
        <row r="8523">
          <cell r="A8523">
            <v>133</v>
          </cell>
          <cell r="D8523">
            <v>2016</v>
          </cell>
          <cell r="G8523"/>
          <cell r="I8523">
            <v>0</v>
          </cell>
        </row>
        <row r="8524">
          <cell r="A8524">
            <v>133</v>
          </cell>
          <cell r="D8524">
            <v>2016</v>
          </cell>
          <cell r="G8524"/>
          <cell r="I8524">
            <v>0</v>
          </cell>
        </row>
        <row r="8525">
          <cell r="A8525">
            <v>133</v>
          </cell>
          <cell r="D8525">
            <v>2016</v>
          </cell>
          <cell r="G8525">
            <v>86</v>
          </cell>
          <cell r="I8525">
            <v>30795325</v>
          </cell>
        </row>
        <row r="8526">
          <cell r="A8526">
            <v>133</v>
          </cell>
          <cell r="D8526">
            <v>2016</v>
          </cell>
          <cell r="G8526"/>
          <cell r="I8526">
            <v>0</v>
          </cell>
        </row>
        <row r="8527">
          <cell r="A8527">
            <v>133</v>
          </cell>
          <cell r="D8527">
            <v>2016</v>
          </cell>
          <cell r="G8527">
            <v>88</v>
          </cell>
          <cell r="I8527">
            <v>27257867</v>
          </cell>
        </row>
        <row r="8528">
          <cell r="A8528">
            <v>133</v>
          </cell>
          <cell r="D8528">
            <v>2016</v>
          </cell>
          <cell r="G8528"/>
          <cell r="I8528">
            <v>0</v>
          </cell>
        </row>
        <row r="8529">
          <cell r="A8529">
            <v>133</v>
          </cell>
          <cell r="D8529">
            <v>2016</v>
          </cell>
          <cell r="G8529"/>
          <cell r="I8529">
            <v>0</v>
          </cell>
        </row>
        <row r="8530">
          <cell r="A8530">
            <v>133</v>
          </cell>
          <cell r="D8530">
            <v>2016</v>
          </cell>
          <cell r="G8530"/>
          <cell r="I8530">
            <v>0</v>
          </cell>
        </row>
        <row r="8531">
          <cell r="A8531">
            <v>133</v>
          </cell>
          <cell r="D8531">
            <v>2016</v>
          </cell>
          <cell r="G8531">
            <v>92</v>
          </cell>
          <cell r="I8531">
            <v>10727010</v>
          </cell>
        </row>
        <row r="8532">
          <cell r="A8532">
            <v>133</v>
          </cell>
          <cell r="D8532">
            <v>2016</v>
          </cell>
          <cell r="G8532">
            <v>93</v>
          </cell>
          <cell r="I8532">
            <v>5857460</v>
          </cell>
        </row>
        <row r="8533">
          <cell r="A8533">
            <v>133</v>
          </cell>
          <cell r="D8533">
            <v>2016</v>
          </cell>
          <cell r="G8533">
            <v>94</v>
          </cell>
          <cell r="I8533">
            <v>6730256</v>
          </cell>
        </row>
        <row r="8534">
          <cell r="A8534">
            <v>133</v>
          </cell>
          <cell r="D8534">
            <v>2016</v>
          </cell>
          <cell r="G8534">
            <v>95</v>
          </cell>
          <cell r="I8534">
            <v>1511260</v>
          </cell>
        </row>
        <row r="8535">
          <cell r="A8535">
            <v>133</v>
          </cell>
          <cell r="D8535">
            <v>2016</v>
          </cell>
          <cell r="G8535">
            <v>96</v>
          </cell>
          <cell r="I8535">
            <v>15605261</v>
          </cell>
        </row>
        <row r="8536">
          <cell r="A8536">
            <v>133</v>
          </cell>
          <cell r="D8536">
            <v>2016</v>
          </cell>
          <cell r="G8536">
            <v>97</v>
          </cell>
          <cell r="I8536">
            <v>87489750</v>
          </cell>
        </row>
        <row r="8537">
          <cell r="A8537">
            <v>133</v>
          </cell>
          <cell r="D8537">
            <v>2016</v>
          </cell>
          <cell r="G8537"/>
          <cell r="I8537">
            <v>0</v>
          </cell>
        </row>
        <row r="8538">
          <cell r="A8538">
            <v>133</v>
          </cell>
          <cell r="D8538">
            <v>2016</v>
          </cell>
          <cell r="G8538">
            <v>99</v>
          </cell>
          <cell r="I8538">
            <v>187955011</v>
          </cell>
        </row>
        <row r="8539">
          <cell r="A8539">
            <v>133</v>
          </cell>
          <cell r="D8539">
            <v>2016</v>
          </cell>
          <cell r="G8539"/>
          <cell r="I8539">
            <v>0</v>
          </cell>
        </row>
        <row r="8540">
          <cell r="A8540">
            <v>133</v>
          </cell>
          <cell r="D8540">
            <v>2016</v>
          </cell>
          <cell r="G8540">
            <v>101</v>
          </cell>
          <cell r="I8540">
            <v>1142072</v>
          </cell>
        </row>
        <row r="8541">
          <cell r="A8541">
            <v>133</v>
          </cell>
          <cell r="D8541">
            <v>2016</v>
          </cell>
          <cell r="G8541">
            <v>102</v>
          </cell>
          <cell r="I8541">
            <v>702061</v>
          </cell>
        </row>
        <row r="8542">
          <cell r="A8542">
            <v>133</v>
          </cell>
          <cell r="D8542">
            <v>2016</v>
          </cell>
          <cell r="G8542"/>
          <cell r="I8542">
            <v>0</v>
          </cell>
        </row>
        <row r="8543">
          <cell r="A8543">
            <v>133</v>
          </cell>
          <cell r="D8543">
            <v>2016</v>
          </cell>
          <cell r="G8543"/>
          <cell r="I8543">
            <v>0</v>
          </cell>
        </row>
        <row r="8544">
          <cell r="A8544">
            <v>133</v>
          </cell>
          <cell r="D8544">
            <v>2016</v>
          </cell>
          <cell r="G8544"/>
          <cell r="I8544">
            <v>0</v>
          </cell>
        </row>
        <row r="8545">
          <cell r="A8545">
            <v>133</v>
          </cell>
          <cell r="D8545">
            <v>2016</v>
          </cell>
          <cell r="G8545"/>
          <cell r="I8545">
            <v>0</v>
          </cell>
        </row>
        <row r="8546">
          <cell r="A8546">
            <v>133</v>
          </cell>
          <cell r="D8546">
            <v>2016</v>
          </cell>
          <cell r="G8546">
            <v>107</v>
          </cell>
          <cell r="I8546">
            <v>22132051</v>
          </cell>
        </row>
        <row r="8547">
          <cell r="A8547">
            <v>133</v>
          </cell>
          <cell r="D8547">
            <v>2016</v>
          </cell>
          <cell r="G8547">
            <v>108</v>
          </cell>
          <cell r="I8547">
            <v>82198554</v>
          </cell>
        </row>
        <row r="8548">
          <cell r="A8548">
            <v>133</v>
          </cell>
          <cell r="D8548">
            <v>2016</v>
          </cell>
          <cell r="G8548">
            <v>109</v>
          </cell>
          <cell r="I8548">
            <v>1055835</v>
          </cell>
        </row>
        <row r="8549">
          <cell r="A8549">
            <v>133</v>
          </cell>
          <cell r="D8549">
            <v>2016</v>
          </cell>
          <cell r="G8549">
            <v>110</v>
          </cell>
          <cell r="I8549">
            <v>929615</v>
          </cell>
        </row>
        <row r="8550">
          <cell r="A8550">
            <v>133</v>
          </cell>
          <cell r="D8550">
            <v>2016</v>
          </cell>
          <cell r="G8550">
            <v>111</v>
          </cell>
          <cell r="I8550">
            <v>108160188</v>
          </cell>
        </row>
        <row r="8551">
          <cell r="A8551">
            <v>133</v>
          </cell>
          <cell r="D8551">
            <v>2016</v>
          </cell>
          <cell r="G8551">
            <v>112</v>
          </cell>
          <cell r="I8551">
            <v>296115199</v>
          </cell>
        </row>
        <row r="8552">
          <cell r="A8552">
            <v>134</v>
          </cell>
          <cell r="D8552">
            <v>1998</v>
          </cell>
          <cell r="G8552">
            <v>83</v>
          </cell>
          <cell r="I8552">
            <v>2396145</v>
          </cell>
        </row>
        <row r="8553">
          <cell r="A8553">
            <v>134</v>
          </cell>
          <cell r="D8553">
            <v>1998</v>
          </cell>
          <cell r="G8553">
            <v>84</v>
          </cell>
          <cell r="I8553">
            <v>3549957</v>
          </cell>
        </row>
        <row r="8554">
          <cell r="A8554">
            <v>134</v>
          </cell>
          <cell r="D8554">
            <v>1998</v>
          </cell>
          <cell r="G8554">
            <v>85</v>
          </cell>
          <cell r="I8554">
            <v>3508541</v>
          </cell>
        </row>
        <row r="8555">
          <cell r="A8555">
            <v>134</v>
          </cell>
          <cell r="D8555">
            <v>1998</v>
          </cell>
          <cell r="G8555">
            <v>86</v>
          </cell>
          <cell r="I8555">
            <v>1413541</v>
          </cell>
        </row>
        <row r="8556">
          <cell r="A8556">
            <v>134</v>
          </cell>
          <cell r="D8556">
            <v>1998</v>
          </cell>
          <cell r="G8556">
            <v>87</v>
          </cell>
          <cell r="I8556">
            <v>977</v>
          </cell>
        </row>
        <row r="8557">
          <cell r="A8557">
            <v>134</v>
          </cell>
          <cell r="D8557">
            <v>1998</v>
          </cell>
          <cell r="G8557">
            <v>88</v>
          </cell>
          <cell r="I8557">
            <v>74244410</v>
          </cell>
        </row>
        <row r="8558">
          <cell r="A8558">
            <v>134</v>
          </cell>
          <cell r="D8558">
            <v>1998</v>
          </cell>
          <cell r="G8558">
            <v>89</v>
          </cell>
          <cell r="I8558">
            <v>1583975</v>
          </cell>
        </row>
        <row r="8559">
          <cell r="A8559">
            <v>134</v>
          </cell>
          <cell r="D8559">
            <v>1998</v>
          </cell>
          <cell r="G8559">
            <v>90</v>
          </cell>
          <cell r="I8559">
            <v>630108</v>
          </cell>
        </row>
        <row r="8560">
          <cell r="A8560">
            <v>134</v>
          </cell>
          <cell r="D8560">
            <v>1998</v>
          </cell>
          <cell r="G8560">
            <v>91</v>
          </cell>
          <cell r="I8560">
            <v>87327654</v>
          </cell>
        </row>
        <row r="8561">
          <cell r="A8561">
            <v>134</v>
          </cell>
          <cell r="D8561">
            <v>1998</v>
          </cell>
          <cell r="G8561"/>
          <cell r="I8561">
            <v>0</v>
          </cell>
        </row>
        <row r="8562">
          <cell r="A8562">
            <v>134</v>
          </cell>
          <cell r="D8562">
            <v>1998</v>
          </cell>
          <cell r="G8562">
            <v>93</v>
          </cell>
          <cell r="I8562">
            <v>737714</v>
          </cell>
        </row>
        <row r="8563">
          <cell r="A8563">
            <v>134</v>
          </cell>
          <cell r="D8563">
            <v>1998</v>
          </cell>
          <cell r="G8563">
            <v>94</v>
          </cell>
          <cell r="I8563">
            <v>177311</v>
          </cell>
        </row>
        <row r="8564">
          <cell r="A8564">
            <v>134</v>
          </cell>
          <cell r="D8564">
            <v>1998</v>
          </cell>
          <cell r="G8564">
            <v>95</v>
          </cell>
          <cell r="I8564">
            <v>4519272</v>
          </cell>
        </row>
        <row r="8565">
          <cell r="A8565">
            <v>134</v>
          </cell>
          <cell r="D8565">
            <v>1998</v>
          </cell>
          <cell r="G8565">
            <v>96</v>
          </cell>
          <cell r="I8565">
            <v>2795402</v>
          </cell>
        </row>
        <row r="8566">
          <cell r="A8566">
            <v>134</v>
          </cell>
          <cell r="D8566">
            <v>1998</v>
          </cell>
          <cell r="G8566">
            <v>97</v>
          </cell>
          <cell r="I8566">
            <v>15790</v>
          </cell>
        </row>
        <row r="8567">
          <cell r="A8567">
            <v>134</v>
          </cell>
          <cell r="D8567">
            <v>1998</v>
          </cell>
          <cell r="G8567">
            <v>98</v>
          </cell>
          <cell r="I8567">
            <v>1460615</v>
          </cell>
        </row>
        <row r="8568">
          <cell r="A8568">
            <v>134</v>
          </cell>
          <cell r="D8568">
            <v>1998</v>
          </cell>
          <cell r="G8568">
            <v>99</v>
          </cell>
          <cell r="I8568">
            <v>9706104</v>
          </cell>
        </row>
        <row r="8569">
          <cell r="A8569">
            <v>134</v>
          </cell>
          <cell r="D8569">
            <v>1998</v>
          </cell>
          <cell r="G8569">
            <v>100</v>
          </cell>
          <cell r="I8569">
            <v>97033758</v>
          </cell>
        </row>
        <row r="8570">
          <cell r="A8570">
            <v>134</v>
          </cell>
          <cell r="D8570">
            <v>1998</v>
          </cell>
          <cell r="G8570"/>
          <cell r="I8570">
            <v>0</v>
          </cell>
        </row>
        <row r="8571">
          <cell r="A8571">
            <v>134</v>
          </cell>
          <cell r="D8571">
            <v>1998</v>
          </cell>
          <cell r="G8571"/>
          <cell r="I8571">
            <v>0</v>
          </cell>
        </row>
        <row r="8572">
          <cell r="A8572">
            <v>134</v>
          </cell>
          <cell r="D8572">
            <v>1998</v>
          </cell>
          <cell r="G8572">
            <v>103</v>
          </cell>
          <cell r="I8572">
            <v>3556498</v>
          </cell>
        </row>
        <row r="8573">
          <cell r="A8573">
            <v>134</v>
          </cell>
          <cell r="D8573">
            <v>1998</v>
          </cell>
          <cell r="G8573"/>
          <cell r="I8573">
            <v>0</v>
          </cell>
        </row>
        <row r="8574">
          <cell r="A8574">
            <v>134</v>
          </cell>
          <cell r="D8574">
            <v>1998</v>
          </cell>
          <cell r="G8574">
            <v>105</v>
          </cell>
          <cell r="I8574">
            <v>3408908</v>
          </cell>
        </row>
        <row r="8575">
          <cell r="A8575">
            <v>134</v>
          </cell>
          <cell r="D8575">
            <v>1998</v>
          </cell>
          <cell r="G8575">
            <v>106</v>
          </cell>
          <cell r="I8575">
            <v>3313453</v>
          </cell>
        </row>
        <row r="8576">
          <cell r="A8576">
            <v>134</v>
          </cell>
          <cell r="D8576">
            <v>1998</v>
          </cell>
          <cell r="G8576">
            <v>107</v>
          </cell>
          <cell r="I8576">
            <v>10611182</v>
          </cell>
        </row>
        <row r="8577">
          <cell r="A8577">
            <v>134</v>
          </cell>
          <cell r="D8577">
            <v>1998</v>
          </cell>
          <cell r="G8577">
            <v>108</v>
          </cell>
          <cell r="I8577">
            <v>5830892</v>
          </cell>
        </row>
        <row r="8578">
          <cell r="A8578">
            <v>134</v>
          </cell>
          <cell r="D8578">
            <v>1998</v>
          </cell>
          <cell r="G8578">
            <v>109</v>
          </cell>
          <cell r="I8578">
            <v>1063071</v>
          </cell>
        </row>
        <row r="8579">
          <cell r="A8579">
            <v>134</v>
          </cell>
          <cell r="D8579">
            <v>1998</v>
          </cell>
          <cell r="G8579">
            <v>110</v>
          </cell>
          <cell r="I8579">
            <v>7716052</v>
          </cell>
        </row>
        <row r="8580">
          <cell r="A8580">
            <v>134</v>
          </cell>
          <cell r="D8580">
            <v>1998</v>
          </cell>
          <cell r="G8580">
            <v>111</v>
          </cell>
          <cell r="I8580">
            <v>3310816</v>
          </cell>
        </row>
        <row r="8581">
          <cell r="A8581">
            <v>134</v>
          </cell>
          <cell r="D8581">
            <v>1998</v>
          </cell>
          <cell r="G8581">
            <v>112</v>
          </cell>
          <cell r="I8581">
            <v>6060374</v>
          </cell>
        </row>
        <row r="8582">
          <cell r="A8582">
            <v>134</v>
          </cell>
          <cell r="D8582">
            <v>1999</v>
          </cell>
          <cell r="G8582">
            <v>83</v>
          </cell>
          <cell r="I8582">
            <v>1337275</v>
          </cell>
        </row>
        <row r="8583">
          <cell r="A8583">
            <v>134</v>
          </cell>
          <cell r="D8583">
            <v>1999</v>
          </cell>
          <cell r="G8583">
            <v>84</v>
          </cell>
          <cell r="I8583">
            <v>2115234</v>
          </cell>
        </row>
        <row r="8584">
          <cell r="A8584">
            <v>134</v>
          </cell>
          <cell r="D8584">
            <v>1999</v>
          </cell>
          <cell r="G8584">
            <v>85</v>
          </cell>
          <cell r="I8584">
            <v>1454958</v>
          </cell>
        </row>
        <row r="8585">
          <cell r="A8585">
            <v>134</v>
          </cell>
          <cell r="D8585">
            <v>1999</v>
          </cell>
          <cell r="G8585">
            <v>86</v>
          </cell>
          <cell r="I8585">
            <v>217674</v>
          </cell>
        </row>
        <row r="8586">
          <cell r="A8586">
            <v>134</v>
          </cell>
          <cell r="D8586">
            <v>1999</v>
          </cell>
          <cell r="G8586">
            <v>87</v>
          </cell>
          <cell r="I8586">
            <v>0</v>
          </cell>
        </row>
        <row r="8587">
          <cell r="A8587">
            <v>134</v>
          </cell>
          <cell r="D8587">
            <v>1999</v>
          </cell>
          <cell r="G8587">
            <v>88</v>
          </cell>
          <cell r="I8587">
            <v>71336469</v>
          </cell>
        </row>
        <row r="8588">
          <cell r="A8588">
            <v>134</v>
          </cell>
          <cell r="D8588">
            <v>1999</v>
          </cell>
          <cell r="G8588">
            <v>89</v>
          </cell>
          <cell r="I8588">
            <v>761894</v>
          </cell>
        </row>
        <row r="8589">
          <cell r="A8589">
            <v>134</v>
          </cell>
          <cell r="D8589">
            <v>1999</v>
          </cell>
          <cell r="G8589">
            <v>90</v>
          </cell>
          <cell r="I8589">
            <v>553016</v>
          </cell>
        </row>
        <row r="8590">
          <cell r="A8590">
            <v>134</v>
          </cell>
          <cell r="D8590">
            <v>1999</v>
          </cell>
          <cell r="G8590">
            <v>91</v>
          </cell>
          <cell r="I8590">
            <v>77776520</v>
          </cell>
        </row>
        <row r="8591">
          <cell r="A8591">
            <v>134</v>
          </cell>
          <cell r="D8591">
            <v>1999</v>
          </cell>
          <cell r="G8591"/>
          <cell r="I8591">
            <v>0</v>
          </cell>
        </row>
        <row r="8592">
          <cell r="A8592">
            <v>134</v>
          </cell>
          <cell r="D8592">
            <v>1999</v>
          </cell>
          <cell r="G8592">
            <v>93</v>
          </cell>
          <cell r="I8592">
            <v>-316</v>
          </cell>
        </row>
        <row r="8593">
          <cell r="A8593">
            <v>134</v>
          </cell>
          <cell r="D8593">
            <v>1999</v>
          </cell>
          <cell r="G8593">
            <v>94</v>
          </cell>
          <cell r="I8593">
            <v>106231</v>
          </cell>
        </row>
        <row r="8594">
          <cell r="A8594">
            <v>134</v>
          </cell>
          <cell r="D8594">
            <v>1999</v>
          </cell>
          <cell r="G8594">
            <v>95</v>
          </cell>
          <cell r="I8594">
            <v>3688809</v>
          </cell>
        </row>
        <row r="8595">
          <cell r="A8595">
            <v>134</v>
          </cell>
          <cell r="D8595">
            <v>1999</v>
          </cell>
          <cell r="G8595">
            <v>96</v>
          </cell>
          <cell r="I8595">
            <v>1770377</v>
          </cell>
        </row>
        <row r="8596">
          <cell r="A8596">
            <v>134</v>
          </cell>
          <cell r="D8596">
            <v>1999</v>
          </cell>
          <cell r="G8596">
            <v>97</v>
          </cell>
          <cell r="I8596">
            <v>584</v>
          </cell>
        </row>
        <row r="8597">
          <cell r="A8597">
            <v>134</v>
          </cell>
          <cell r="D8597">
            <v>1999</v>
          </cell>
          <cell r="G8597">
            <v>98</v>
          </cell>
          <cell r="I8597">
            <v>532069</v>
          </cell>
        </row>
        <row r="8598">
          <cell r="A8598">
            <v>134</v>
          </cell>
          <cell r="D8598">
            <v>1999</v>
          </cell>
          <cell r="G8598">
            <v>99</v>
          </cell>
          <cell r="I8598">
            <v>6097754</v>
          </cell>
        </row>
        <row r="8599">
          <cell r="A8599">
            <v>134</v>
          </cell>
          <cell r="D8599">
            <v>1999</v>
          </cell>
          <cell r="G8599">
            <v>100</v>
          </cell>
          <cell r="I8599">
            <v>83874274</v>
          </cell>
        </row>
        <row r="8600">
          <cell r="A8600">
            <v>134</v>
          </cell>
          <cell r="D8600">
            <v>1999</v>
          </cell>
          <cell r="G8600"/>
          <cell r="I8600">
            <v>0</v>
          </cell>
        </row>
        <row r="8601">
          <cell r="A8601">
            <v>134</v>
          </cell>
          <cell r="D8601">
            <v>1999</v>
          </cell>
          <cell r="G8601"/>
          <cell r="I8601">
            <v>0</v>
          </cell>
        </row>
        <row r="8602">
          <cell r="A8602">
            <v>134</v>
          </cell>
          <cell r="D8602">
            <v>1999</v>
          </cell>
          <cell r="G8602">
            <v>103</v>
          </cell>
          <cell r="I8602">
            <v>33190259</v>
          </cell>
        </row>
        <row r="8603">
          <cell r="A8603">
            <v>134</v>
          </cell>
          <cell r="D8603">
            <v>1999</v>
          </cell>
          <cell r="G8603"/>
          <cell r="I8603">
            <v>0</v>
          </cell>
        </row>
        <row r="8604">
          <cell r="A8604">
            <v>134</v>
          </cell>
          <cell r="D8604">
            <v>1999</v>
          </cell>
          <cell r="G8604">
            <v>105</v>
          </cell>
          <cell r="I8604">
            <v>4623986</v>
          </cell>
        </row>
        <row r="8605">
          <cell r="A8605">
            <v>134</v>
          </cell>
          <cell r="D8605">
            <v>1999</v>
          </cell>
          <cell r="G8605">
            <v>106</v>
          </cell>
          <cell r="I8605">
            <v>0</v>
          </cell>
        </row>
        <row r="8606">
          <cell r="A8606">
            <v>134</v>
          </cell>
          <cell r="D8606">
            <v>1999</v>
          </cell>
          <cell r="G8606">
            <v>107</v>
          </cell>
          <cell r="I8606">
            <v>37664281</v>
          </cell>
        </row>
        <row r="8607">
          <cell r="A8607">
            <v>134</v>
          </cell>
          <cell r="D8607">
            <v>1999</v>
          </cell>
          <cell r="G8607">
            <v>108</v>
          </cell>
          <cell r="I8607">
            <v>780</v>
          </cell>
        </row>
        <row r="8608">
          <cell r="A8608">
            <v>134</v>
          </cell>
          <cell r="D8608">
            <v>1999</v>
          </cell>
          <cell r="G8608">
            <v>109</v>
          </cell>
          <cell r="I8608">
            <v>0</v>
          </cell>
        </row>
        <row r="8609">
          <cell r="A8609">
            <v>134</v>
          </cell>
          <cell r="D8609">
            <v>1999</v>
          </cell>
          <cell r="G8609">
            <v>110</v>
          </cell>
          <cell r="I8609">
            <v>0</v>
          </cell>
        </row>
        <row r="8610">
          <cell r="A8610">
            <v>134</v>
          </cell>
          <cell r="D8610">
            <v>1999</v>
          </cell>
          <cell r="G8610">
            <v>111</v>
          </cell>
          <cell r="I8610">
            <v>751212</v>
          </cell>
        </row>
        <row r="8611">
          <cell r="A8611">
            <v>134</v>
          </cell>
          <cell r="D8611">
            <v>1999</v>
          </cell>
          <cell r="G8611">
            <v>112</v>
          </cell>
          <cell r="I8611">
            <v>0</v>
          </cell>
        </row>
        <row r="8612">
          <cell r="A8612">
            <v>134</v>
          </cell>
          <cell r="D8612">
            <v>2000</v>
          </cell>
          <cell r="G8612">
            <v>83</v>
          </cell>
          <cell r="I8612">
            <v>6931029</v>
          </cell>
        </row>
        <row r="8613">
          <cell r="A8613">
            <v>134</v>
          </cell>
          <cell r="D8613">
            <v>2000</v>
          </cell>
          <cell r="G8613">
            <v>84</v>
          </cell>
          <cell r="I8613">
            <v>3546270</v>
          </cell>
        </row>
        <row r="8614">
          <cell r="A8614">
            <v>134</v>
          </cell>
          <cell r="D8614">
            <v>2000</v>
          </cell>
          <cell r="G8614">
            <v>85</v>
          </cell>
          <cell r="I8614">
            <v>3615734</v>
          </cell>
        </row>
        <row r="8615">
          <cell r="A8615">
            <v>134</v>
          </cell>
          <cell r="D8615">
            <v>2000</v>
          </cell>
          <cell r="G8615">
            <v>86</v>
          </cell>
          <cell r="I8615">
            <v>985181</v>
          </cell>
        </row>
        <row r="8616">
          <cell r="A8616">
            <v>134</v>
          </cell>
          <cell r="D8616">
            <v>2000</v>
          </cell>
          <cell r="G8616">
            <v>87</v>
          </cell>
          <cell r="I8616">
            <v>0</v>
          </cell>
        </row>
        <row r="8617">
          <cell r="A8617">
            <v>134</v>
          </cell>
          <cell r="D8617">
            <v>2000</v>
          </cell>
          <cell r="G8617">
            <v>88</v>
          </cell>
          <cell r="I8617">
            <v>78404520</v>
          </cell>
        </row>
        <row r="8618">
          <cell r="A8618">
            <v>134</v>
          </cell>
          <cell r="D8618">
            <v>2000</v>
          </cell>
          <cell r="G8618">
            <v>89</v>
          </cell>
          <cell r="I8618">
            <v>1394904</v>
          </cell>
        </row>
        <row r="8619">
          <cell r="A8619">
            <v>134</v>
          </cell>
          <cell r="D8619">
            <v>2000</v>
          </cell>
          <cell r="G8619">
            <v>90</v>
          </cell>
          <cell r="I8619">
            <v>861040</v>
          </cell>
        </row>
        <row r="8620">
          <cell r="A8620">
            <v>134</v>
          </cell>
          <cell r="D8620">
            <v>2000</v>
          </cell>
          <cell r="G8620">
            <v>91</v>
          </cell>
          <cell r="I8620">
            <v>95738678</v>
          </cell>
        </row>
        <row r="8621">
          <cell r="A8621">
            <v>134</v>
          </cell>
          <cell r="D8621">
            <v>2000</v>
          </cell>
          <cell r="G8621"/>
          <cell r="I8621">
            <v>0</v>
          </cell>
        </row>
        <row r="8622">
          <cell r="A8622">
            <v>134</v>
          </cell>
          <cell r="D8622">
            <v>2000</v>
          </cell>
          <cell r="G8622">
            <v>93</v>
          </cell>
          <cell r="I8622">
            <v>1964</v>
          </cell>
        </row>
        <row r="8623">
          <cell r="A8623">
            <v>134</v>
          </cell>
          <cell r="D8623">
            <v>2000</v>
          </cell>
          <cell r="G8623">
            <v>94</v>
          </cell>
          <cell r="I8623">
            <v>203072</v>
          </cell>
        </row>
        <row r="8624">
          <cell r="A8624">
            <v>134</v>
          </cell>
          <cell r="D8624">
            <v>2000</v>
          </cell>
          <cell r="G8624">
            <v>95</v>
          </cell>
          <cell r="I8624">
            <v>2354254</v>
          </cell>
        </row>
        <row r="8625">
          <cell r="A8625">
            <v>134</v>
          </cell>
          <cell r="D8625">
            <v>2000</v>
          </cell>
          <cell r="G8625">
            <v>96</v>
          </cell>
          <cell r="I8625">
            <v>5580227</v>
          </cell>
        </row>
        <row r="8626">
          <cell r="A8626">
            <v>134</v>
          </cell>
          <cell r="D8626">
            <v>2000</v>
          </cell>
          <cell r="G8626">
            <v>97</v>
          </cell>
          <cell r="I8626">
            <v>1637</v>
          </cell>
        </row>
        <row r="8627">
          <cell r="A8627">
            <v>134</v>
          </cell>
          <cell r="D8627">
            <v>2000</v>
          </cell>
          <cell r="G8627">
            <v>98</v>
          </cell>
          <cell r="I8627">
            <v>87995</v>
          </cell>
        </row>
        <row r="8628">
          <cell r="A8628">
            <v>134</v>
          </cell>
          <cell r="D8628">
            <v>2000</v>
          </cell>
          <cell r="G8628">
            <v>99</v>
          </cell>
          <cell r="I8628">
            <v>8229149</v>
          </cell>
        </row>
        <row r="8629">
          <cell r="A8629">
            <v>134</v>
          </cell>
          <cell r="D8629">
            <v>2000</v>
          </cell>
          <cell r="G8629">
            <v>100</v>
          </cell>
          <cell r="I8629">
            <v>103967827</v>
          </cell>
        </row>
        <row r="8630">
          <cell r="A8630">
            <v>134</v>
          </cell>
          <cell r="D8630">
            <v>2000</v>
          </cell>
          <cell r="G8630"/>
          <cell r="I8630">
            <v>0</v>
          </cell>
        </row>
        <row r="8631">
          <cell r="A8631">
            <v>134</v>
          </cell>
          <cell r="D8631">
            <v>2000</v>
          </cell>
          <cell r="G8631"/>
          <cell r="I8631">
            <v>0</v>
          </cell>
        </row>
        <row r="8632">
          <cell r="A8632">
            <v>134</v>
          </cell>
          <cell r="D8632">
            <v>2000</v>
          </cell>
          <cell r="G8632">
            <v>103</v>
          </cell>
          <cell r="I8632">
            <v>45137742</v>
          </cell>
        </row>
        <row r="8633">
          <cell r="A8633">
            <v>134</v>
          </cell>
          <cell r="D8633">
            <v>2000</v>
          </cell>
          <cell r="G8633"/>
          <cell r="I8633">
            <v>0</v>
          </cell>
        </row>
        <row r="8634">
          <cell r="A8634">
            <v>134</v>
          </cell>
          <cell r="D8634">
            <v>2000</v>
          </cell>
          <cell r="G8634">
            <v>105</v>
          </cell>
          <cell r="I8634">
            <v>4769203</v>
          </cell>
        </row>
        <row r="8635">
          <cell r="A8635">
            <v>134</v>
          </cell>
          <cell r="D8635">
            <v>2000</v>
          </cell>
          <cell r="G8635">
            <v>106</v>
          </cell>
          <cell r="I8635">
            <v>0</v>
          </cell>
        </row>
        <row r="8636">
          <cell r="A8636">
            <v>134</v>
          </cell>
          <cell r="D8636">
            <v>2000</v>
          </cell>
          <cell r="G8636">
            <v>107</v>
          </cell>
          <cell r="I8636">
            <v>23846500</v>
          </cell>
        </row>
        <row r="8637">
          <cell r="A8637">
            <v>134</v>
          </cell>
          <cell r="D8637">
            <v>2000</v>
          </cell>
          <cell r="G8637">
            <v>108</v>
          </cell>
          <cell r="I8637">
            <v>0</v>
          </cell>
        </row>
        <row r="8638">
          <cell r="A8638">
            <v>134</v>
          </cell>
          <cell r="D8638">
            <v>2000</v>
          </cell>
          <cell r="G8638">
            <v>109</v>
          </cell>
          <cell r="I8638">
            <v>0</v>
          </cell>
        </row>
        <row r="8639">
          <cell r="A8639">
            <v>134</v>
          </cell>
          <cell r="D8639">
            <v>2000</v>
          </cell>
          <cell r="G8639">
            <v>110</v>
          </cell>
          <cell r="I8639">
            <v>0</v>
          </cell>
        </row>
        <row r="8640">
          <cell r="A8640">
            <v>134</v>
          </cell>
          <cell r="D8640">
            <v>2000</v>
          </cell>
          <cell r="G8640">
            <v>111</v>
          </cell>
          <cell r="I8640">
            <v>378297</v>
          </cell>
        </row>
        <row r="8641">
          <cell r="A8641">
            <v>134</v>
          </cell>
          <cell r="D8641">
            <v>2000</v>
          </cell>
          <cell r="G8641">
            <v>112</v>
          </cell>
          <cell r="I8641">
            <v>11888</v>
          </cell>
        </row>
        <row r="8642">
          <cell r="A8642">
            <v>134</v>
          </cell>
          <cell r="D8642">
            <v>2001</v>
          </cell>
          <cell r="G8642">
            <v>83</v>
          </cell>
          <cell r="I8642">
            <v>4384568</v>
          </cell>
        </row>
        <row r="8643">
          <cell r="A8643">
            <v>134</v>
          </cell>
          <cell r="D8643">
            <v>2001</v>
          </cell>
          <cell r="G8643">
            <v>84</v>
          </cell>
          <cell r="I8643">
            <v>3355000</v>
          </cell>
        </row>
        <row r="8644">
          <cell r="A8644">
            <v>134</v>
          </cell>
          <cell r="D8644">
            <v>2001</v>
          </cell>
          <cell r="G8644">
            <v>85</v>
          </cell>
          <cell r="I8644">
            <v>1076839</v>
          </cell>
        </row>
        <row r="8645">
          <cell r="A8645">
            <v>134</v>
          </cell>
          <cell r="D8645">
            <v>2001</v>
          </cell>
          <cell r="G8645">
            <v>86</v>
          </cell>
          <cell r="I8645">
            <v>1937413</v>
          </cell>
        </row>
        <row r="8646">
          <cell r="A8646">
            <v>134</v>
          </cell>
          <cell r="D8646">
            <v>2001</v>
          </cell>
          <cell r="G8646">
            <v>87</v>
          </cell>
          <cell r="I8646">
            <v>0</v>
          </cell>
        </row>
        <row r="8647">
          <cell r="A8647">
            <v>134</v>
          </cell>
          <cell r="D8647">
            <v>2001</v>
          </cell>
          <cell r="G8647">
            <v>88</v>
          </cell>
          <cell r="I8647">
            <v>94737373</v>
          </cell>
        </row>
        <row r="8648">
          <cell r="A8648">
            <v>134</v>
          </cell>
          <cell r="D8648">
            <v>2001</v>
          </cell>
          <cell r="G8648">
            <v>89</v>
          </cell>
          <cell r="I8648">
            <v>1358298</v>
          </cell>
        </row>
        <row r="8649">
          <cell r="A8649">
            <v>134</v>
          </cell>
          <cell r="D8649">
            <v>2001</v>
          </cell>
          <cell r="G8649">
            <v>90</v>
          </cell>
          <cell r="I8649">
            <v>-170546</v>
          </cell>
        </row>
        <row r="8650">
          <cell r="A8650">
            <v>134</v>
          </cell>
          <cell r="D8650">
            <v>2001</v>
          </cell>
          <cell r="G8650">
            <v>91</v>
          </cell>
          <cell r="I8650">
            <v>106678945</v>
          </cell>
        </row>
        <row r="8651">
          <cell r="A8651">
            <v>134</v>
          </cell>
          <cell r="D8651">
            <v>2001</v>
          </cell>
          <cell r="G8651"/>
          <cell r="I8651">
            <v>0</v>
          </cell>
        </row>
        <row r="8652">
          <cell r="A8652">
            <v>134</v>
          </cell>
          <cell r="D8652">
            <v>2001</v>
          </cell>
          <cell r="G8652">
            <v>93</v>
          </cell>
          <cell r="I8652">
            <v>4622</v>
          </cell>
        </row>
        <row r="8653">
          <cell r="A8653">
            <v>134</v>
          </cell>
          <cell r="D8653">
            <v>2001</v>
          </cell>
          <cell r="G8653">
            <v>94</v>
          </cell>
          <cell r="I8653">
            <v>422381</v>
          </cell>
        </row>
        <row r="8654">
          <cell r="A8654">
            <v>134</v>
          </cell>
          <cell r="D8654">
            <v>2001</v>
          </cell>
          <cell r="G8654">
            <v>95</v>
          </cell>
          <cell r="I8654">
            <v>6935168</v>
          </cell>
        </row>
        <row r="8655">
          <cell r="A8655">
            <v>134</v>
          </cell>
          <cell r="D8655">
            <v>2001</v>
          </cell>
          <cell r="G8655">
            <v>96</v>
          </cell>
          <cell r="I8655">
            <v>9144298</v>
          </cell>
        </row>
        <row r="8656">
          <cell r="A8656">
            <v>134</v>
          </cell>
          <cell r="D8656">
            <v>2001</v>
          </cell>
          <cell r="G8656">
            <v>97</v>
          </cell>
          <cell r="I8656">
            <v>46</v>
          </cell>
        </row>
        <row r="8657">
          <cell r="A8657">
            <v>134</v>
          </cell>
          <cell r="D8657">
            <v>2001</v>
          </cell>
          <cell r="G8657">
            <v>98</v>
          </cell>
          <cell r="I8657">
            <v>27732</v>
          </cell>
        </row>
        <row r="8658">
          <cell r="A8658">
            <v>134</v>
          </cell>
          <cell r="D8658">
            <v>2001</v>
          </cell>
          <cell r="G8658">
            <v>99</v>
          </cell>
          <cell r="I8658">
            <v>16534247</v>
          </cell>
        </row>
        <row r="8659">
          <cell r="A8659">
            <v>134</v>
          </cell>
          <cell r="D8659">
            <v>2001</v>
          </cell>
          <cell r="G8659">
            <v>100</v>
          </cell>
          <cell r="I8659">
            <v>123213192</v>
          </cell>
        </row>
        <row r="8660">
          <cell r="A8660">
            <v>134</v>
          </cell>
          <cell r="D8660">
            <v>2001</v>
          </cell>
          <cell r="G8660"/>
          <cell r="I8660">
            <v>0</v>
          </cell>
        </row>
        <row r="8661">
          <cell r="A8661">
            <v>134</v>
          </cell>
          <cell r="D8661">
            <v>2001</v>
          </cell>
          <cell r="G8661"/>
          <cell r="I8661">
            <v>0</v>
          </cell>
        </row>
        <row r="8662">
          <cell r="A8662">
            <v>134</v>
          </cell>
          <cell r="D8662">
            <v>2001</v>
          </cell>
          <cell r="G8662">
            <v>103</v>
          </cell>
          <cell r="I8662">
            <v>22869598</v>
          </cell>
        </row>
        <row r="8663">
          <cell r="A8663">
            <v>134</v>
          </cell>
          <cell r="D8663">
            <v>2001</v>
          </cell>
          <cell r="G8663"/>
          <cell r="I8663">
            <v>0</v>
          </cell>
        </row>
        <row r="8664">
          <cell r="A8664">
            <v>134</v>
          </cell>
          <cell r="D8664">
            <v>2001</v>
          </cell>
          <cell r="G8664">
            <v>105</v>
          </cell>
          <cell r="I8664">
            <v>5946416</v>
          </cell>
        </row>
        <row r="8665">
          <cell r="A8665">
            <v>134</v>
          </cell>
          <cell r="D8665">
            <v>2001</v>
          </cell>
          <cell r="G8665">
            <v>106</v>
          </cell>
          <cell r="I8665">
            <v>546586</v>
          </cell>
        </row>
        <row r="8666">
          <cell r="A8666">
            <v>134</v>
          </cell>
          <cell r="D8666">
            <v>2001</v>
          </cell>
          <cell r="G8666">
            <v>107</v>
          </cell>
          <cell r="I8666">
            <v>13882859</v>
          </cell>
        </row>
        <row r="8667">
          <cell r="A8667">
            <v>134</v>
          </cell>
          <cell r="D8667">
            <v>2001</v>
          </cell>
          <cell r="G8667">
            <v>108</v>
          </cell>
          <cell r="I8667">
            <v>228725</v>
          </cell>
        </row>
        <row r="8668">
          <cell r="A8668">
            <v>134</v>
          </cell>
          <cell r="D8668">
            <v>2001</v>
          </cell>
          <cell r="G8668">
            <v>109</v>
          </cell>
          <cell r="I8668">
            <v>0</v>
          </cell>
        </row>
        <row r="8669">
          <cell r="A8669">
            <v>134</v>
          </cell>
          <cell r="D8669">
            <v>2001</v>
          </cell>
          <cell r="G8669">
            <v>110</v>
          </cell>
          <cell r="I8669">
            <v>4254415</v>
          </cell>
        </row>
        <row r="8670">
          <cell r="A8670">
            <v>134</v>
          </cell>
          <cell r="D8670">
            <v>2001</v>
          </cell>
          <cell r="G8670">
            <v>111</v>
          </cell>
          <cell r="I8670">
            <v>33665</v>
          </cell>
        </row>
        <row r="8671">
          <cell r="A8671">
            <v>134</v>
          </cell>
          <cell r="D8671">
            <v>2001</v>
          </cell>
          <cell r="G8671">
            <v>112</v>
          </cell>
          <cell r="I8671">
            <v>3894696</v>
          </cell>
        </row>
        <row r="8672">
          <cell r="A8672">
            <v>134</v>
          </cell>
          <cell r="D8672">
            <v>2002</v>
          </cell>
          <cell r="G8672">
            <v>83</v>
          </cell>
          <cell r="I8672">
            <v>3309128</v>
          </cell>
        </row>
        <row r="8673">
          <cell r="A8673">
            <v>134</v>
          </cell>
          <cell r="D8673">
            <v>2002</v>
          </cell>
          <cell r="G8673">
            <v>84</v>
          </cell>
          <cell r="I8673">
            <v>3279937</v>
          </cell>
        </row>
        <row r="8674">
          <cell r="A8674">
            <v>134</v>
          </cell>
          <cell r="D8674">
            <v>2002</v>
          </cell>
          <cell r="G8674">
            <v>85</v>
          </cell>
          <cell r="I8674">
            <v>1104258</v>
          </cell>
        </row>
        <row r="8675">
          <cell r="A8675">
            <v>134</v>
          </cell>
          <cell r="D8675">
            <v>2002</v>
          </cell>
          <cell r="G8675">
            <v>86</v>
          </cell>
          <cell r="I8675">
            <v>2695753</v>
          </cell>
        </row>
        <row r="8676">
          <cell r="A8676">
            <v>134</v>
          </cell>
          <cell r="D8676">
            <v>2002</v>
          </cell>
          <cell r="G8676">
            <v>87</v>
          </cell>
          <cell r="I8676">
            <v>0</v>
          </cell>
        </row>
        <row r="8677">
          <cell r="A8677">
            <v>134</v>
          </cell>
          <cell r="D8677">
            <v>2002</v>
          </cell>
          <cell r="G8677">
            <v>88</v>
          </cell>
          <cell r="I8677">
            <v>76949453</v>
          </cell>
        </row>
        <row r="8678">
          <cell r="A8678">
            <v>134</v>
          </cell>
          <cell r="D8678">
            <v>2002</v>
          </cell>
          <cell r="G8678">
            <v>89</v>
          </cell>
          <cell r="I8678">
            <v>1492444</v>
          </cell>
        </row>
        <row r="8679">
          <cell r="A8679">
            <v>134</v>
          </cell>
          <cell r="D8679">
            <v>2002</v>
          </cell>
          <cell r="G8679">
            <v>90</v>
          </cell>
          <cell r="I8679">
            <v>690935</v>
          </cell>
        </row>
        <row r="8680">
          <cell r="A8680">
            <v>134</v>
          </cell>
          <cell r="D8680">
            <v>2002</v>
          </cell>
          <cell r="G8680">
            <v>91</v>
          </cell>
          <cell r="I8680">
            <v>89521908</v>
          </cell>
        </row>
        <row r="8681">
          <cell r="A8681">
            <v>134</v>
          </cell>
          <cell r="D8681">
            <v>2002</v>
          </cell>
          <cell r="G8681"/>
          <cell r="I8681">
            <v>0</v>
          </cell>
        </row>
        <row r="8682">
          <cell r="A8682">
            <v>134</v>
          </cell>
          <cell r="D8682">
            <v>2002</v>
          </cell>
          <cell r="G8682">
            <v>93</v>
          </cell>
          <cell r="I8682">
            <v>3646</v>
          </cell>
        </row>
        <row r="8683">
          <cell r="A8683">
            <v>134</v>
          </cell>
          <cell r="D8683">
            <v>2002</v>
          </cell>
          <cell r="G8683">
            <v>94</v>
          </cell>
          <cell r="I8683">
            <v>24396</v>
          </cell>
        </row>
        <row r="8684">
          <cell r="A8684">
            <v>134</v>
          </cell>
          <cell r="D8684">
            <v>2002</v>
          </cell>
          <cell r="G8684">
            <v>95</v>
          </cell>
          <cell r="I8684">
            <v>6746774</v>
          </cell>
        </row>
        <row r="8685">
          <cell r="A8685">
            <v>134</v>
          </cell>
          <cell r="D8685">
            <v>2002</v>
          </cell>
          <cell r="G8685">
            <v>96</v>
          </cell>
          <cell r="I8685">
            <v>6076751</v>
          </cell>
        </row>
        <row r="8686">
          <cell r="A8686">
            <v>134</v>
          </cell>
          <cell r="D8686">
            <v>2002</v>
          </cell>
          <cell r="G8686">
            <v>97</v>
          </cell>
          <cell r="I8686">
            <v>0</v>
          </cell>
        </row>
        <row r="8687">
          <cell r="A8687">
            <v>134</v>
          </cell>
          <cell r="D8687">
            <v>2002</v>
          </cell>
          <cell r="G8687">
            <v>98</v>
          </cell>
          <cell r="I8687">
            <v>45151</v>
          </cell>
        </row>
        <row r="8688">
          <cell r="A8688">
            <v>134</v>
          </cell>
          <cell r="D8688">
            <v>2002</v>
          </cell>
          <cell r="G8688">
            <v>99</v>
          </cell>
          <cell r="I8688">
            <v>12896718</v>
          </cell>
        </row>
        <row r="8689">
          <cell r="A8689">
            <v>134</v>
          </cell>
          <cell r="D8689">
            <v>2002</v>
          </cell>
          <cell r="G8689">
            <v>100</v>
          </cell>
          <cell r="I8689">
            <v>102418626</v>
          </cell>
        </row>
        <row r="8690">
          <cell r="A8690">
            <v>134</v>
          </cell>
          <cell r="D8690">
            <v>2002</v>
          </cell>
          <cell r="G8690"/>
          <cell r="I8690">
            <v>0</v>
          </cell>
        </row>
        <row r="8691">
          <cell r="A8691">
            <v>134</v>
          </cell>
          <cell r="D8691">
            <v>2002</v>
          </cell>
          <cell r="G8691"/>
          <cell r="I8691">
            <v>0</v>
          </cell>
        </row>
        <row r="8692">
          <cell r="A8692">
            <v>134</v>
          </cell>
          <cell r="D8692">
            <v>2002</v>
          </cell>
          <cell r="G8692">
            <v>103</v>
          </cell>
          <cell r="I8692">
            <v>-2517580</v>
          </cell>
        </row>
        <row r="8693">
          <cell r="A8693">
            <v>134</v>
          </cell>
          <cell r="D8693">
            <v>2002</v>
          </cell>
          <cell r="G8693"/>
          <cell r="I8693">
            <v>0</v>
          </cell>
        </row>
        <row r="8694">
          <cell r="A8694">
            <v>134</v>
          </cell>
          <cell r="D8694">
            <v>2002</v>
          </cell>
          <cell r="G8694">
            <v>105</v>
          </cell>
          <cell r="I8694">
            <v>6125339</v>
          </cell>
        </row>
        <row r="8695">
          <cell r="A8695">
            <v>134</v>
          </cell>
          <cell r="D8695">
            <v>2002</v>
          </cell>
          <cell r="G8695">
            <v>106</v>
          </cell>
          <cell r="I8695">
            <v>1435139</v>
          </cell>
        </row>
        <row r="8696">
          <cell r="A8696">
            <v>134</v>
          </cell>
          <cell r="D8696">
            <v>2002</v>
          </cell>
          <cell r="G8696">
            <v>107</v>
          </cell>
          <cell r="I8696">
            <v>14365876</v>
          </cell>
        </row>
        <row r="8697">
          <cell r="A8697">
            <v>134</v>
          </cell>
          <cell r="D8697">
            <v>2002</v>
          </cell>
          <cell r="G8697">
            <v>108</v>
          </cell>
          <cell r="I8697">
            <v>619960</v>
          </cell>
        </row>
        <row r="8698">
          <cell r="A8698">
            <v>134</v>
          </cell>
          <cell r="D8698">
            <v>2002</v>
          </cell>
          <cell r="G8698">
            <v>109</v>
          </cell>
          <cell r="I8698">
            <v>0</v>
          </cell>
        </row>
        <row r="8699">
          <cell r="A8699">
            <v>134</v>
          </cell>
          <cell r="D8699">
            <v>2002</v>
          </cell>
          <cell r="G8699">
            <v>110</v>
          </cell>
          <cell r="I8699">
            <v>4842846</v>
          </cell>
        </row>
        <row r="8700">
          <cell r="A8700">
            <v>134</v>
          </cell>
          <cell r="D8700">
            <v>2002</v>
          </cell>
          <cell r="G8700">
            <v>111</v>
          </cell>
          <cell r="I8700">
            <v>28592</v>
          </cell>
        </row>
        <row r="8701">
          <cell r="A8701">
            <v>134</v>
          </cell>
          <cell r="D8701">
            <v>2002</v>
          </cell>
          <cell r="G8701">
            <v>112</v>
          </cell>
          <cell r="I8701">
            <v>-4186686</v>
          </cell>
        </row>
        <row r="8702">
          <cell r="A8702">
            <v>134</v>
          </cell>
          <cell r="D8702">
            <v>2003</v>
          </cell>
          <cell r="G8702">
            <v>83</v>
          </cell>
          <cell r="I8702">
            <v>5698187</v>
          </cell>
        </row>
        <row r="8703">
          <cell r="A8703">
            <v>134</v>
          </cell>
          <cell r="D8703">
            <v>2003</v>
          </cell>
          <cell r="G8703">
            <v>84</v>
          </cell>
          <cell r="I8703">
            <v>4118246</v>
          </cell>
        </row>
        <row r="8704">
          <cell r="A8704">
            <v>134</v>
          </cell>
          <cell r="D8704">
            <v>2003</v>
          </cell>
          <cell r="G8704">
            <v>85</v>
          </cell>
          <cell r="I8704">
            <v>1306701</v>
          </cell>
        </row>
        <row r="8705">
          <cell r="A8705">
            <v>134</v>
          </cell>
          <cell r="D8705">
            <v>2003</v>
          </cell>
          <cell r="G8705">
            <v>86</v>
          </cell>
          <cell r="I8705">
            <v>2174929</v>
          </cell>
        </row>
        <row r="8706">
          <cell r="A8706">
            <v>134</v>
          </cell>
          <cell r="D8706">
            <v>2003</v>
          </cell>
          <cell r="G8706">
            <v>87</v>
          </cell>
          <cell r="I8706">
            <v>0</v>
          </cell>
        </row>
        <row r="8707">
          <cell r="A8707">
            <v>134</v>
          </cell>
          <cell r="D8707">
            <v>2003</v>
          </cell>
          <cell r="G8707">
            <v>88</v>
          </cell>
          <cell r="I8707">
            <v>77497156</v>
          </cell>
        </row>
        <row r="8708">
          <cell r="A8708">
            <v>134</v>
          </cell>
          <cell r="D8708">
            <v>2003</v>
          </cell>
          <cell r="G8708">
            <v>89</v>
          </cell>
          <cell r="I8708">
            <v>363108</v>
          </cell>
        </row>
        <row r="8709">
          <cell r="A8709">
            <v>134</v>
          </cell>
          <cell r="D8709">
            <v>2003</v>
          </cell>
          <cell r="G8709">
            <v>90</v>
          </cell>
          <cell r="I8709">
            <v>405585</v>
          </cell>
        </row>
        <row r="8710">
          <cell r="A8710">
            <v>134</v>
          </cell>
          <cell r="D8710">
            <v>2003</v>
          </cell>
          <cell r="G8710">
            <v>91</v>
          </cell>
          <cell r="I8710">
            <v>91563912</v>
          </cell>
        </row>
        <row r="8711">
          <cell r="A8711">
            <v>134</v>
          </cell>
          <cell r="D8711">
            <v>2003</v>
          </cell>
          <cell r="G8711"/>
          <cell r="I8711">
            <v>0</v>
          </cell>
        </row>
        <row r="8712">
          <cell r="A8712">
            <v>134</v>
          </cell>
          <cell r="D8712">
            <v>2003</v>
          </cell>
          <cell r="G8712">
            <v>93</v>
          </cell>
          <cell r="I8712">
            <v>4211</v>
          </cell>
        </row>
        <row r="8713">
          <cell r="A8713">
            <v>134</v>
          </cell>
          <cell r="D8713">
            <v>2003</v>
          </cell>
          <cell r="G8713">
            <v>94</v>
          </cell>
          <cell r="I8713">
            <v>143</v>
          </cell>
        </row>
        <row r="8714">
          <cell r="A8714">
            <v>134</v>
          </cell>
          <cell r="D8714">
            <v>2003</v>
          </cell>
          <cell r="G8714">
            <v>95</v>
          </cell>
          <cell r="I8714">
            <v>6836308</v>
          </cell>
        </row>
        <row r="8715">
          <cell r="A8715">
            <v>134</v>
          </cell>
          <cell r="D8715">
            <v>2003</v>
          </cell>
          <cell r="G8715">
            <v>96</v>
          </cell>
          <cell r="I8715">
            <v>7466454</v>
          </cell>
        </row>
        <row r="8716">
          <cell r="A8716">
            <v>134</v>
          </cell>
          <cell r="D8716">
            <v>2003</v>
          </cell>
          <cell r="G8716">
            <v>97</v>
          </cell>
          <cell r="I8716">
            <v>10318</v>
          </cell>
        </row>
        <row r="8717">
          <cell r="A8717">
            <v>134</v>
          </cell>
          <cell r="D8717">
            <v>2003</v>
          </cell>
          <cell r="G8717">
            <v>98</v>
          </cell>
          <cell r="I8717">
            <v>80415</v>
          </cell>
        </row>
        <row r="8718">
          <cell r="A8718">
            <v>134</v>
          </cell>
          <cell r="D8718">
            <v>2003</v>
          </cell>
          <cell r="G8718">
            <v>99</v>
          </cell>
          <cell r="I8718">
            <v>14397849</v>
          </cell>
        </row>
        <row r="8719">
          <cell r="A8719">
            <v>134</v>
          </cell>
          <cell r="D8719">
            <v>2003</v>
          </cell>
          <cell r="G8719">
            <v>100</v>
          </cell>
          <cell r="I8719">
            <v>105961761</v>
          </cell>
        </row>
        <row r="8720">
          <cell r="A8720">
            <v>134</v>
          </cell>
          <cell r="D8720">
            <v>2003</v>
          </cell>
          <cell r="G8720"/>
          <cell r="I8720">
            <v>0</v>
          </cell>
        </row>
        <row r="8721">
          <cell r="A8721">
            <v>134</v>
          </cell>
          <cell r="D8721">
            <v>2003</v>
          </cell>
          <cell r="G8721"/>
          <cell r="I8721">
            <v>0</v>
          </cell>
        </row>
        <row r="8722">
          <cell r="A8722">
            <v>134</v>
          </cell>
          <cell r="D8722">
            <v>2003</v>
          </cell>
          <cell r="G8722">
            <v>103</v>
          </cell>
          <cell r="I8722">
            <v>23764850</v>
          </cell>
        </row>
        <row r="8723">
          <cell r="A8723">
            <v>134</v>
          </cell>
          <cell r="D8723">
            <v>2003</v>
          </cell>
          <cell r="G8723"/>
          <cell r="I8723">
            <v>0</v>
          </cell>
        </row>
        <row r="8724">
          <cell r="A8724">
            <v>134</v>
          </cell>
          <cell r="D8724">
            <v>2003</v>
          </cell>
          <cell r="G8724">
            <v>105</v>
          </cell>
          <cell r="I8724">
            <v>6417993</v>
          </cell>
        </row>
        <row r="8725">
          <cell r="A8725">
            <v>134</v>
          </cell>
          <cell r="D8725">
            <v>2003</v>
          </cell>
          <cell r="G8725">
            <v>106</v>
          </cell>
          <cell r="I8725">
            <v>1833459</v>
          </cell>
        </row>
        <row r="8726">
          <cell r="A8726">
            <v>134</v>
          </cell>
          <cell r="D8726">
            <v>2003</v>
          </cell>
          <cell r="G8726">
            <v>107</v>
          </cell>
          <cell r="I8726">
            <v>17824024</v>
          </cell>
        </row>
        <row r="8727">
          <cell r="A8727">
            <v>134</v>
          </cell>
          <cell r="D8727">
            <v>2003</v>
          </cell>
          <cell r="G8727">
            <v>108</v>
          </cell>
          <cell r="I8727">
            <v>710938</v>
          </cell>
        </row>
        <row r="8728">
          <cell r="A8728">
            <v>134</v>
          </cell>
          <cell r="D8728">
            <v>2003</v>
          </cell>
          <cell r="G8728">
            <v>109</v>
          </cell>
          <cell r="I8728">
            <v>39868</v>
          </cell>
        </row>
        <row r="8729">
          <cell r="A8729">
            <v>134</v>
          </cell>
          <cell r="D8729">
            <v>2003</v>
          </cell>
          <cell r="G8729">
            <v>110</v>
          </cell>
          <cell r="I8729">
            <v>5414421</v>
          </cell>
        </row>
        <row r="8730">
          <cell r="A8730">
            <v>134</v>
          </cell>
          <cell r="D8730">
            <v>2003</v>
          </cell>
          <cell r="G8730">
            <v>111</v>
          </cell>
          <cell r="I8730">
            <v>276892</v>
          </cell>
        </row>
        <row r="8731">
          <cell r="A8731">
            <v>134</v>
          </cell>
          <cell r="D8731">
            <v>2003</v>
          </cell>
          <cell r="G8731">
            <v>112</v>
          </cell>
          <cell r="I8731">
            <v>10201170</v>
          </cell>
        </row>
        <row r="8732">
          <cell r="A8732">
            <v>134</v>
          </cell>
          <cell r="D8732">
            <v>2004</v>
          </cell>
          <cell r="G8732">
            <v>83</v>
          </cell>
          <cell r="I8732">
            <v>4086302</v>
          </cell>
        </row>
        <row r="8733">
          <cell r="A8733">
            <v>134</v>
          </cell>
          <cell r="D8733">
            <v>2004</v>
          </cell>
          <cell r="G8733">
            <v>84</v>
          </cell>
          <cell r="I8733">
            <v>5072585</v>
          </cell>
        </row>
        <row r="8734">
          <cell r="A8734">
            <v>134</v>
          </cell>
          <cell r="D8734">
            <v>2004</v>
          </cell>
          <cell r="G8734">
            <v>85</v>
          </cell>
          <cell r="I8734">
            <v>1036952</v>
          </cell>
        </row>
        <row r="8735">
          <cell r="A8735">
            <v>134</v>
          </cell>
          <cell r="D8735">
            <v>2004</v>
          </cell>
          <cell r="G8735">
            <v>86</v>
          </cell>
          <cell r="I8735">
            <v>2344708</v>
          </cell>
        </row>
        <row r="8736">
          <cell r="A8736">
            <v>134</v>
          </cell>
          <cell r="D8736">
            <v>2004</v>
          </cell>
          <cell r="G8736"/>
          <cell r="I8736">
            <v>0</v>
          </cell>
        </row>
        <row r="8737">
          <cell r="A8737">
            <v>134</v>
          </cell>
          <cell r="D8737">
            <v>2004</v>
          </cell>
          <cell r="G8737">
            <v>88</v>
          </cell>
          <cell r="I8737">
            <v>76944428</v>
          </cell>
        </row>
        <row r="8738">
          <cell r="A8738">
            <v>134</v>
          </cell>
          <cell r="D8738">
            <v>2004</v>
          </cell>
          <cell r="G8738">
            <v>89</v>
          </cell>
          <cell r="I8738">
            <v>40424</v>
          </cell>
        </row>
        <row r="8739">
          <cell r="A8739">
            <v>134</v>
          </cell>
          <cell r="D8739">
            <v>2004</v>
          </cell>
          <cell r="G8739">
            <v>90</v>
          </cell>
          <cell r="I8739">
            <v>574819</v>
          </cell>
        </row>
        <row r="8740">
          <cell r="A8740">
            <v>134</v>
          </cell>
          <cell r="D8740">
            <v>2004</v>
          </cell>
          <cell r="G8740">
            <v>91</v>
          </cell>
          <cell r="I8740">
            <v>90100218</v>
          </cell>
        </row>
        <row r="8741">
          <cell r="A8741">
            <v>134</v>
          </cell>
          <cell r="D8741">
            <v>2004</v>
          </cell>
          <cell r="G8741"/>
          <cell r="I8741">
            <v>0</v>
          </cell>
        </row>
        <row r="8742">
          <cell r="A8742">
            <v>134</v>
          </cell>
          <cell r="D8742">
            <v>2004</v>
          </cell>
          <cell r="G8742">
            <v>93</v>
          </cell>
          <cell r="I8742">
            <v>4626</v>
          </cell>
        </row>
        <row r="8743">
          <cell r="A8743">
            <v>134</v>
          </cell>
          <cell r="D8743">
            <v>2004</v>
          </cell>
          <cell r="G8743">
            <v>94</v>
          </cell>
          <cell r="I8743">
            <v>466</v>
          </cell>
        </row>
        <row r="8744">
          <cell r="A8744">
            <v>134</v>
          </cell>
          <cell r="D8744">
            <v>2004</v>
          </cell>
          <cell r="G8744">
            <v>95</v>
          </cell>
          <cell r="I8744">
            <v>7829952</v>
          </cell>
        </row>
        <row r="8745">
          <cell r="A8745">
            <v>134</v>
          </cell>
          <cell r="D8745">
            <v>2004</v>
          </cell>
          <cell r="G8745">
            <v>96</v>
          </cell>
          <cell r="I8745">
            <v>7170446</v>
          </cell>
        </row>
        <row r="8746">
          <cell r="A8746">
            <v>134</v>
          </cell>
          <cell r="D8746">
            <v>2004</v>
          </cell>
          <cell r="G8746">
            <v>97</v>
          </cell>
          <cell r="I8746">
            <v>30593</v>
          </cell>
        </row>
        <row r="8747">
          <cell r="A8747">
            <v>134</v>
          </cell>
          <cell r="D8747">
            <v>2004</v>
          </cell>
          <cell r="G8747">
            <v>98</v>
          </cell>
          <cell r="I8747">
            <v>187444</v>
          </cell>
        </row>
        <row r="8748">
          <cell r="A8748">
            <v>134</v>
          </cell>
          <cell r="D8748">
            <v>2004</v>
          </cell>
          <cell r="G8748">
            <v>99</v>
          </cell>
          <cell r="I8748">
            <v>15223527</v>
          </cell>
        </row>
        <row r="8749">
          <cell r="A8749">
            <v>134</v>
          </cell>
          <cell r="D8749">
            <v>2004</v>
          </cell>
          <cell r="G8749">
            <v>100</v>
          </cell>
          <cell r="I8749">
            <v>105323745</v>
          </cell>
        </row>
        <row r="8750">
          <cell r="A8750">
            <v>134</v>
          </cell>
          <cell r="D8750">
            <v>2004</v>
          </cell>
          <cell r="G8750"/>
          <cell r="I8750">
            <v>0</v>
          </cell>
        </row>
        <row r="8751">
          <cell r="A8751">
            <v>134</v>
          </cell>
          <cell r="D8751">
            <v>2004</v>
          </cell>
          <cell r="G8751"/>
          <cell r="I8751">
            <v>0</v>
          </cell>
        </row>
        <row r="8752">
          <cell r="A8752">
            <v>134</v>
          </cell>
          <cell r="D8752">
            <v>2004</v>
          </cell>
          <cell r="G8752">
            <v>103</v>
          </cell>
          <cell r="I8752">
            <v>23633967</v>
          </cell>
        </row>
        <row r="8753">
          <cell r="A8753">
            <v>134</v>
          </cell>
          <cell r="D8753">
            <v>2004</v>
          </cell>
          <cell r="G8753"/>
          <cell r="I8753">
            <v>0</v>
          </cell>
        </row>
        <row r="8754">
          <cell r="A8754">
            <v>134</v>
          </cell>
          <cell r="D8754">
            <v>2004</v>
          </cell>
          <cell r="G8754">
            <v>105</v>
          </cell>
          <cell r="I8754">
            <v>7297006</v>
          </cell>
        </row>
        <row r="8755">
          <cell r="A8755">
            <v>134</v>
          </cell>
          <cell r="D8755">
            <v>2004</v>
          </cell>
          <cell r="G8755">
            <v>106</v>
          </cell>
          <cell r="I8755">
            <v>1839640</v>
          </cell>
        </row>
        <row r="8756">
          <cell r="A8756">
            <v>134</v>
          </cell>
          <cell r="D8756">
            <v>2004</v>
          </cell>
          <cell r="G8756">
            <v>107</v>
          </cell>
          <cell r="I8756">
            <v>22543306</v>
          </cell>
        </row>
        <row r="8757">
          <cell r="A8757">
            <v>134</v>
          </cell>
          <cell r="D8757">
            <v>2004</v>
          </cell>
          <cell r="G8757">
            <v>108</v>
          </cell>
          <cell r="I8757">
            <v>1895579</v>
          </cell>
        </row>
        <row r="8758">
          <cell r="A8758">
            <v>134</v>
          </cell>
          <cell r="D8758">
            <v>2004</v>
          </cell>
          <cell r="G8758">
            <v>109</v>
          </cell>
          <cell r="I8758">
            <v>288258</v>
          </cell>
        </row>
        <row r="8759">
          <cell r="A8759">
            <v>134</v>
          </cell>
          <cell r="D8759">
            <v>2004</v>
          </cell>
          <cell r="G8759">
            <v>110</v>
          </cell>
          <cell r="I8759">
            <v>5319872</v>
          </cell>
        </row>
        <row r="8760">
          <cell r="A8760">
            <v>134</v>
          </cell>
          <cell r="D8760">
            <v>2004</v>
          </cell>
          <cell r="G8760">
            <v>111</v>
          </cell>
          <cell r="I8760">
            <v>119129</v>
          </cell>
        </row>
        <row r="8761">
          <cell r="A8761">
            <v>134</v>
          </cell>
          <cell r="D8761">
            <v>2004</v>
          </cell>
          <cell r="G8761">
            <v>112</v>
          </cell>
          <cell r="I8761">
            <v>22322195</v>
          </cell>
        </row>
        <row r="8762">
          <cell r="A8762">
            <v>134</v>
          </cell>
          <cell r="D8762">
            <v>2005</v>
          </cell>
          <cell r="G8762">
            <v>83</v>
          </cell>
          <cell r="I8762">
            <v>6457151</v>
          </cell>
        </row>
        <row r="8763">
          <cell r="A8763">
            <v>134</v>
          </cell>
          <cell r="D8763">
            <v>2005</v>
          </cell>
          <cell r="G8763">
            <v>84</v>
          </cell>
          <cell r="I8763">
            <v>4512428</v>
          </cell>
        </row>
        <row r="8764">
          <cell r="A8764">
            <v>134</v>
          </cell>
          <cell r="D8764">
            <v>2005</v>
          </cell>
          <cell r="G8764">
            <v>85</v>
          </cell>
          <cell r="I8764">
            <v>569390</v>
          </cell>
        </row>
        <row r="8765">
          <cell r="A8765">
            <v>134</v>
          </cell>
          <cell r="D8765">
            <v>2005</v>
          </cell>
          <cell r="G8765">
            <v>86</v>
          </cell>
          <cell r="I8765">
            <v>2188772</v>
          </cell>
        </row>
        <row r="8766">
          <cell r="A8766">
            <v>134</v>
          </cell>
          <cell r="D8766">
            <v>2005</v>
          </cell>
          <cell r="G8766"/>
          <cell r="I8766">
            <v>0</v>
          </cell>
        </row>
        <row r="8767">
          <cell r="A8767">
            <v>134</v>
          </cell>
          <cell r="D8767">
            <v>2005</v>
          </cell>
          <cell r="G8767">
            <v>88</v>
          </cell>
          <cell r="I8767">
            <v>83360299</v>
          </cell>
        </row>
        <row r="8768">
          <cell r="A8768">
            <v>134</v>
          </cell>
          <cell r="D8768">
            <v>2005</v>
          </cell>
          <cell r="G8768">
            <v>89</v>
          </cell>
          <cell r="I8768">
            <v>191619</v>
          </cell>
        </row>
        <row r="8769">
          <cell r="A8769">
            <v>134</v>
          </cell>
          <cell r="D8769">
            <v>2005</v>
          </cell>
          <cell r="G8769">
            <v>90</v>
          </cell>
          <cell r="I8769">
            <v>2028958</v>
          </cell>
        </row>
        <row r="8770">
          <cell r="A8770">
            <v>134</v>
          </cell>
          <cell r="D8770">
            <v>2005</v>
          </cell>
          <cell r="G8770">
            <v>91</v>
          </cell>
          <cell r="I8770">
            <v>99308617</v>
          </cell>
        </row>
        <row r="8771">
          <cell r="A8771">
            <v>134</v>
          </cell>
          <cell r="D8771">
            <v>2005</v>
          </cell>
          <cell r="G8771"/>
          <cell r="I8771">
            <v>0</v>
          </cell>
        </row>
        <row r="8772">
          <cell r="A8772">
            <v>134</v>
          </cell>
          <cell r="D8772">
            <v>2005</v>
          </cell>
          <cell r="G8772">
            <v>93</v>
          </cell>
          <cell r="I8772">
            <v>11686</v>
          </cell>
        </row>
        <row r="8773">
          <cell r="A8773">
            <v>134</v>
          </cell>
          <cell r="D8773">
            <v>2005</v>
          </cell>
          <cell r="G8773">
            <v>94</v>
          </cell>
          <cell r="I8773">
            <v>97</v>
          </cell>
        </row>
        <row r="8774">
          <cell r="A8774">
            <v>134</v>
          </cell>
          <cell r="D8774">
            <v>2005</v>
          </cell>
          <cell r="G8774">
            <v>95</v>
          </cell>
          <cell r="I8774">
            <v>6520157</v>
          </cell>
        </row>
        <row r="8775">
          <cell r="A8775">
            <v>134</v>
          </cell>
          <cell r="D8775">
            <v>2005</v>
          </cell>
          <cell r="G8775">
            <v>96</v>
          </cell>
          <cell r="I8775">
            <v>8587820</v>
          </cell>
        </row>
        <row r="8776">
          <cell r="A8776">
            <v>134</v>
          </cell>
          <cell r="D8776">
            <v>2005</v>
          </cell>
          <cell r="G8776">
            <v>97</v>
          </cell>
          <cell r="I8776">
            <v>6599</v>
          </cell>
        </row>
        <row r="8777">
          <cell r="A8777">
            <v>134</v>
          </cell>
          <cell r="D8777">
            <v>2005</v>
          </cell>
          <cell r="G8777">
            <v>98</v>
          </cell>
          <cell r="I8777">
            <v>847821</v>
          </cell>
        </row>
        <row r="8778">
          <cell r="A8778">
            <v>134</v>
          </cell>
          <cell r="D8778">
            <v>2005</v>
          </cell>
          <cell r="G8778">
            <v>99</v>
          </cell>
          <cell r="I8778">
            <v>15974180</v>
          </cell>
        </row>
        <row r="8779">
          <cell r="A8779">
            <v>134</v>
          </cell>
          <cell r="D8779">
            <v>2005</v>
          </cell>
          <cell r="G8779">
            <v>100</v>
          </cell>
          <cell r="I8779">
            <v>115282797</v>
          </cell>
        </row>
        <row r="8780">
          <cell r="A8780">
            <v>134</v>
          </cell>
          <cell r="D8780">
            <v>2005</v>
          </cell>
          <cell r="G8780"/>
          <cell r="I8780">
            <v>0</v>
          </cell>
        </row>
        <row r="8781">
          <cell r="A8781">
            <v>134</v>
          </cell>
          <cell r="D8781">
            <v>2005</v>
          </cell>
          <cell r="G8781"/>
          <cell r="I8781">
            <v>0</v>
          </cell>
        </row>
        <row r="8782">
          <cell r="A8782">
            <v>134</v>
          </cell>
          <cell r="D8782">
            <v>2005</v>
          </cell>
          <cell r="G8782">
            <v>103</v>
          </cell>
          <cell r="I8782">
            <v>25226709</v>
          </cell>
        </row>
        <row r="8783">
          <cell r="A8783">
            <v>134</v>
          </cell>
          <cell r="D8783">
            <v>2005</v>
          </cell>
          <cell r="G8783"/>
          <cell r="I8783">
            <v>0</v>
          </cell>
        </row>
        <row r="8784">
          <cell r="A8784">
            <v>134</v>
          </cell>
          <cell r="D8784">
            <v>2005</v>
          </cell>
          <cell r="G8784">
            <v>105</v>
          </cell>
          <cell r="I8784">
            <v>9786336</v>
          </cell>
        </row>
        <row r="8785">
          <cell r="A8785">
            <v>134</v>
          </cell>
          <cell r="D8785">
            <v>2005</v>
          </cell>
          <cell r="G8785">
            <v>106</v>
          </cell>
          <cell r="I8785">
            <v>3301836</v>
          </cell>
        </row>
        <row r="8786">
          <cell r="A8786">
            <v>134</v>
          </cell>
          <cell r="D8786">
            <v>2005</v>
          </cell>
          <cell r="G8786">
            <v>107</v>
          </cell>
          <cell r="I8786">
            <v>18348654</v>
          </cell>
        </row>
        <row r="8787">
          <cell r="A8787">
            <v>134</v>
          </cell>
          <cell r="D8787">
            <v>2005</v>
          </cell>
          <cell r="G8787">
            <v>108</v>
          </cell>
          <cell r="I8787">
            <v>1514228</v>
          </cell>
        </row>
        <row r="8788">
          <cell r="A8788">
            <v>134</v>
          </cell>
          <cell r="D8788">
            <v>2005</v>
          </cell>
          <cell r="G8788">
            <v>109</v>
          </cell>
          <cell r="I8788">
            <v>192851</v>
          </cell>
        </row>
        <row r="8789">
          <cell r="A8789">
            <v>134</v>
          </cell>
          <cell r="D8789">
            <v>2005</v>
          </cell>
          <cell r="G8789">
            <v>110</v>
          </cell>
          <cell r="I8789">
            <v>5033168</v>
          </cell>
        </row>
        <row r="8790">
          <cell r="A8790">
            <v>134</v>
          </cell>
          <cell r="D8790">
            <v>2005</v>
          </cell>
          <cell r="G8790">
            <v>111</v>
          </cell>
          <cell r="I8790">
            <v>17640</v>
          </cell>
        </row>
        <row r="8791">
          <cell r="A8791">
            <v>134</v>
          </cell>
          <cell r="D8791">
            <v>2005</v>
          </cell>
          <cell r="G8791">
            <v>112</v>
          </cell>
          <cell r="I8791">
            <v>20626608</v>
          </cell>
        </row>
        <row r="8792">
          <cell r="A8792">
            <v>134</v>
          </cell>
          <cell r="D8792">
            <v>2006</v>
          </cell>
          <cell r="G8792">
            <v>83</v>
          </cell>
          <cell r="I8792">
            <v>7758555</v>
          </cell>
        </row>
        <row r="8793">
          <cell r="A8793">
            <v>134</v>
          </cell>
          <cell r="D8793">
            <v>2006</v>
          </cell>
          <cell r="G8793">
            <v>84</v>
          </cell>
          <cell r="I8793">
            <v>1087335</v>
          </cell>
        </row>
        <row r="8794">
          <cell r="A8794">
            <v>134</v>
          </cell>
          <cell r="D8794">
            <v>2006</v>
          </cell>
          <cell r="G8794"/>
          <cell r="I8794">
            <v>0</v>
          </cell>
        </row>
        <row r="8795">
          <cell r="A8795">
            <v>134</v>
          </cell>
          <cell r="D8795">
            <v>2006</v>
          </cell>
          <cell r="G8795">
            <v>86</v>
          </cell>
          <cell r="I8795">
            <v>4161724</v>
          </cell>
        </row>
        <row r="8796">
          <cell r="A8796">
            <v>134</v>
          </cell>
          <cell r="D8796">
            <v>2006</v>
          </cell>
          <cell r="G8796"/>
          <cell r="I8796">
            <v>0</v>
          </cell>
        </row>
        <row r="8797">
          <cell r="A8797">
            <v>134</v>
          </cell>
          <cell r="D8797">
            <v>2006</v>
          </cell>
          <cell r="G8797"/>
          <cell r="I8797">
            <v>0</v>
          </cell>
        </row>
        <row r="8798">
          <cell r="A8798">
            <v>134</v>
          </cell>
          <cell r="D8798">
            <v>2006</v>
          </cell>
          <cell r="G8798"/>
          <cell r="I8798">
            <v>0</v>
          </cell>
        </row>
        <row r="8799">
          <cell r="A8799">
            <v>134</v>
          </cell>
          <cell r="D8799">
            <v>2006</v>
          </cell>
          <cell r="G8799">
            <v>90</v>
          </cell>
          <cell r="I8799">
            <v>805928</v>
          </cell>
        </row>
        <row r="8800">
          <cell r="A8800">
            <v>134</v>
          </cell>
          <cell r="D8800">
            <v>2006</v>
          </cell>
          <cell r="G8800">
            <v>91</v>
          </cell>
          <cell r="I8800">
            <v>507258</v>
          </cell>
        </row>
        <row r="8801">
          <cell r="A8801">
            <v>134</v>
          </cell>
          <cell r="D8801">
            <v>2006</v>
          </cell>
          <cell r="G8801"/>
          <cell r="I8801">
            <v>0</v>
          </cell>
        </row>
        <row r="8802">
          <cell r="A8802">
            <v>134</v>
          </cell>
          <cell r="D8802">
            <v>2006</v>
          </cell>
          <cell r="G8802">
            <v>93</v>
          </cell>
          <cell r="I8802">
            <v>320015</v>
          </cell>
        </row>
        <row r="8803">
          <cell r="A8803">
            <v>134</v>
          </cell>
          <cell r="D8803">
            <v>2006</v>
          </cell>
          <cell r="G8803">
            <v>94</v>
          </cell>
          <cell r="I8803">
            <v>2320087</v>
          </cell>
        </row>
        <row r="8804">
          <cell r="A8804">
            <v>134</v>
          </cell>
          <cell r="D8804">
            <v>2006</v>
          </cell>
          <cell r="G8804"/>
          <cell r="I8804">
            <v>0</v>
          </cell>
        </row>
        <row r="8805">
          <cell r="A8805">
            <v>134</v>
          </cell>
          <cell r="D8805">
            <v>2006</v>
          </cell>
          <cell r="G8805">
            <v>96</v>
          </cell>
          <cell r="I8805">
            <v>94110633</v>
          </cell>
        </row>
        <row r="8806">
          <cell r="A8806">
            <v>134</v>
          </cell>
          <cell r="D8806">
            <v>2006</v>
          </cell>
          <cell r="G8806">
            <v>97</v>
          </cell>
          <cell r="I8806">
            <v>938870</v>
          </cell>
        </row>
        <row r="8807">
          <cell r="A8807">
            <v>134</v>
          </cell>
          <cell r="D8807">
            <v>2006</v>
          </cell>
          <cell r="G8807">
            <v>98</v>
          </cell>
          <cell r="I8807">
            <v>1343348</v>
          </cell>
        </row>
        <row r="8808">
          <cell r="A8808">
            <v>134</v>
          </cell>
          <cell r="D8808">
            <v>2006</v>
          </cell>
          <cell r="G8808">
            <v>99</v>
          </cell>
          <cell r="I8808">
            <v>113353753</v>
          </cell>
        </row>
        <row r="8809">
          <cell r="A8809">
            <v>134</v>
          </cell>
          <cell r="D8809">
            <v>2006</v>
          </cell>
          <cell r="G8809"/>
          <cell r="I8809">
            <v>0</v>
          </cell>
        </row>
        <row r="8810">
          <cell r="A8810">
            <v>134</v>
          </cell>
          <cell r="D8810">
            <v>2006</v>
          </cell>
          <cell r="G8810">
            <v>101</v>
          </cell>
          <cell r="I8810">
            <v>19767</v>
          </cell>
        </row>
        <row r="8811">
          <cell r="A8811">
            <v>134</v>
          </cell>
          <cell r="D8811">
            <v>2006</v>
          </cell>
          <cell r="G8811">
            <v>102</v>
          </cell>
          <cell r="I8811">
            <v>5318</v>
          </cell>
        </row>
        <row r="8812">
          <cell r="A8812">
            <v>134</v>
          </cell>
          <cell r="D8812">
            <v>2006</v>
          </cell>
          <cell r="G8812"/>
          <cell r="I8812">
            <v>0</v>
          </cell>
        </row>
        <row r="8813">
          <cell r="A8813">
            <v>134</v>
          </cell>
          <cell r="D8813">
            <v>2006</v>
          </cell>
          <cell r="G8813">
            <v>104</v>
          </cell>
          <cell r="I8813">
            <v>132256</v>
          </cell>
        </row>
        <row r="8814">
          <cell r="A8814">
            <v>134</v>
          </cell>
          <cell r="D8814">
            <v>2006</v>
          </cell>
          <cell r="G8814">
            <v>105</v>
          </cell>
          <cell r="I8814">
            <v>1820947</v>
          </cell>
        </row>
        <row r="8815">
          <cell r="A8815">
            <v>134</v>
          </cell>
          <cell r="D8815">
            <v>2006</v>
          </cell>
          <cell r="G8815"/>
          <cell r="I8815">
            <v>0</v>
          </cell>
        </row>
        <row r="8816">
          <cell r="A8816">
            <v>134</v>
          </cell>
          <cell r="D8816">
            <v>2006</v>
          </cell>
          <cell r="G8816">
            <v>107</v>
          </cell>
          <cell r="I8816">
            <v>10062229</v>
          </cell>
        </row>
        <row r="8817">
          <cell r="A8817">
            <v>134</v>
          </cell>
          <cell r="D8817">
            <v>2006</v>
          </cell>
          <cell r="G8817">
            <v>108</v>
          </cell>
          <cell r="I8817">
            <v>10812758</v>
          </cell>
        </row>
        <row r="8818">
          <cell r="A8818">
            <v>134</v>
          </cell>
          <cell r="D8818">
            <v>2006</v>
          </cell>
          <cell r="G8818">
            <v>109</v>
          </cell>
          <cell r="I8818">
            <v>0</v>
          </cell>
        </row>
        <row r="8819">
          <cell r="A8819">
            <v>134</v>
          </cell>
          <cell r="D8819">
            <v>2006</v>
          </cell>
          <cell r="G8819">
            <v>110</v>
          </cell>
          <cell r="I8819">
            <v>723453</v>
          </cell>
        </row>
        <row r="8820">
          <cell r="A8820">
            <v>134</v>
          </cell>
          <cell r="D8820">
            <v>2006</v>
          </cell>
          <cell r="G8820">
            <v>111</v>
          </cell>
          <cell r="I8820">
            <v>23576728</v>
          </cell>
        </row>
        <row r="8821">
          <cell r="A8821">
            <v>134</v>
          </cell>
          <cell r="D8821">
            <v>2006</v>
          </cell>
          <cell r="G8821">
            <v>112</v>
          </cell>
          <cell r="I8821">
            <v>136930481</v>
          </cell>
        </row>
        <row r="8822">
          <cell r="A8822">
            <v>134</v>
          </cell>
          <cell r="D8822">
            <v>2007</v>
          </cell>
          <cell r="G8822">
            <v>83</v>
          </cell>
          <cell r="I8822">
            <v>8207350</v>
          </cell>
        </row>
        <row r="8823">
          <cell r="A8823">
            <v>134</v>
          </cell>
          <cell r="D8823">
            <v>2007</v>
          </cell>
          <cell r="G8823">
            <v>84</v>
          </cell>
          <cell r="I8823">
            <v>0</v>
          </cell>
        </row>
        <row r="8824">
          <cell r="A8824">
            <v>134</v>
          </cell>
          <cell r="D8824">
            <v>2007</v>
          </cell>
          <cell r="G8824"/>
          <cell r="I8824">
            <v>0</v>
          </cell>
        </row>
        <row r="8825">
          <cell r="A8825">
            <v>134</v>
          </cell>
          <cell r="D8825">
            <v>2007</v>
          </cell>
          <cell r="G8825">
            <v>86</v>
          </cell>
          <cell r="I8825">
            <v>6335813</v>
          </cell>
        </row>
        <row r="8826">
          <cell r="A8826">
            <v>134</v>
          </cell>
          <cell r="D8826">
            <v>2007</v>
          </cell>
          <cell r="G8826"/>
          <cell r="I8826">
            <v>0</v>
          </cell>
        </row>
        <row r="8827">
          <cell r="A8827">
            <v>134</v>
          </cell>
          <cell r="D8827">
            <v>2007</v>
          </cell>
          <cell r="G8827"/>
          <cell r="I8827">
            <v>0</v>
          </cell>
        </row>
        <row r="8828">
          <cell r="A8828">
            <v>134</v>
          </cell>
          <cell r="D8828">
            <v>2007</v>
          </cell>
          <cell r="G8828"/>
          <cell r="I8828">
            <v>0</v>
          </cell>
        </row>
        <row r="8829">
          <cell r="A8829">
            <v>134</v>
          </cell>
          <cell r="D8829">
            <v>2007</v>
          </cell>
          <cell r="G8829">
            <v>90</v>
          </cell>
          <cell r="I8829">
            <v>594239</v>
          </cell>
        </row>
        <row r="8830">
          <cell r="A8830">
            <v>134</v>
          </cell>
          <cell r="D8830">
            <v>2007</v>
          </cell>
          <cell r="G8830">
            <v>91</v>
          </cell>
          <cell r="I8830">
            <v>958694</v>
          </cell>
        </row>
        <row r="8831">
          <cell r="A8831">
            <v>134</v>
          </cell>
          <cell r="D8831">
            <v>2007</v>
          </cell>
          <cell r="G8831"/>
          <cell r="I8831">
            <v>0</v>
          </cell>
        </row>
        <row r="8832">
          <cell r="A8832">
            <v>134</v>
          </cell>
          <cell r="D8832">
            <v>2007</v>
          </cell>
          <cell r="G8832">
            <v>93</v>
          </cell>
          <cell r="I8832">
            <v>1006028</v>
          </cell>
        </row>
        <row r="8833">
          <cell r="A8833">
            <v>134</v>
          </cell>
          <cell r="D8833">
            <v>2007</v>
          </cell>
          <cell r="G8833">
            <v>94</v>
          </cell>
          <cell r="I8833">
            <v>125807</v>
          </cell>
        </row>
        <row r="8834">
          <cell r="A8834">
            <v>134</v>
          </cell>
          <cell r="D8834">
            <v>2007</v>
          </cell>
          <cell r="G8834"/>
          <cell r="I8834">
            <v>0</v>
          </cell>
        </row>
        <row r="8835">
          <cell r="A8835">
            <v>134</v>
          </cell>
          <cell r="D8835">
            <v>2007</v>
          </cell>
          <cell r="G8835">
            <v>96</v>
          </cell>
          <cell r="I8835">
            <v>106592111</v>
          </cell>
        </row>
        <row r="8836">
          <cell r="A8836">
            <v>134</v>
          </cell>
          <cell r="D8836">
            <v>2007</v>
          </cell>
          <cell r="G8836">
            <v>97</v>
          </cell>
          <cell r="I8836">
            <v>2751804</v>
          </cell>
        </row>
        <row r="8837">
          <cell r="A8837">
            <v>134</v>
          </cell>
          <cell r="D8837">
            <v>2007</v>
          </cell>
          <cell r="G8837">
            <v>98</v>
          </cell>
          <cell r="I8837">
            <v>1356267</v>
          </cell>
        </row>
        <row r="8838">
          <cell r="A8838">
            <v>134</v>
          </cell>
          <cell r="D8838">
            <v>2007</v>
          </cell>
          <cell r="G8838">
            <v>99</v>
          </cell>
          <cell r="I8838">
            <v>127928113</v>
          </cell>
        </row>
        <row r="8839">
          <cell r="A8839">
            <v>134</v>
          </cell>
          <cell r="D8839">
            <v>2007</v>
          </cell>
          <cell r="G8839"/>
          <cell r="I8839">
            <v>0</v>
          </cell>
        </row>
        <row r="8840">
          <cell r="A8840">
            <v>134</v>
          </cell>
          <cell r="D8840">
            <v>2007</v>
          </cell>
          <cell r="G8840">
            <v>101</v>
          </cell>
          <cell r="I8840">
            <v>56234</v>
          </cell>
        </row>
        <row r="8841">
          <cell r="A8841">
            <v>134</v>
          </cell>
          <cell r="D8841">
            <v>2007</v>
          </cell>
          <cell r="G8841">
            <v>102</v>
          </cell>
          <cell r="I8841">
            <v>4076</v>
          </cell>
        </row>
        <row r="8842">
          <cell r="A8842">
            <v>134</v>
          </cell>
          <cell r="D8842">
            <v>2007</v>
          </cell>
          <cell r="G8842">
            <v>103</v>
          </cell>
          <cell r="I8842">
            <v>8331</v>
          </cell>
        </row>
        <row r="8843">
          <cell r="A8843">
            <v>134</v>
          </cell>
          <cell r="D8843">
            <v>2007</v>
          </cell>
          <cell r="G8843">
            <v>104</v>
          </cell>
          <cell r="I8843">
            <v>704405</v>
          </cell>
        </row>
        <row r="8844">
          <cell r="A8844">
            <v>134</v>
          </cell>
          <cell r="D8844">
            <v>2007</v>
          </cell>
          <cell r="G8844">
            <v>105</v>
          </cell>
          <cell r="I8844">
            <v>2516755</v>
          </cell>
        </row>
        <row r="8845">
          <cell r="A8845">
            <v>134</v>
          </cell>
          <cell r="D8845">
            <v>2007</v>
          </cell>
          <cell r="G8845"/>
          <cell r="I8845">
            <v>0</v>
          </cell>
        </row>
        <row r="8846">
          <cell r="A8846">
            <v>134</v>
          </cell>
          <cell r="D8846">
            <v>2007</v>
          </cell>
          <cell r="G8846">
            <v>107</v>
          </cell>
          <cell r="I8846">
            <v>9272545</v>
          </cell>
        </row>
        <row r="8847">
          <cell r="A8847">
            <v>134</v>
          </cell>
          <cell r="D8847">
            <v>2007</v>
          </cell>
          <cell r="G8847">
            <v>108</v>
          </cell>
          <cell r="I8847">
            <v>13323841</v>
          </cell>
        </row>
        <row r="8848">
          <cell r="A8848">
            <v>134</v>
          </cell>
          <cell r="D8848">
            <v>2007</v>
          </cell>
          <cell r="G8848"/>
          <cell r="I8848">
            <v>0</v>
          </cell>
        </row>
        <row r="8849">
          <cell r="A8849">
            <v>134</v>
          </cell>
          <cell r="D8849">
            <v>2007</v>
          </cell>
          <cell r="G8849">
            <v>110</v>
          </cell>
          <cell r="I8849">
            <v>380572</v>
          </cell>
        </row>
        <row r="8850">
          <cell r="A8850">
            <v>134</v>
          </cell>
          <cell r="D8850">
            <v>2007</v>
          </cell>
          <cell r="G8850">
            <v>111</v>
          </cell>
          <cell r="I8850">
            <v>26266759</v>
          </cell>
        </row>
        <row r="8851">
          <cell r="A8851">
            <v>134</v>
          </cell>
          <cell r="D8851">
            <v>2007</v>
          </cell>
          <cell r="G8851">
            <v>112</v>
          </cell>
          <cell r="I8851">
            <v>154194872</v>
          </cell>
        </row>
        <row r="8852">
          <cell r="A8852">
            <v>134</v>
          </cell>
          <cell r="D8852">
            <v>2008</v>
          </cell>
          <cell r="G8852">
            <v>83</v>
          </cell>
          <cell r="I8852">
            <v>7808710</v>
          </cell>
        </row>
        <row r="8853">
          <cell r="A8853">
            <v>134</v>
          </cell>
          <cell r="D8853">
            <v>2008</v>
          </cell>
          <cell r="G8853"/>
          <cell r="I8853">
            <v>0</v>
          </cell>
        </row>
        <row r="8854">
          <cell r="A8854">
            <v>134</v>
          </cell>
          <cell r="D8854">
            <v>2008</v>
          </cell>
          <cell r="G8854"/>
          <cell r="I8854">
            <v>0</v>
          </cell>
        </row>
        <row r="8855">
          <cell r="A8855">
            <v>134</v>
          </cell>
          <cell r="D8855">
            <v>2008</v>
          </cell>
          <cell r="G8855">
            <v>86</v>
          </cell>
          <cell r="I8855">
            <v>7114390</v>
          </cell>
        </row>
        <row r="8856">
          <cell r="A8856">
            <v>134</v>
          </cell>
          <cell r="D8856">
            <v>2008</v>
          </cell>
          <cell r="G8856">
            <v>87</v>
          </cell>
          <cell r="I8856">
            <v>83728</v>
          </cell>
        </row>
        <row r="8857">
          <cell r="A8857">
            <v>134</v>
          </cell>
          <cell r="D8857">
            <v>2008</v>
          </cell>
          <cell r="G8857"/>
          <cell r="I8857">
            <v>0</v>
          </cell>
        </row>
        <row r="8858">
          <cell r="A8858">
            <v>134</v>
          </cell>
          <cell r="D8858">
            <v>2008</v>
          </cell>
          <cell r="G8858"/>
          <cell r="I8858">
            <v>0</v>
          </cell>
        </row>
        <row r="8859">
          <cell r="A8859">
            <v>134</v>
          </cell>
          <cell r="D8859">
            <v>2008</v>
          </cell>
          <cell r="G8859">
            <v>90</v>
          </cell>
          <cell r="I8859">
            <v>73289</v>
          </cell>
        </row>
        <row r="8860">
          <cell r="A8860">
            <v>134</v>
          </cell>
          <cell r="D8860">
            <v>2008</v>
          </cell>
          <cell r="G8860">
            <v>91</v>
          </cell>
          <cell r="I8860">
            <v>1264738</v>
          </cell>
        </row>
        <row r="8861">
          <cell r="A8861">
            <v>134</v>
          </cell>
          <cell r="D8861">
            <v>2008</v>
          </cell>
          <cell r="G8861"/>
          <cell r="I8861">
            <v>0</v>
          </cell>
        </row>
        <row r="8862">
          <cell r="A8862">
            <v>134</v>
          </cell>
          <cell r="D8862">
            <v>2008</v>
          </cell>
          <cell r="G8862">
            <v>93</v>
          </cell>
          <cell r="I8862">
            <v>1869851</v>
          </cell>
        </row>
        <row r="8863">
          <cell r="A8863">
            <v>134</v>
          </cell>
          <cell r="D8863">
            <v>2008</v>
          </cell>
          <cell r="G8863">
            <v>94</v>
          </cell>
          <cell r="I8863">
            <v>93337</v>
          </cell>
        </row>
        <row r="8864">
          <cell r="A8864">
            <v>134</v>
          </cell>
          <cell r="D8864">
            <v>2008</v>
          </cell>
          <cell r="G8864"/>
          <cell r="I8864">
            <v>0</v>
          </cell>
        </row>
        <row r="8865">
          <cell r="A8865">
            <v>134</v>
          </cell>
          <cell r="D8865">
            <v>2008</v>
          </cell>
          <cell r="G8865">
            <v>96</v>
          </cell>
          <cell r="I8865">
            <v>121167183</v>
          </cell>
        </row>
        <row r="8866">
          <cell r="A8866">
            <v>134</v>
          </cell>
          <cell r="D8866">
            <v>2008</v>
          </cell>
          <cell r="G8866">
            <v>97</v>
          </cell>
          <cell r="I8866">
            <v>1795131</v>
          </cell>
        </row>
        <row r="8867">
          <cell r="A8867">
            <v>134</v>
          </cell>
          <cell r="D8867">
            <v>2008</v>
          </cell>
          <cell r="G8867">
            <v>98</v>
          </cell>
          <cell r="I8867">
            <v>822667</v>
          </cell>
        </row>
        <row r="8868">
          <cell r="A8868">
            <v>134</v>
          </cell>
          <cell r="D8868">
            <v>2008</v>
          </cell>
          <cell r="G8868">
            <v>99</v>
          </cell>
          <cell r="I8868">
            <v>142093024</v>
          </cell>
        </row>
        <row r="8869">
          <cell r="A8869">
            <v>134</v>
          </cell>
          <cell r="D8869">
            <v>2008</v>
          </cell>
          <cell r="G8869"/>
          <cell r="I8869">
            <v>0</v>
          </cell>
        </row>
        <row r="8870">
          <cell r="A8870">
            <v>134</v>
          </cell>
          <cell r="D8870">
            <v>2008</v>
          </cell>
          <cell r="G8870">
            <v>101</v>
          </cell>
          <cell r="I8870">
            <v>9822</v>
          </cell>
        </row>
        <row r="8871">
          <cell r="A8871">
            <v>134</v>
          </cell>
          <cell r="D8871">
            <v>2008</v>
          </cell>
          <cell r="G8871">
            <v>102</v>
          </cell>
          <cell r="I8871">
            <v>3284</v>
          </cell>
        </row>
        <row r="8872">
          <cell r="A8872">
            <v>134</v>
          </cell>
          <cell r="D8872">
            <v>2008</v>
          </cell>
          <cell r="G8872">
            <v>103</v>
          </cell>
          <cell r="I8872">
            <v>290283</v>
          </cell>
        </row>
        <row r="8873">
          <cell r="A8873">
            <v>134</v>
          </cell>
          <cell r="D8873">
            <v>2008</v>
          </cell>
          <cell r="G8873">
            <v>104</v>
          </cell>
          <cell r="I8873">
            <v>636171</v>
          </cell>
        </row>
        <row r="8874">
          <cell r="A8874">
            <v>134</v>
          </cell>
          <cell r="D8874">
            <v>2008</v>
          </cell>
          <cell r="G8874">
            <v>105</v>
          </cell>
          <cell r="I8874">
            <v>3199160</v>
          </cell>
        </row>
        <row r="8875">
          <cell r="A8875">
            <v>134</v>
          </cell>
          <cell r="D8875">
            <v>2008</v>
          </cell>
          <cell r="G8875"/>
          <cell r="I8875">
            <v>0</v>
          </cell>
        </row>
        <row r="8876">
          <cell r="A8876">
            <v>134</v>
          </cell>
          <cell r="D8876">
            <v>2008</v>
          </cell>
          <cell r="G8876">
            <v>107</v>
          </cell>
          <cell r="I8876">
            <v>11093119</v>
          </cell>
        </row>
        <row r="8877">
          <cell r="A8877">
            <v>134</v>
          </cell>
          <cell r="D8877">
            <v>2008</v>
          </cell>
          <cell r="G8877">
            <v>108</v>
          </cell>
          <cell r="I8877">
            <v>16204998</v>
          </cell>
        </row>
        <row r="8878">
          <cell r="A8878">
            <v>134</v>
          </cell>
          <cell r="D8878">
            <v>2008</v>
          </cell>
          <cell r="G8878"/>
          <cell r="I8878">
            <v>0</v>
          </cell>
        </row>
        <row r="8879">
          <cell r="A8879">
            <v>134</v>
          </cell>
          <cell r="D8879">
            <v>2008</v>
          </cell>
          <cell r="G8879">
            <v>110</v>
          </cell>
          <cell r="I8879">
            <v>480533</v>
          </cell>
        </row>
        <row r="8880">
          <cell r="A8880">
            <v>134</v>
          </cell>
          <cell r="D8880">
            <v>2008</v>
          </cell>
          <cell r="G8880">
            <v>111</v>
          </cell>
          <cell r="I8880">
            <v>31917370</v>
          </cell>
        </row>
        <row r="8881">
          <cell r="A8881">
            <v>134</v>
          </cell>
          <cell r="D8881">
            <v>2008</v>
          </cell>
          <cell r="G8881">
            <v>112</v>
          </cell>
          <cell r="I8881">
            <v>174010394</v>
          </cell>
        </row>
        <row r="8882">
          <cell r="A8882">
            <v>134</v>
          </cell>
          <cell r="D8882">
            <v>2009</v>
          </cell>
          <cell r="G8882">
            <v>83</v>
          </cell>
          <cell r="I8882">
            <v>6088583</v>
          </cell>
        </row>
        <row r="8883">
          <cell r="A8883">
            <v>134</v>
          </cell>
          <cell r="D8883">
            <v>2009</v>
          </cell>
          <cell r="G8883"/>
          <cell r="I8883">
            <v>0</v>
          </cell>
        </row>
        <row r="8884">
          <cell r="A8884">
            <v>134</v>
          </cell>
          <cell r="D8884">
            <v>2009</v>
          </cell>
          <cell r="G8884"/>
          <cell r="I8884">
            <v>0</v>
          </cell>
        </row>
        <row r="8885">
          <cell r="A8885">
            <v>134</v>
          </cell>
          <cell r="D8885">
            <v>2009</v>
          </cell>
          <cell r="G8885">
            <v>86</v>
          </cell>
          <cell r="I8885">
            <v>8347455</v>
          </cell>
        </row>
        <row r="8886">
          <cell r="A8886">
            <v>134</v>
          </cell>
          <cell r="D8886">
            <v>2009</v>
          </cell>
          <cell r="G8886">
            <v>87</v>
          </cell>
          <cell r="I8886">
            <v>0</v>
          </cell>
        </row>
        <row r="8887">
          <cell r="A8887">
            <v>134</v>
          </cell>
          <cell r="D8887">
            <v>2009</v>
          </cell>
          <cell r="G8887"/>
          <cell r="I8887">
            <v>0</v>
          </cell>
        </row>
        <row r="8888">
          <cell r="A8888">
            <v>134</v>
          </cell>
          <cell r="D8888">
            <v>2009</v>
          </cell>
          <cell r="G8888"/>
          <cell r="I8888">
            <v>0</v>
          </cell>
        </row>
        <row r="8889">
          <cell r="A8889">
            <v>134</v>
          </cell>
          <cell r="D8889">
            <v>2009</v>
          </cell>
          <cell r="G8889">
            <v>90</v>
          </cell>
          <cell r="I8889">
            <v>76671</v>
          </cell>
        </row>
        <row r="8890">
          <cell r="A8890">
            <v>134</v>
          </cell>
          <cell r="D8890">
            <v>2009</v>
          </cell>
          <cell r="G8890">
            <v>91</v>
          </cell>
          <cell r="I8890">
            <v>899582</v>
          </cell>
        </row>
        <row r="8891">
          <cell r="A8891">
            <v>134</v>
          </cell>
          <cell r="D8891">
            <v>2009</v>
          </cell>
          <cell r="G8891"/>
          <cell r="I8891">
            <v>0</v>
          </cell>
        </row>
        <row r="8892">
          <cell r="A8892">
            <v>134</v>
          </cell>
          <cell r="D8892">
            <v>2009</v>
          </cell>
          <cell r="G8892">
            <v>93</v>
          </cell>
          <cell r="I8892">
            <v>1506478</v>
          </cell>
        </row>
        <row r="8893">
          <cell r="A8893">
            <v>134</v>
          </cell>
          <cell r="D8893">
            <v>2009</v>
          </cell>
          <cell r="G8893">
            <v>94</v>
          </cell>
          <cell r="I8893">
            <v>245152</v>
          </cell>
        </row>
        <row r="8894">
          <cell r="A8894">
            <v>134</v>
          </cell>
          <cell r="D8894">
            <v>2009</v>
          </cell>
          <cell r="G8894"/>
          <cell r="I8894">
            <v>0</v>
          </cell>
        </row>
        <row r="8895">
          <cell r="A8895">
            <v>134</v>
          </cell>
          <cell r="D8895">
            <v>2009</v>
          </cell>
          <cell r="G8895">
            <v>96</v>
          </cell>
          <cell r="I8895">
            <v>117161210</v>
          </cell>
        </row>
        <row r="8896">
          <cell r="A8896">
            <v>134</v>
          </cell>
          <cell r="D8896">
            <v>2009</v>
          </cell>
          <cell r="G8896">
            <v>97</v>
          </cell>
          <cell r="I8896">
            <v>2393112</v>
          </cell>
        </row>
        <row r="8897">
          <cell r="A8897">
            <v>134</v>
          </cell>
          <cell r="D8897">
            <v>2009</v>
          </cell>
          <cell r="G8897">
            <v>98</v>
          </cell>
          <cell r="I8897">
            <v>1656975</v>
          </cell>
        </row>
        <row r="8898">
          <cell r="A8898">
            <v>134</v>
          </cell>
          <cell r="D8898">
            <v>2009</v>
          </cell>
          <cell r="G8898">
            <v>99</v>
          </cell>
          <cell r="I8898">
            <v>138375218</v>
          </cell>
        </row>
        <row r="8899">
          <cell r="A8899">
            <v>134</v>
          </cell>
          <cell r="D8899">
            <v>2009</v>
          </cell>
          <cell r="G8899"/>
          <cell r="I8899">
            <v>0</v>
          </cell>
        </row>
        <row r="8900">
          <cell r="A8900">
            <v>134</v>
          </cell>
          <cell r="D8900">
            <v>2009</v>
          </cell>
          <cell r="G8900">
            <v>101</v>
          </cell>
          <cell r="I8900">
            <v>35453</v>
          </cell>
        </row>
        <row r="8901">
          <cell r="A8901">
            <v>134</v>
          </cell>
          <cell r="D8901">
            <v>2009</v>
          </cell>
          <cell r="G8901">
            <v>102</v>
          </cell>
          <cell r="I8901">
            <v>788</v>
          </cell>
        </row>
        <row r="8902">
          <cell r="A8902">
            <v>134</v>
          </cell>
          <cell r="D8902">
            <v>2009</v>
          </cell>
          <cell r="G8902">
            <v>103</v>
          </cell>
          <cell r="I8902">
            <v>79505</v>
          </cell>
        </row>
        <row r="8903">
          <cell r="A8903">
            <v>134</v>
          </cell>
          <cell r="D8903">
            <v>2009</v>
          </cell>
          <cell r="G8903">
            <v>104</v>
          </cell>
          <cell r="I8903">
            <v>974621</v>
          </cell>
        </row>
        <row r="8904">
          <cell r="A8904">
            <v>134</v>
          </cell>
          <cell r="D8904">
            <v>2009</v>
          </cell>
          <cell r="G8904">
            <v>105</v>
          </cell>
          <cell r="I8904">
            <v>3005647</v>
          </cell>
        </row>
        <row r="8905">
          <cell r="A8905">
            <v>134</v>
          </cell>
          <cell r="D8905">
            <v>2009</v>
          </cell>
          <cell r="G8905"/>
          <cell r="I8905">
            <v>0</v>
          </cell>
        </row>
        <row r="8906">
          <cell r="A8906">
            <v>134</v>
          </cell>
          <cell r="D8906">
            <v>2009</v>
          </cell>
          <cell r="G8906">
            <v>107</v>
          </cell>
          <cell r="I8906">
            <v>10549624</v>
          </cell>
        </row>
        <row r="8907">
          <cell r="A8907">
            <v>134</v>
          </cell>
          <cell r="D8907">
            <v>2009</v>
          </cell>
          <cell r="G8907">
            <v>108</v>
          </cell>
          <cell r="I8907">
            <v>19620066</v>
          </cell>
        </row>
        <row r="8908">
          <cell r="A8908">
            <v>134</v>
          </cell>
          <cell r="D8908">
            <v>2009</v>
          </cell>
          <cell r="G8908">
            <v>109</v>
          </cell>
          <cell r="I8908">
            <v>51599</v>
          </cell>
        </row>
        <row r="8909">
          <cell r="A8909">
            <v>134</v>
          </cell>
          <cell r="D8909">
            <v>2009</v>
          </cell>
          <cell r="G8909">
            <v>110</v>
          </cell>
          <cell r="I8909">
            <v>182001</v>
          </cell>
        </row>
        <row r="8910">
          <cell r="A8910">
            <v>134</v>
          </cell>
          <cell r="D8910">
            <v>2009</v>
          </cell>
          <cell r="G8910">
            <v>111</v>
          </cell>
          <cell r="I8910">
            <v>34499304</v>
          </cell>
        </row>
        <row r="8911">
          <cell r="A8911">
            <v>134</v>
          </cell>
          <cell r="D8911">
            <v>2009</v>
          </cell>
          <cell r="G8911">
            <v>112</v>
          </cell>
          <cell r="I8911">
            <v>172874522</v>
          </cell>
        </row>
        <row r="8912">
          <cell r="A8912">
            <v>134</v>
          </cell>
          <cell r="D8912">
            <v>2010</v>
          </cell>
          <cell r="G8912">
            <v>83</v>
          </cell>
          <cell r="I8912">
            <v>5041115</v>
          </cell>
        </row>
        <row r="8913">
          <cell r="A8913">
            <v>134</v>
          </cell>
          <cell r="D8913">
            <v>2010</v>
          </cell>
          <cell r="G8913">
            <v>84</v>
          </cell>
          <cell r="I8913">
            <v>650305</v>
          </cell>
        </row>
        <row r="8914">
          <cell r="A8914">
            <v>134</v>
          </cell>
          <cell r="D8914">
            <v>2010</v>
          </cell>
          <cell r="G8914"/>
          <cell r="I8914">
            <v>0</v>
          </cell>
        </row>
        <row r="8915">
          <cell r="A8915">
            <v>134</v>
          </cell>
          <cell r="D8915">
            <v>2010</v>
          </cell>
          <cell r="G8915">
            <v>86</v>
          </cell>
          <cell r="I8915">
            <v>7847328</v>
          </cell>
        </row>
        <row r="8916">
          <cell r="A8916">
            <v>134</v>
          </cell>
          <cell r="D8916">
            <v>2010</v>
          </cell>
          <cell r="G8916"/>
          <cell r="I8916">
            <v>0</v>
          </cell>
        </row>
        <row r="8917">
          <cell r="A8917">
            <v>134</v>
          </cell>
          <cell r="D8917">
            <v>2010</v>
          </cell>
          <cell r="G8917"/>
          <cell r="I8917">
            <v>0</v>
          </cell>
        </row>
        <row r="8918">
          <cell r="A8918">
            <v>134</v>
          </cell>
          <cell r="D8918">
            <v>2010</v>
          </cell>
          <cell r="G8918">
            <v>89</v>
          </cell>
          <cell r="I8918">
            <v>816883</v>
          </cell>
        </row>
        <row r="8919">
          <cell r="A8919">
            <v>134</v>
          </cell>
          <cell r="D8919">
            <v>2010</v>
          </cell>
          <cell r="G8919">
            <v>90</v>
          </cell>
          <cell r="I8919">
            <v>83476</v>
          </cell>
        </row>
        <row r="8920">
          <cell r="A8920">
            <v>134</v>
          </cell>
          <cell r="D8920">
            <v>2010</v>
          </cell>
          <cell r="G8920">
            <v>91</v>
          </cell>
          <cell r="I8920">
            <v>938904</v>
          </cell>
        </row>
        <row r="8921">
          <cell r="A8921">
            <v>134</v>
          </cell>
          <cell r="D8921">
            <v>2010</v>
          </cell>
          <cell r="G8921"/>
          <cell r="I8921">
            <v>0</v>
          </cell>
        </row>
        <row r="8922">
          <cell r="A8922">
            <v>134</v>
          </cell>
          <cell r="D8922">
            <v>2010</v>
          </cell>
          <cell r="G8922">
            <v>93</v>
          </cell>
          <cell r="I8922">
            <v>2124825</v>
          </cell>
        </row>
        <row r="8923">
          <cell r="A8923">
            <v>134</v>
          </cell>
          <cell r="D8923">
            <v>2010</v>
          </cell>
          <cell r="G8923">
            <v>94</v>
          </cell>
          <cell r="I8923">
            <v>120209</v>
          </cell>
        </row>
        <row r="8924">
          <cell r="A8924">
            <v>134</v>
          </cell>
          <cell r="D8924">
            <v>2010</v>
          </cell>
          <cell r="G8924"/>
          <cell r="I8924">
            <v>0</v>
          </cell>
        </row>
        <row r="8925">
          <cell r="A8925">
            <v>134</v>
          </cell>
          <cell r="D8925">
            <v>2010</v>
          </cell>
          <cell r="G8925">
            <v>96</v>
          </cell>
          <cell r="I8925">
            <v>136854649</v>
          </cell>
        </row>
        <row r="8926">
          <cell r="A8926">
            <v>134</v>
          </cell>
          <cell r="D8926">
            <v>2010</v>
          </cell>
          <cell r="G8926">
            <v>97</v>
          </cell>
          <cell r="I8926">
            <v>4257862</v>
          </cell>
        </row>
        <row r="8927">
          <cell r="A8927">
            <v>134</v>
          </cell>
          <cell r="D8927">
            <v>2010</v>
          </cell>
          <cell r="G8927">
            <v>98</v>
          </cell>
          <cell r="I8927">
            <v>1312382</v>
          </cell>
        </row>
        <row r="8928">
          <cell r="A8928">
            <v>134</v>
          </cell>
          <cell r="D8928">
            <v>2010</v>
          </cell>
          <cell r="G8928">
            <v>99</v>
          </cell>
          <cell r="I8928">
            <v>160047938</v>
          </cell>
        </row>
        <row r="8929">
          <cell r="A8929">
            <v>134</v>
          </cell>
          <cell r="D8929">
            <v>2010</v>
          </cell>
          <cell r="G8929"/>
          <cell r="I8929">
            <v>0</v>
          </cell>
        </row>
        <row r="8930">
          <cell r="A8930">
            <v>134</v>
          </cell>
          <cell r="D8930">
            <v>2010</v>
          </cell>
          <cell r="G8930">
            <v>101</v>
          </cell>
          <cell r="I8930">
            <v>1334303</v>
          </cell>
        </row>
        <row r="8931">
          <cell r="A8931">
            <v>134</v>
          </cell>
          <cell r="D8931">
            <v>2010</v>
          </cell>
          <cell r="G8931">
            <v>102</v>
          </cell>
          <cell r="I8931">
            <v>395</v>
          </cell>
        </row>
        <row r="8932">
          <cell r="A8932">
            <v>134</v>
          </cell>
          <cell r="D8932">
            <v>2010</v>
          </cell>
          <cell r="G8932">
            <v>103</v>
          </cell>
          <cell r="I8932">
            <v>36440</v>
          </cell>
        </row>
        <row r="8933">
          <cell r="A8933">
            <v>134</v>
          </cell>
          <cell r="D8933">
            <v>2010</v>
          </cell>
          <cell r="G8933">
            <v>104</v>
          </cell>
          <cell r="I8933">
            <v>1065683</v>
          </cell>
        </row>
        <row r="8934">
          <cell r="A8934">
            <v>134</v>
          </cell>
          <cell r="D8934">
            <v>2010</v>
          </cell>
          <cell r="G8934">
            <v>105</v>
          </cell>
          <cell r="I8934">
            <v>3567267</v>
          </cell>
        </row>
        <row r="8935">
          <cell r="A8935">
            <v>134</v>
          </cell>
          <cell r="D8935">
            <v>2010</v>
          </cell>
          <cell r="G8935"/>
          <cell r="I8935">
            <v>0</v>
          </cell>
        </row>
        <row r="8936">
          <cell r="A8936">
            <v>134</v>
          </cell>
          <cell r="D8936">
            <v>2010</v>
          </cell>
          <cell r="G8936">
            <v>107</v>
          </cell>
          <cell r="I8936">
            <v>10092385</v>
          </cell>
        </row>
        <row r="8937">
          <cell r="A8937">
            <v>134</v>
          </cell>
          <cell r="D8937">
            <v>2010</v>
          </cell>
          <cell r="G8937">
            <v>108</v>
          </cell>
          <cell r="I8937">
            <v>19173510</v>
          </cell>
        </row>
        <row r="8938">
          <cell r="A8938">
            <v>134</v>
          </cell>
          <cell r="D8938">
            <v>2010</v>
          </cell>
          <cell r="G8938">
            <v>109</v>
          </cell>
          <cell r="I8938">
            <v>36881</v>
          </cell>
        </row>
        <row r="8939">
          <cell r="A8939">
            <v>134</v>
          </cell>
          <cell r="D8939">
            <v>2010</v>
          </cell>
          <cell r="G8939">
            <v>110</v>
          </cell>
          <cell r="I8939">
            <v>273467</v>
          </cell>
        </row>
        <row r="8940">
          <cell r="A8940">
            <v>134</v>
          </cell>
          <cell r="D8940">
            <v>2010</v>
          </cell>
          <cell r="G8940">
            <v>111</v>
          </cell>
          <cell r="I8940">
            <v>35580331</v>
          </cell>
        </row>
        <row r="8941">
          <cell r="A8941">
            <v>134</v>
          </cell>
          <cell r="D8941">
            <v>2010</v>
          </cell>
          <cell r="G8941">
            <v>112</v>
          </cell>
          <cell r="I8941">
            <v>195628269</v>
          </cell>
        </row>
        <row r="8942">
          <cell r="A8942">
            <v>134</v>
          </cell>
          <cell r="D8942">
            <v>2011</v>
          </cell>
          <cell r="G8942">
            <v>83</v>
          </cell>
          <cell r="I8942">
            <v>5689657</v>
          </cell>
        </row>
        <row r="8943">
          <cell r="A8943">
            <v>134</v>
          </cell>
          <cell r="D8943">
            <v>2011</v>
          </cell>
          <cell r="G8943">
            <v>84</v>
          </cell>
          <cell r="I8943">
            <v>0</v>
          </cell>
        </row>
        <row r="8944">
          <cell r="A8944">
            <v>134</v>
          </cell>
          <cell r="D8944">
            <v>2011</v>
          </cell>
          <cell r="G8944"/>
          <cell r="I8944">
            <v>0</v>
          </cell>
        </row>
        <row r="8945">
          <cell r="A8945">
            <v>134</v>
          </cell>
          <cell r="D8945">
            <v>2011</v>
          </cell>
          <cell r="G8945">
            <v>86</v>
          </cell>
          <cell r="I8945">
            <v>7794035</v>
          </cell>
        </row>
        <row r="8946">
          <cell r="A8946">
            <v>134</v>
          </cell>
          <cell r="D8946">
            <v>2011</v>
          </cell>
          <cell r="G8946"/>
          <cell r="I8946">
            <v>0</v>
          </cell>
        </row>
        <row r="8947">
          <cell r="A8947">
            <v>134</v>
          </cell>
          <cell r="D8947">
            <v>2011</v>
          </cell>
          <cell r="G8947"/>
          <cell r="I8947">
            <v>0</v>
          </cell>
        </row>
        <row r="8948">
          <cell r="A8948">
            <v>134</v>
          </cell>
          <cell r="D8948">
            <v>2011</v>
          </cell>
          <cell r="G8948">
            <v>89</v>
          </cell>
          <cell r="I8948">
            <v>984307</v>
          </cell>
        </row>
        <row r="8949">
          <cell r="A8949">
            <v>134</v>
          </cell>
          <cell r="D8949">
            <v>2011</v>
          </cell>
          <cell r="G8949">
            <v>90</v>
          </cell>
          <cell r="I8949">
            <v>206982</v>
          </cell>
        </row>
        <row r="8950">
          <cell r="A8950">
            <v>134</v>
          </cell>
          <cell r="D8950">
            <v>2011</v>
          </cell>
          <cell r="G8950">
            <v>91</v>
          </cell>
          <cell r="I8950">
            <v>763228</v>
          </cell>
        </row>
        <row r="8951">
          <cell r="A8951">
            <v>134</v>
          </cell>
          <cell r="D8951">
            <v>2011</v>
          </cell>
          <cell r="G8951"/>
          <cell r="I8951">
            <v>0</v>
          </cell>
        </row>
        <row r="8952">
          <cell r="A8952">
            <v>134</v>
          </cell>
          <cell r="D8952">
            <v>2011</v>
          </cell>
          <cell r="G8952">
            <v>93</v>
          </cell>
          <cell r="I8952">
            <v>2647395</v>
          </cell>
        </row>
        <row r="8953">
          <cell r="A8953">
            <v>134</v>
          </cell>
          <cell r="D8953">
            <v>2011</v>
          </cell>
          <cell r="G8953">
            <v>94</v>
          </cell>
          <cell r="I8953">
            <v>259051</v>
          </cell>
        </row>
        <row r="8954">
          <cell r="A8954">
            <v>134</v>
          </cell>
          <cell r="D8954">
            <v>2011</v>
          </cell>
          <cell r="G8954"/>
          <cell r="I8954">
            <v>0</v>
          </cell>
        </row>
        <row r="8955">
          <cell r="A8955">
            <v>134</v>
          </cell>
          <cell r="D8955">
            <v>2011</v>
          </cell>
          <cell r="G8955">
            <v>96</v>
          </cell>
          <cell r="I8955">
            <v>138234854</v>
          </cell>
        </row>
        <row r="8956">
          <cell r="A8956">
            <v>134</v>
          </cell>
          <cell r="D8956">
            <v>2011</v>
          </cell>
          <cell r="G8956">
            <v>97</v>
          </cell>
          <cell r="I8956">
            <v>3568851</v>
          </cell>
        </row>
        <row r="8957">
          <cell r="A8957">
            <v>134</v>
          </cell>
          <cell r="D8957">
            <v>2011</v>
          </cell>
          <cell r="G8957">
            <v>98</v>
          </cell>
          <cell r="I8957">
            <v>2549553</v>
          </cell>
        </row>
        <row r="8958">
          <cell r="A8958">
            <v>134</v>
          </cell>
          <cell r="D8958">
            <v>2011</v>
          </cell>
          <cell r="G8958">
            <v>99</v>
          </cell>
          <cell r="I8958">
            <v>162697913</v>
          </cell>
        </row>
        <row r="8959">
          <cell r="A8959">
            <v>134</v>
          </cell>
          <cell r="D8959">
            <v>2011</v>
          </cell>
          <cell r="G8959"/>
          <cell r="I8959">
            <v>0</v>
          </cell>
        </row>
        <row r="8960">
          <cell r="A8960">
            <v>134</v>
          </cell>
          <cell r="D8960">
            <v>2011</v>
          </cell>
          <cell r="G8960">
            <v>101</v>
          </cell>
          <cell r="I8960">
            <v>2060726</v>
          </cell>
        </row>
        <row r="8961">
          <cell r="A8961">
            <v>134</v>
          </cell>
          <cell r="D8961">
            <v>2011</v>
          </cell>
          <cell r="G8961">
            <v>102</v>
          </cell>
          <cell r="I8961">
            <v>300</v>
          </cell>
        </row>
        <row r="8962">
          <cell r="A8962">
            <v>134</v>
          </cell>
          <cell r="D8962">
            <v>2011</v>
          </cell>
          <cell r="G8962">
            <v>103</v>
          </cell>
          <cell r="I8962">
            <v>103365</v>
          </cell>
        </row>
        <row r="8963">
          <cell r="A8963">
            <v>134</v>
          </cell>
          <cell r="D8963">
            <v>2011</v>
          </cell>
          <cell r="G8963">
            <v>104</v>
          </cell>
          <cell r="I8963">
            <v>1119442</v>
          </cell>
        </row>
        <row r="8964">
          <cell r="A8964">
            <v>134</v>
          </cell>
          <cell r="D8964">
            <v>2011</v>
          </cell>
          <cell r="G8964">
            <v>105</v>
          </cell>
          <cell r="I8964">
            <v>3356135</v>
          </cell>
        </row>
        <row r="8965">
          <cell r="A8965">
            <v>134</v>
          </cell>
          <cell r="D8965">
            <v>2011</v>
          </cell>
          <cell r="G8965"/>
          <cell r="I8965">
            <v>0</v>
          </cell>
        </row>
        <row r="8966">
          <cell r="A8966">
            <v>134</v>
          </cell>
          <cell r="D8966">
            <v>2011</v>
          </cell>
          <cell r="G8966">
            <v>107</v>
          </cell>
          <cell r="I8966">
            <v>11231343</v>
          </cell>
        </row>
        <row r="8967">
          <cell r="A8967">
            <v>134</v>
          </cell>
          <cell r="D8967">
            <v>2011</v>
          </cell>
          <cell r="G8967">
            <v>108</v>
          </cell>
          <cell r="I8967">
            <v>22369881</v>
          </cell>
        </row>
        <row r="8968">
          <cell r="A8968">
            <v>134</v>
          </cell>
          <cell r="D8968">
            <v>2011</v>
          </cell>
          <cell r="G8968">
            <v>109</v>
          </cell>
          <cell r="I8968">
            <v>169531</v>
          </cell>
        </row>
        <row r="8969">
          <cell r="A8969">
            <v>134</v>
          </cell>
          <cell r="D8969">
            <v>2011</v>
          </cell>
          <cell r="G8969">
            <v>110</v>
          </cell>
          <cell r="I8969">
            <v>1607372</v>
          </cell>
        </row>
        <row r="8970">
          <cell r="A8970">
            <v>134</v>
          </cell>
          <cell r="D8970">
            <v>2011</v>
          </cell>
          <cell r="G8970">
            <v>111</v>
          </cell>
          <cell r="I8970">
            <v>42018095</v>
          </cell>
        </row>
        <row r="8971">
          <cell r="A8971">
            <v>134</v>
          </cell>
          <cell r="D8971">
            <v>2011</v>
          </cell>
          <cell r="G8971">
            <v>112</v>
          </cell>
          <cell r="I8971">
            <v>204716008</v>
          </cell>
        </row>
        <row r="8972">
          <cell r="A8972">
            <v>134</v>
          </cell>
          <cell r="D8972">
            <v>2012</v>
          </cell>
          <cell r="G8972">
            <v>83</v>
          </cell>
          <cell r="I8972">
            <v>5532584</v>
          </cell>
        </row>
        <row r="8973">
          <cell r="A8973">
            <v>134</v>
          </cell>
          <cell r="D8973">
            <v>2012</v>
          </cell>
          <cell r="G8973"/>
          <cell r="I8973">
            <v>0</v>
          </cell>
        </row>
        <row r="8974">
          <cell r="A8974">
            <v>134</v>
          </cell>
          <cell r="D8974">
            <v>2012</v>
          </cell>
          <cell r="G8974"/>
          <cell r="I8974">
            <v>0</v>
          </cell>
        </row>
        <row r="8975">
          <cell r="A8975">
            <v>134</v>
          </cell>
          <cell r="D8975">
            <v>2012</v>
          </cell>
          <cell r="G8975">
            <v>86</v>
          </cell>
          <cell r="I8975">
            <v>6733470</v>
          </cell>
        </row>
        <row r="8976">
          <cell r="A8976">
            <v>134</v>
          </cell>
          <cell r="D8976">
            <v>2012</v>
          </cell>
          <cell r="G8976"/>
          <cell r="I8976">
            <v>0</v>
          </cell>
        </row>
        <row r="8977">
          <cell r="A8977">
            <v>134</v>
          </cell>
          <cell r="D8977">
            <v>2012</v>
          </cell>
          <cell r="G8977">
            <v>88</v>
          </cell>
          <cell r="I8977">
            <v>239500</v>
          </cell>
        </row>
        <row r="8978">
          <cell r="A8978">
            <v>134</v>
          </cell>
          <cell r="D8978">
            <v>2012</v>
          </cell>
          <cell r="G8978">
            <v>89</v>
          </cell>
          <cell r="I8978">
            <v>850396</v>
          </cell>
        </row>
        <row r="8979">
          <cell r="A8979">
            <v>134</v>
          </cell>
          <cell r="D8979">
            <v>2012</v>
          </cell>
          <cell r="G8979">
            <v>90</v>
          </cell>
          <cell r="I8979">
            <v>127861</v>
          </cell>
        </row>
        <row r="8980">
          <cell r="A8980">
            <v>134</v>
          </cell>
          <cell r="D8980">
            <v>2012</v>
          </cell>
          <cell r="G8980">
            <v>91</v>
          </cell>
          <cell r="I8980">
            <v>617977</v>
          </cell>
        </row>
        <row r="8981">
          <cell r="A8981">
            <v>134</v>
          </cell>
          <cell r="D8981">
            <v>2012</v>
          </cell>
          <cell r="G8981"/>
          <cell r="I8981">
            <v>0</v>
          </cell>
        </row>
        <row r="8982">
          <cell r="A8982">
            <v>134</v>
          </cell>
          <cell r="D8982">
            <v>2012</v>
          </cell>
          <cell r="G8982">
            <v>93</v>
          </cell>
          <cell r="I8982">
            <v>2984932</v>
          </cell>
        </row>
        <row r="8983">
          <cell r="A8983">
            <v>134</v>
          </cell>
          <cell r="D8983">
            <v>2012</v>
          </cell>
          <cell r="G8983">
            <v>94</v>
          </cell>
          <cell r="I8983">
            <v>285237</v>
          </cell>
        </row>
        <row r="8984">
          <cell r="A8984">
            <v>134</v>
          </cell>
          <cell r="D8984">
            <v>2012</v>
          </cell>
          <cell r="G8984"/>
          <cell r="I8984">
            <v>0</v>
          </cell>
        </row>
        <row r="8985">
          <cell r="A8985">
            <v>134</v>
          </cell>
          <cell r="D8985">
            <v>2012</v>
          </cell>
          <cell r="G8985">
            <v>96</v>
          </cell>
          <cell r="I8985">
            <v>142125115</v>
          </cell>
        </row>
        <row r="8986">
          <cell r="A8986">
            <v>134</v>
          </cell>
          <cell r="D8986">
            <v>2012</v>
          </cell>
          <cell r="G8986">
            <v>97</v>
          </cell>
          <cell r="I8986">
            <v>3696068</v>
          </cell>
        </row>
        <row r="8987">
          <cell r="A8987">
            <v>134</v>
          </cell>
          <cell r="D8987">
            <v>2012</v>
          </cell>
          <cell r="G8987">
            <v>98</v>
          </cell>
          <cell r="I8987">
            <v>1497301</v>
          </cell>
        </row>
        <row r="8988">
          <cell r="A8988">
            <v>134</v>
          </cell>
          <cell r="D8988">
            <v>2012</v>
          </cell>
          <cell r="G8988">
            <v>99</v>
          </cell>
          <cell r="I8988">
            <v>164690441</v>
          </cell>
        </row>
        <row r="8989">
          <cell r="A8989">
            <v>134</v>
          </cell>
          <cell r="D8989">
            <v>2012</v>
          </cell>
          <cell r="G8989"/>
          <cell r="I8989">
            <v>0</v>
          </cell>
        </row>
        <row r="8990">
          <cell r="A8990">
            <v>134</v>
          </cell>
          <cell r="D8990">
            <v>2012</v>
          </cell>
          <cell r="G8990">
            <v>101</v>
          </cell>
          <cell r="I8990">
            <v>2486358</v>
          </cell>
        </row>
        <row r="8991">
          <cell r="A8991">
            <v>134</v>
          </cell>
          <cell r="D8991">
            <v>2012</v>
          </cell>
          <cell r="G8991">
            <v>102</v>
          </cell>
          <cell r="I8991">
            <v>1145</v>
          </cell>
        </row>
        <row r="8992">
          <cell r="A8992">
            <v>134</v>
          </cell>
          <cell r="D8992">
            <v>2012</v>
          </cell>
          <cell r="G8992">
            <v>103</v>
          </cell>
          <cell r="I8992">
            <v>203102</v>
          </cell>
        </row>
        <row r="8993">
          <cell r="A8993">
            <v>134</v>
          </cell>
          <cell r="D8993">
            <v>2012</v>
          </cell>
          <cell r="G8993">
            <v>104</v>
          </cell>
          <cell r="I8993">
            <v>1001012</v>
          </cell>
        </row>
        <row r="8994">
          <cell r="A8994">
            <v>134</v>
          </cell>
          <cell r="D8994">
            <v>2012</v>
          </cell>
          <cell r="G8994">
            <v>105</v>
          </cell>
          <cell r="I8994">
            <v>3270838</v>
          </cell>
        </row>
        <row r="8995">
          <cell r="A8995">
            <v>134</v>
          </cell>
          <cell r="D8995">
            <v>2012</v>
          </cell>
          <cell r="G8995"/>
          <cell r="I8995">
            <v>0</v>
          </cell>
        </row>
        <row r="8996">
          <cell r="A8996">
            <v>134</v>
          </cell>
          <cell r="D8996">
            <v>2012</v>
          </cell>
          <cell r="G8996">
            <v>107</v>
          </cell>
          <cell r="I8996">
            <v>11423719</v>
          </cell>
        </row>
        <row r="8997">
          <cell r="A8997">
            <v>134</v>
          </cell>
          <cell r="D8997">
            <v>2012</v>
          </cell>
          <cell r="G8997">
            <v>108</v>
          </cell>
          <cell r="I8997">
            <v>20575947</v>
          </cell>
        </row>
        <row r="8998">
          <cell r="A8998">
            <v>134</v>
          </cell>
          <cell r="D8998">
            <v>2012</v>
          </cell>
          <cell r="G8998">
            <v>109</v>
          </cell>
          <cell r="I8998">
            <v>82622</v>
          </cell>
        </row>
        <row r="8999">
          <cell r="A8999">
            <v>134</v>
          </cell>
          <cell r="D8999">
            <v>2012</v>
          </cell>
          <cell r="G8999">
            <v>110</v>
          </cell>
          <cell r="I8999">
            <v>2748898</v>
          </cell>
        </row>
        <row r="9000">
          <cell r="A9000">
            <v>134</v>
          </cell>
          <cell r="D9000">
            <v>2012</v>
          </cell>
          <cell r="G9000">
            <v>111</v>
          </cell>
          <cell r="I9000">
            <v>41793641</v>
          </cell>
        </row>
        <row r="9001">
          <cell r="A9001">
            <v>134</v>
          </cell>
          <cell r="D9001">
            <v>2012</v>
          </cell>
          <cell r="G9001">
            <v>112</v>
          </cell>
          <cell r="I9001">
            <v>206484082</v>
          </cell>
        </row>
        <row r="9002">
          <cell r="A9002">
            <v>134</v>
          </cell>
          <cell r="D9002">
            <v>2013</v>
          </cell>
          <cell r="G9002">
            <v>83</v>
          </cell>
          <cell r="I9002">
            <v>6231709</v>
          </cell>
        </row>
        <row r="9003">
          <cell r="A9003">
            <v>134</v>
          </cell>
          <cell r="D9003">
            <v>2013</v>
          </cell>
          <cell r="G9003"/>
          <cell r="I9003">
            <v>0</v>
          </cell>
        </row>
        <row r="9004">
          <cell r="A9004">
            <v>134</v>
          </cell>
          <cell r="D9004">
            <v>2013</v>
          </cell>
          <cell r="G9004"/>
          <cell r="I9004">
            <v>0</v>
          </cell>
        </row>
        <row r="9005">
          <cell r="A9005">
            <v>134</v>
          </cell>
          <cell r="D9005">
            <v>2013</v>
          </cell>
          <cell r="G9005">
            <v>86</v>
          </cell>
          <cell r="I9005">
            <v>7218959</v>
          </cell>
        </row>
        <row r="9006">
          <cell r="A9006">
            <v>134</v>
          </cell>
          <cell r="D9006">
            <v>2013</v>
          </cell>
          <cell r="G9006"/>
          <cell r="I9006">
            <v>0</v>
          </cell>
        </row>
        <row r="9007">
          <cell r="A9007">
            <v>134</v>
          </cell>
          <cell r="D9007">
            <v>2013</v>
          </cell>
          <cell r="G9007">
            <v>88</v>
          </cell>
          <cell r="I9007">
            <v>292567</v>
          </cell>
        </row>
        <row r="9008">
          <cell r="A9008">
            <v>134</v>
          </cell>
          <cell r="D9008">
            <v>2013</v>
          </cell>
          <cell r="G9008">
            <v>89</v>
          </cell>
          <cell r="I9008">
            <v>1114579</v>
          </cell>
        </row>
        <row r="9009">
          <cell r="A9009">
            <v>134</v>
          </cell>
          <cell r="D9009">
            <v>2013</v>
          </cell>
          <cell r="G9009">
            <v>90</v>
          </cell>
          <cell r="I9009">
            <v>89710</v>
          </cell>
        </row>
        <row r="9010">
          <cell r="A9010">
            <v>134</v>
          </cell>
          <cell r="D9010">
            <v>2013</v>
          </cell>
          <cell r="G9010">
            <v>91</v>
          </cell>
          <cell r="I9010">
            <v>861392</v>
          </cell>
        </row>
        <row r="9011">
          <cell r="A9011">
            <v>134</v>
          </cell>
          <cell r="D9011">
            <v>2013</v>
          </cell>
          <cell r="G9011"/>
          <cell r="I9011">
            <v>0</v>
          </cell>
        </row>
        <row r="9012">
          <cell r="A9012">
            <v>134</v>
          </cell>
          <cell r="D9012">
            <v>2013</v>
          </cell>
          <cell r="G9012">
            <v>93</v>
          </cell>
          <cell r="I9012">
            <v>3029593</v>
          </cell>
        </row>
        <row r="9013">
          <cell r="A9013">
            <v>134</v>
          </cell>
          <cell r="D9013">
            <v>2013</v>
          </cell>
          <cell r="G9013">
            <v>94</v>
          </cell>
          <cell r="I9013">
            <v>353289</v>
          </cell>
        </row>
        <row r="9014">
          <cell r="A9014">
            <v>134</v>
          </cell>
          <cell r="D9014">
            <v>2013</v>
          </cell>
          <cell r="G9014"/>
          <cell r="I9014">
            <v>0</v>
          </cell>
        </row>
        <row r="9015">
          <cell r="A9015">
            <v>134</v>
          </cell>
          <cell r="D9015">
            <v>2013</v>
          </cell>
          <cell r="G9015">
            <v>96</v>
          </cell>
          <cell r="I9015">
            <v>137182304</v>
          </cell>
        </row>
        <row r="9016">
          <cell r="A9016">
            <v>134</v>
          </cell>
          <cell r="D9016">
            <v>2013</v>
          </cell>
          <cell r="G9016">
            <v>97</v>
          </cell>
          <cell r="I9016">
            <v>4162643</v>
          </cell>
        </row>
        <row r="9017">
          <cell r="A9017">
            <v>134</v>
          </cell>
          <cell r="D9017">
            <v>2013</v>
          </cell>
          <cell r="G9017">
            <v>98</v>
          </cell>
          <cell r="I9017">
            <v>2755216</v>
          </cell>
        </row>
        <row r="9018">
          <cell r="A9018">
            <v>134</v>
          </cell>
          <cell r="D9018">
            <v>2013</v>
          </cell>
          <cell r="G9018">
            <v>99</v>
          </cell>
          <cell r="I9018">
            <v>163291961</v>
          </cell>
        </row>
        <row r="9019">
          <cell r="A9019">
            <v>134</v>
          </cell>
          <cell r="D9019">
            <v>2013</v>
          </cell>
          <cell r="G9019"/>
          <cell r="I9019">
            <v>0</v>
          </cell>
        </row>
        <row r="9020">
          <cell r="A9020">
            <v>134</v>
          </cell>
          <cell r="D9020">
            <v>2013</v>
          </cell>
          <cell r="G9020">
            <v>101</v>
          </cell>
          <cell r="I9020">
            <v>1608159</v>
          </cell>
        </row>
        <row r="9021">
          <cell r="A9021">
            <v>134</v>
          </cell>
          <cell r="D9021">
            <v>2013</v>
          </cell>
          <cell r="G9021">
            <v>102</v>
          </cell>
          <cell r="I9021">
            <v>181944</v>
          </cell>
        </row>
        <row r="9022">
          <cell r="A9022">
            <v>134</v>
          </cell>
          <cell r="D9022">
            <v>2013</v>
          </cell>
          <cell r="G9022">
            <v>103</v>
          </cell>
          <cell r="I9022">
            <v>247522</v>
          </cell>
        </row>
        <row r="9023">
          <cell r="A9023">
            <v>134</v>
          </cell>
          <cell r="D9023">
            <v>2013</v>
          </cell>
          <cell r="G9023">
            <v>104</v>
          </cell>
          <cell r="I9023">
            <v>318385</v>
          </cell>
        </row>
        <row r="9024">
          <cell r="A9024">
            <v>134</v>
          </cell>
          <cell r="D9024">
            <v>2013</v>
          </cell>
          <cell r="G9024">
            <v>105</v>
          </cell>
          <cell r="I9024">
            <v>3584282</v>
          </cell>
        </row>
        <row r="9025">
          <cell r="A9025">
            <v>134</v>
          </cell>
          <cell r="D9025">
            <v>2013</v>
          </cell>
          <cell r="G9025"/>
          <cell r="I9025">
            <v>0</v>
          </cell>
        </row>
        <row r="9026">
          <cell r="A9026">
            <v>134</v>
          </cell>
          <cell r="D9026">
            <v>2013</v>
          </cell>
          <cell r="G9026">
            <v>107</v>
          </cell>
          <cell r="I9026">
            <v>10141753</v>
          </cell>
        </row>
        <row r="9027">
          <cell r="A9027">
            <v>134</v>
          </cell>
          <cell r="D9027">
            <v>2013</v>
          </cell>
          <cell r="G9027">
            <v>108</v>
          </cell>
          <cell r="I9027">
            <v>18707537</v>
          </cell>
        </row>
        <row r="9028">
          <cell r="A9028">
            <v>134</v>
          </cell>
          <cell r="D9028">
            <v>2013</v>
          </cell>
          <cell r="G9028">
            <v>109</v>
          </cell>
          <cell r="I9028">
            <v>72498</v>
          </cell>
        </row>
        <row r="9029">
          <cell r="A9029">
            <v>134</v>
          </cell>
          <cell r="D9029">
            <v>2013</v>
          </cell>
          <cell r="G9029">
            <v>110</v>
          </cell>
          <cell r="I9029">
            <v>516090</v>
          </cell>
        </row>
        <row r="9030">
          <cell r="A9030">
            <v>134</v>
          </cell>
          <cell r="D9030">
            <v>2013</v>
          </cell>
          <cell r="G9030">
            <v>111</v>
          </cell>
          <cell r="I9030">
            <v>35378170</v>
          </cell>
        </row>
        <row r="9031">
          <cell r="A9031">
            <v>134</v>
          </cell>
          <cell r="D9031">
            <v>2013</v>
          </cell>
          <cell r="G9031">
            <v>112</v>
          </cell>
          <cell r="I9031">
            <v>198670131</v>
          </cell>
        </row>
        <row r="9032">
          <cell r="A9032">
            <v>134</v>
          </cell>
          <cell r="D9032">
            <v>2014</v>
          </cell>
          <cell r="G9032">
            <v>83</v>
          </cell>
          <cell r="I9032">
            <v>5651643</v>
          </cell>
        </row>
        <row r="9033">
          <cell r="A9033">
            <v>134</v>
          </cell>
          <cell r="D9033">
            <v>2014</v>
          </cell>
          <cell r="G9033"/>
          <cell r="I9033">
            <v>0</v>
          </cell>
        </row>
        <row r="9034">
          <cell r="A9034">
            <v>134</v>
          </cell>
          <cell r="D9034">
            <v>2014</v>
          </cell>
          <cell r="G9034"/>
          <cell r="I9034">
            <v>0</v>
          </cell>
        </row>
        <row r="9035">
          <cell r="A9035">
            <v>134</v>
          </cell>
          <cell r="D9035">
            <v>2014</v>
          </cell>
          <cell r="G9035">
            <v>86</v>
          </cell>
          <cell r="I9035">
            <v>8490351</v>
          </cell>
        </row>
        <row r="9036">
          <cell r="A9036">
            <v>134</v>
          </cell>
          <cell r="D9036">
            <v>2014</v>
          </cell>
          <cell r="G9036"/>
          <cell r="I9036">
            <v>0</v>
          </cell>
        </row>
        <row r="9037">
          <cell r="A9037">
            <v>134</v>
          </cell>
          <cell r="D9037">
            <v>2014</v>
          </cell>
          <cell r="G9037">
            <v>88</v>
          </cell>
          <cell r="I9037">
            <v>824276</v>
          </cell>
        </row>
        <row r="9038">
          <cell r="A9038">
            <v>134</v>
          </cell>
          <cell r="D9038">
            <v>2014</v>
          </cell>
          <cell r="G9038">
            <v>89</v>
          </cell>
          <cell r="I9038">
            <v>1111085</v>
          </cell>
        </row>
        <row r="9039">
          <cell r="A9039">
            <v>134</v>
          </cell>
          <cell r="D9039">
            <v>2014</v>
          </cell>
          <cell r="G9039">
            <v>90</v>
          </cell>
          <cell r="I9039">
            <v>76025</v>
          </cell>
        </row>
        <row r="9040">
          <cell r="A9040">
            <v>134</v>
          </cell>
          <cell r="D9040">
            <v>2014</v>
          </cell>
          <cell r="G9040">
            <v>91</v>
          </cell>
          <cell r="I9040">
            <v>1139487</v>
          </cell>
        </row>
        <row r="9041">
          <cell r="A9041">
            <v>134</v>
          </cell>
          <cell r="D9041">
            <v>2014</v>
          </cell>
          <cell r="G9041">
            <v>92</v>
          </cell>
          <cell r="I9041">
            <v>5545389</v>
          </cell>
        </row>
        <row r="9042">
          <cell r="A9042">
            <v>134</v>
          </cell>
          <cell r="D9042">
            <v>2014</v>
          </cell>
          <cell r="G9042">
            <v>93</v>
          </cell>
          <cell r="I9042">
            <v>3333301</v>
          </cell>
        </row>
        <row r="9043">
          <cell r="A9043">
            <v>134</v>
          </cell>
          <cell r="D9043">
            <v>2014</v>
          </cell>
          <cell r="G9043">
            <v>94</v>
          </cell>
          <cell r="I9043">
            <v>488475</v>
          </cell>
        </row>
        <row r="9044">
          <cell r="A9044">
            <v>134</v>
          </cell>
          <cell r="D9044">
            <v>2014</v>
          </cell>
          <cell r="G9044"/>
          <cell r="I9044">
            <v>0</v>
          </cell>
        </row>
        <row r="9045">
          <cell r="A9045">
            <v>134</v>
          </cell>
          <cell r="D9045">
            <v>2014</v>
          </cell>
          <cell r="G9045">
            <v>96</v>
          </cell>
          <cell r="I9045">
            <v>151335724</v>
          </cell>
        </row>
        <row r="9046">
          <cell r="A9046">
            <v>134</v>
          </cell>
          <cell r="D9046">
            <v>2014</v>
          </cell>
          <cell r="G9046">
            <v>97</v>
          </cell>
          <cell r="I9046">
            <v>4350698</v>
          </cell>
        </row>
        <row r="9047">
          <cell r="A9047">
            <v>134</v>
          </cell>
          <cell r="D9047">
            <v>2014</v>
          </cell>
          <cell r="G9047">
            <v>98</v>
          </cell>
          <cell r="I9047">
            <v>1917195</v>
          </cell>
        </row>
        <row r="9048">
          <cell r="A9048">
            <v>134</v>
          </cell>
          <cell r="D9048">
            <v>2014</v>
          </cell>
          <cell r="G9048">
            <v>99</v>
          </cell>
          <cell r="I9048">
            <v>184263649</v>
          </cell>
        </row>
        <row r="9049">
          <cell r="A9049">
            <v>134</v>
          </cell>
          <cell r="D9049">
            <v>2014</v>
          </cell>
          <cell r="G9049"/>
          <cell r="I9049">
            <v>0</v>
          </cell>
        </row>
        <row r="9050">
          <cell r="A9050">
            <v>134</v>
          </cell>
          <cell r="D9050">
            <v>2014</v>
          </cell>
          <cell r="G9050">
            <v>101</v>
          </cell>
          <cell r="I9050">
            <v>1369666</v>
          </cell>
        </row>
        <row r="9051">
          <cell r="A9051">
            <v>134</v>
          </cell>
          <cell r="D9051">
            <v>2014</v>
          </cell>
          <cell r="G9051">
            <v>102</v>
          </cell>
          <cell r="I9051">
            <v>-46352</v>
          </cell>
        </row>
        <row r="9052">
          <cell r="A9052">
            <v>134</v>
          </cell>
          <cell r="D9052">
            <v>2014</v>
          </cell>
          <cell r="G9052">
            <v>103</v>
          </cell>
          <cell r="I9052">
            <v>111446</v>
          </cell>
        </row>
        <row r="9053">
          <cell r="A9053">
            <v>134</v>
          </cell>
          <cell r="D9053">
            <v>2014</v>
          </cell>
          <cell r="G9053">
            <v>104</v>
          </cell>
          <cell r="I9053">
            <v>448520</v>
          </cell>
        </row>
        <row r="9054">
          <cell r="A9054">
            <v>134</v>
          </cell>
          <cell r="D9054">
            <v>2014</v>
          </cell>
          <cell r="G9054">
            <v>105</v>
          </cell>
          <cell r="I9054">
            <v>3573267</v>
          </cell>
        </row>
        <row r="9055">
          <cell r="A9055">
            <v>134</v>
          </cell>
          <cell r="D9055">
            <v>2014</v>
          </cell>
          <cell r="G9055"/>
          <cell r="I9055">
            <v>0</v>
          </cell>
        </row>
        <row r="9056">
          <cell r="A9056">
            <v>134</v>
          </cell>
          <cell r="D9056">
            <v>2014</v>
          </cell>
          <cell r="G9056">
            <v>107</v>
          </cell>
          <cell r="I9056">
            <v>7895835</v>
          </cell>
        </row>
        <row r="9057">
          <cell r="A9057">
            <v>134</v>
          </cell>
          <cell r="D9057">
            <v>2014</v>
          </cell>
          <cell r="G9057">
            <v>108</v>
          </cell>
          <cell r="I9057">
            <v>15744941</v>
          </cell>
        </row>
        <row r="9058">
          <cell r="A9058">
            <v>134</v>
          </cell>
          <cell r="D9058">
            <v>2014</v>
          </cell>
          <cell r="G9058">
            <v>109</v>
          </cell>
          <cell r="I9058">
            <v>100695</v>
          </cell>
        </row>
        <row r="9059">
          <cell r="A9059">
            <v>134</v>
          </cell>
          <cell r="D9059">
            <v>2014</v>
          </cell>
          <cell r="G9059">
            <v>110</v>
          </cell>
          <cell r="I9059">
            <v>-1477863</v>
          </cell>
        </row>
        <row r="9060">
          <cell r="A9060">
            <v>134</v>
          </cell>
          <cell r="D9060">
            <v>2014</v>
          </cell>
          <cell r="G9060">
            <v>111</v>
          </cell>
          <cell r="I9060">
            <v>27720155</v>
          </cell>
        </row>
        <row r="9061">
          <cell r="A9061">
            <v>134</v>
          </cell>
          <cell r="D9061">
            <v>2014</v>
          </cell>
          <cell r="G9061">
            <v>112</v>
          </cell>
          <cell r="I9061">
            <v>211983804</v>
          </cell>
        </row>
        <row r="9062">
          <cell r="A9062">
            <v>134</v>
          </cell>
          <cell r="D9062">
            <v>2015</v>
          </cell>
          <cell r="G9062">
            <v>83</v>
          </cell>
          <cell r="I9062">
            <v>9280674</v>
          </cell>
        </row>
        <row r="9063">
          <cell r="A9063">
            <v>134</v>
          </cell>
          <cell r="D9063">
            <v>2015</v>
          </cell>
          <cell r="G9063"/>
          <cell r="I9063">
            <v>0</v>
          </cell>
        </row>
        <row r="9064">
          <cell r="A9064">
            <v>134</v>
          </cell>
          <cell r="D9064">
            <v>2015</v>
          </cell>
          <cell r="G9064"/>
          <cell r="I9064">
            <v>0</v>
          </cell>
        </row>
        <row r="9065">
          <cell r="A9065">
            <v>134</v>
          </cell>
          <cell r="D9065">
            <v>2015</v>
          </cell>
          <cell r="G9065">
            <v>86</v>
          </cell>
          <cell r="I9065">
            <v>6818716</v>
          </cell>
        </row>
        <row r="9066">
          <cell r="A9066">
            <v>134</v>
          </cell>
          <cell r="D9066">
            <v>2015</v>
          </cell>
          <cell r="G9066"/>
          <cell r="I9066">
            <v>0</v>
          </cell>
        </row>
        <row r="9067">
          <cell r="A9067">
            <v>134</v>
          </cell>
          <cell r="D9067">
            <v>2015</v>
          </cell>
          <cell r="G9067">
            <v>88</v>
          </cell>
          <cell r="I9067">
            <v>2106756</v>
          </cell>
        </row>
        <row r="9068">
          <cell r="A9068">
            <v>134</v>
          </cell>
          <cell r="D9068">
            <v>2015</v>
          </cell>
          <cell r="G9068">
            <v>89</v>
          </cell>
          <cell r="I9068">
            <v>1326587</v>
          </cell>
        </row>
        <row r="9069">
          <cell r="A9069">
            <v>134</v>
          </cell>
          <cell r="D9069">
            <v>2015</v>
          </cell>
          <cell r="G9069">
            <v>90</v>
          </cell>
          <cell r="I9069">
            <v>106311</v>
          </cell>
        </row>
        <row r="9070">
          <cell r="A9070">
            <v>134</v>
          </cell>
          <cell r="D9070">
            <v>2015</v>
          </cell>
          <cell r="G9070">
            <v>91</v>
          </cell>
          <cell r="I9070">
            <v>998299</v>
          </cell>
        </row>
        <row r="9071">
          <cell r="A9071">
            <v>134</v>
          </cell>
          <cell r="D9071">
            <v>2015</v>
          </cell>
          <cell r="G9071">
            <v>92</v>
          </cell>
          <cell r="I9071">
            <v>7402436</v>
          </cell>
        </row>
        <row r="9072">
          <cell r="A9072">
            <v>134</v>
          </cell>
          <cell r="D9072">
            <v>2015</v>
          </cell>
          <cell r="G9072">
            <v>93</v>
          </cell>
          <cell r="I9072">
            <v>3072973</v>
          </cell>
        </row>
        <row r="9073">
          <cell r="A9073">
            <v>134</v>
          </cell>
          <cell r="D9073">
            <v>2015</v>
          </cell>
          <cell r="G9073">
            <v>94</v>
          </cell>
          <cell r="I9073">
            <v>409509</v>
          </cell>
        </row>
        <row r="9074">
          <cell r="A9074">
            <v>134</v>
          </cell>
          <cell r="D9074">
            <v>2015</v>
          </cell>
          <cell r="G9074"/>
          <cell r="I9074">
            <v>0</v>
          </cell>
        </row>
        <row r="9075">
          <cell r="A9075">
            <v>134</v>
          </cell>
          <cell r="D9075">
            <v>2015</v>
          </cell>
          <cell r="G9075">
            <v>96</v>
          </cell>
          <cell r="I9075">
            <v>148425345</v>
          </cell>
        </row>
        <row r="9076">
          <cell r="A9076">
            <v>134</v>
          </cell>
          <cell r="D9076">
            <v>2015</v>
          </cell>
          <cell r="G9076">
            <v>97</v>
          </cell>
          <cell r="I9076">
            <v>2400520</v>
          </cell>
        </row>
        <row r="9077">
          <cell r="A9077">
            <v>134</v>
          </cell>
          <cell r="D9077">
            <v>2015</v>
          </cell>
          <cell r="G9077">
            <v>98</v>
          </cell>
          <cell r="I9077">
            <v>2248767</v>
          </cell>
        </row>
        <row r="9078">
          <cell r="A9078">
            <v>134</v>
          </cell>
          <cell r="D9078">
            <v>2015</v>
          </cell>
          <cell r="G9078">
            <v>99</v>
          </cell>
          <cell r="I9078">
            <v>184596893</v>
          </cell>
        </row>
        <row r="9079">
          <cell r="A9079">
            <v>134</v>
          </cell>
          <cell r="D9079">
            <v>2015</v>
          </cell>
          <cell r="G9079"/>
          <cell r="I9079">
            <v>0</v>
          </cell>
        </row>
        <row r="9080">
          <cell r="A9080">
            <v>134</v>
          </cell>
          <cell r="D9080">
            <v>2015</v>
          </cell>
          <cell r="G9080">
            <v>101</v>
          </cell>
          <cell r="I9080">
            <v>1186503</v>
          </cell>
        </row>
        <row r="9081">
          <cell r="A9081">
            <v>134</v>
          </cell>
          <cell r="D9081">
            <v>2015</v>
          </cell>
          <cell r="G9081">
            <v>102</v>
          </cell>
          <cell r="I9081">
            <v>19905</v>
          </cell>
        </row>
        <row r="9082">
          <cell r="A9082">
            <v>134</v>
          </cell>
          <cell r="D9082">
            <v>2015</v>
          </cell>
          <cell r="G9082">
            <v>103</v>
          </cell>
          <cell r="I9082">
            <v>105911</v>
          </cell>
        </row>
        <row r="9083">
          <cell r="A9083">
            <v>134</v>
          </cell>
          <cell r="D9083">
            <v>2015</v>
          </cell>
          <cell r="G9083">
            <v>104</v>
          </cell>
          <cell r="I9083">
            <v>406743</v>
          </cell>
        </row>
        <row r="9084">
          <cell r="A9084">
            <v>134</v>
          </cell>
          <cell r="D9084">
            <v>2015</v>
          </cell>
          <cell r="G9084">
            <v>105</v>
          </cell>
          <cell r="I9084">
            <v>3624514</v>
          </cell>
        </row>
        <row r="9085">
          <cell r="A9085">
            <v>134</v>
          </cell>
          <cell r="D9085">
            <v>2015</v>
          </cell>
          <cell r="G9085"/>
          <cell r="I9085">
            <v>0</v>
          </cell>
        </row>
        <row r="9086">
          <cell r="A9086">
            <v>134</v>
          </cell>
          <cell r="D9086">
            <v>2015</v>
          </cell>
          <cell r="G9086">
            <v>107</v>
          </cell>
          <cell r="I9086">
            <v>8037307</v>
          </cell>
        </row>
        <row r="9087">
          <cell r="A9087">
            <v>134</v>
          </cell>
          <cell r="D9087">
            <v>2015</v>
          </cell>
          <cell r="G9087">
            <v>108</v>
          </cell>
          <cell r="I9087">
            <v>17091353</v>
          </cell>
        </row>
        <row r="9088">
          <cell r="A9088">
            <v>134</v>
          </cell>
          <cell r="D9088">
            <v>2015</v>
          </cell>
          <cell r="G9088">
            <v>109</v>
          </cell>
          <cell r="I9088">
            <v>51642</v>
          </cell>
        </row>
        <row r="9089">
          <cell r="A9089">
            <v>134</v>
          </cell>
          <cell r="D9089">
            <v>2015</v>
          </cell>
          <cell r="G9089">
            <v>110</v>
          </cell>
          <cell r="I9089">
            <v>543682</v>
          </cell>
        </row>
        <row r="9090">
          <cell r="A9090">
            <v>134</v>
          </cell>
          <cell r="D9090">
            <v>2015</v>
          </cell>
          <cell r="G9090">
            <v>111</v>
          </cell>
          <cell r="I9090">
            <v>31067560</v>
          </cell>
        </row>
        <row r="9091">
          <cell r="A9091">
            <v>134</v>
          </cell>
          <cell r="D9091">
            <v>2015</v>
          </cell>
          <cell r="G9091">
            <v>112</v>
          </cell>
          <cell r="I9091">
            <v>215664453</v>
          </cell>
        </row>
        <row r="9092">
          <cell r="A9092">
            <v>134</v>
          </cell>
          <cell r="D9092">
            <v>2016</v>
          </cell>
          <cell r="G9092">
            <v>83</v>
          </cell>
          <cell r="I9092">
            <v>7696616</v>
          </cell>
        </row>
        <row r="9093">
          <cell r="A9093">
            <v>134</v>
          </cell>
          <cell r="D9093">
            <v>2016</v>
          </cell>
          <cell r="G9093"/>
          <cell r="I9093">
            <v>0</v>
          </cell>
        </row>
        <row r="9094">
          <cell r="A9094">
            <v>134</v>
          </cell>
          <cell r="D9094">
            <v>2016</v>
          </cell>
          <cell r="G9094"/>
          <cell r="I9094">
            <v>0</v>
          </cell>
        </row>
        <row r="9095">
          <cell r="A9095">
            <v>134</v>
          </cell>
          <cell r="D9095">
            <v>2016</v>
          </cell>
          <cell r="G9095">
            <v>86</v>
          </cell>
          <cell r="I9095">
            <v>7180746</v>
          </cell>
        </row>
        <row r="9096">
          <cell r="A9096">
            <v>134</v>
          </cell>
          <cell r="D9096">
            <v>2016</v>
          </cell>
          <cell r="G9096"/>
          <cell r="I9096">
            <v>0</v>
          </cell>
        </row>
        <row r="9097">
          <cell r="A9097">
            <v>134</v>
          </cell>
          <cell r="D9097">
            <v>2016</v>
          </cell>
          <cell r="G9097">
            <v>88</v>
          </cell>
          <cell r="I9097">
            <v>1818514</v>
          </cell>
        </row>
        <row r="9098">
          <cell r="A9098">
            <v>134</v>
          </cell>
          <cell r="D9098">
            <v>2016</v>
          </cell>
          <cell r="G9098">
            <v>89</v>
          </cell>
          <cell r="I9098">
            <v>1747640</v>
          </cell>
        </row>
        <row r="9099">
          <cell r="A9099">
            <v>134</v>
          </cell>
          <cell r="D9099">
            <v>2016</v>
          </cell>
          <cell r="G9099">
            <v>90</v>
          </cell>
          <cell r="I9099">
            <v>107188</v>
          </cell>
        </row>
        <row r="9100">
          <cell r="A9100">
            <v>134</v>
          </cell>
          <cell r="D9100">
            <v>2016</v>
          </cell>
          <cell r="G9100">
            <v>91</v>
          </cell>
          <cell r="I9100">
            <v>1290346</v>
          </cell>
        </row>
        <row r="9101">
          <cell r="A9101">
            <v>134</v>
          </cell>
          <cell r="D9101">
            <v>2016</v>
          </cell>
          <cell r="G9101">
            <v>92</v>
          </cell>
          <cell r="I9101">
            <v>7528820</v>
          </cell>
        </row>
        <row r="9102">
          <cell r="A9102">
            <v>134</v>
          </cell>
          <cell r="D9102">
            <v>2016</v>
          </cell>
          <cell r="G9102">
            <v>93</v>
          </cell>
          <cell r="I9102">
            <v>3574521</v>
          </cell>
        </row>
        <row r="9103">
          <cell r="A9103">
            <v>134</v>
          </cell>
          <cell r="D9103">
            <v>2016</v>
          </cell>
          <cell r="G9103">
            <v>94</v>
          </cell>
          <cell r="I9103">
            <v>523824</v>
          </cell>
        </row>
        <row r="9104">
          <cell r="A9104">
            <v>134</v>
          </cell>
          <cell r="D9104">
            <v>2016</v>
          </cell>
          <cell r="G9104"/>
          <cell r="I9104">
            <v>0</v>
          </cell>
        </row>
        <row r="9105">
          <cell r="A9105">
            <v>134</v>
          </cell>
          <cell r="D9105">
            <v>2016</v>
          </cell>
          <cell r="G9105">
            <v>96</v>
          </cell>
          <cell r="I9105">
            <v>130788907</v>
          </cell>
        </row>
        <row r="9106">
          <cell r="A9106">
            <v>134</v>
          </cell>
          <cell r="D9106">
            <v>2016</v>
          </cell>
          <cell r="G9106">
            <v>97</v>
          </cell>
          <cell r="I9106">
            <v>3701508</v>
          </cell>
        </row>
        <row r="9107">
          <cell r="A9107">
            <v>134</v>
          </cell>
          <cell r="D9107">
            <v>2016</v>
          </cell>
          <cell r="G9107">
            <v>98</v>
          </cell>
          <cell r="I9107">
            <v>2406374</v>
          </cell>
        </row>
        <row r="9108">
          <cell r="A9108">
            <v>134</v>
          </cell>
          <cell r="D9108">
            <v>2016</v>
          </cell>
          <cell r="G9108">
            <v>99</v>
          </cell>
          <cell r="I9108">
            <v>168365004</v>
          </cell>
        </row>
        <row r="9109">
          <cell r="A9109">
            <v>134</v>
          </cell>
          <cell r="D9109">
            <v>2016</v>
          </cell>
          <cell r="G9109"/>
          <cell r="I9109">
            <v>0</v>
          </cell>
        </row>
        <row r="9110">
          <cell r="A9110">
            <v>134</v>
          </cell>
          <cell r="D9110">
            <v>2016</v>
          </cell>
          <cell r="G9110">
            <v>101</v>
          </cell>
          <cell r="I9110">
            <v>967541</v>
          </cell>
        </row>
        <row r="9111">
          <cell r="A9111">
            <v>134</v>
          </cell>
          <cell r="D9111">
            <v>2016</v>
          </cell>
          <cell r="G9111">
            <v>102</v>
          </cell>
          <cell r="I9111">
            <v>71460</v>
          </cell>
        </row>
        <row r="9112">
          <cell r="A9112">
            <v>134</v>
          </cell>
          <cell r="D9112">
            <v>2016</v>
          </cell>
          <cell r="G9112">
            <v>103</v>
          </cell>
          <cell r="I9112">
            <v>163187</v>
          </cell>
        </row>
        <row r="9113">
          <cell r="A9113">
            <v>134</v>
          </cell>
          <cell r="D9113">
            <v>2016</v>
          </cell>
          <cell r="G9113">
            <v>104</v>
          </cell>
          <cell r="I9113">
            <v>290354</v>
          </cell>
        </row>
        <row r="9114">
          <cell r="A9114">
            <v>134</v>
          </cell>
          <cell r="D9114">
            <v>2016</v>
          </cell>
          <cell r="G9114">
            <v>105</v>
          </cell>
          <cell r="I9114">
            <v>4163332</v>
          </cell>
        </row>
        <row r="9115">
          <cell r="A9115">
            <v>134</v>
          </cell>
          <cell r="D9115">
            <v>2016</v>
          </cell>
          <cell r="G9115"/>
          <cell r="I9115">
            <v>0</v>
          </cell>
        </row>
        <row r="9116">
          <cell r="A9116">
            <v>134</v>
          </cell>
          <cell r="D9116">
            <v>2016</v>
          </cell>
          <cell r="G9116">
            <v>107</v>
          </cell>
          <cell r="I9116">
            <v>11581205</v>
          </cell>
        </row>
        <row r="9117">
          <cell r="A9117">
            <v>134</v>
          </cell>
          <cell r="D9117">
            <v>2016</v>
          </cell>
          <cell r="G9117">
            <v>108</v>
          </cell>
          <cell r="I9117">
            <v>17444207</v>
          </cell>
        </row>
        <row r="9118">
          <cell r="A9118">
            <v>134</v>
          </cell>
          <cell r="D9118">
            <v>2016</v>
          </cell>
          <cell r="G9118">
            <v>109</v>
          </cell>
          <cell r="I9118">
            <v>98313</v>
          </cell>
        </row>
        <row r="9119">
          <cell r="A9119">
            <v>134</v>
          </cell>
          <cell r="D9119">
            <v>2016</v>
          </cell>
          <cell r="G9119">
            <v>110</v>
          </cell>
          <cell r="I9119">
            <v>116402</v>
          </cell>
        </row>
        <row r="9120">
          <cell r="A9120">
            <v>134</v>
          </cell>
          <cell r="D9120">
            <v>2016</v>
          </cell>
          <cell r="G9120">
            <v>111</v>
          </cell>
          <cell r="I9120">
            <v>34896001</v>
          </cell>
        </row>
        <row r="9121">
          <cell r="A9121">
            <v>134</v>
          </cell>
          <cell r="D9121">
            <v>2016</v>
          </cell>
          <cell r="G9121">
            <v>112</v>
          </cell>
          <cell r="I9121">
            <v>203261005</v>
          </cell>
        </row>
        <row r="9122">
          <cell r="A9122">
            <v>147</v>
          </cell>
          <cell r="D9122">
            <v>1998</v>
          </cell>
          <cell r="G9122">
            <v>83</v>
          </cell>
          <cell r="I9122">
            <v>1175189</v>
          </cell>
        </row>
        <row r="9123">
          <cell r="A9123">
            <v>147</v>
          </cell>
          <cell r="D9123">
            <v>1998</v>
          </cell>
          <cell r="G9123">
            <v>84</v>
          </cell>
          <cell r="I9123">
            <v>530700</v>
          </cell>
        </row>
        <row r="9124">
          <cell r="A9124">
            <v>147</v>
          </cell>
          <cell r="D9124">
            <v>1998</v>
          </cell>
          <cell r="G9124">
            <v>85</v>
          </cell>
          <cell r="I9124">
            <v>431322</v>
          </cell>
        </row>
        <row r="9125">
          <cell r="A9125">
            <v>147</v>
          </cell>
          <cell r="D9125">
            <v>1998</v>
          </cell>
          <cell r="G9125">
            <v>86</v>
          </cell>
          <cell r="I9125">
            <v>3921</v>
          </cell>
        </row>
        <row r="9126">
          <cell r="A9126">
            <v>147</v>
          </cell>
          <cell r="D9126">
            <v>1998</v>
          </cell>
          <cell r="G9126">
            <v>87</v>
          </cell>
          <cell r="I9126">
            <v>392</v>
          </cell>
        </row>
        <row r="9127">
          <cell r="A9127">
            <v>147</v>
          </cell>
          <cell r="D9127">
            <v>1998</v>
          </cell>
          <cell r="G9127">
            <v>88</v>
          </cell>
          <cell r="I9127">
            <v>4752139</v>
          </cell>
        </row>
        <row r="9128">
          <cell r="A9128">
            <v>147</v>
          </cell>
          <cell r="D9128">
            <v>1998</v>
          </cell>
          <cell r="G9128">
            <v>89</v>
          </cell>
          <cell r="I9128">
            <v>747065</v>
          </cell>
        </row>
        <row r="9129">
          <cell r="A9129">
            <v>147</v>
          </cell>
          <cell r="D9129">
            <v>1998</v>
          </cell>
          <cell r="G9129">
            <v>90</v>
          </cell>
          <cell r="I9129">
            <v>8416487</v>
          </cell>
        </row>
        <row r="9130">
          <cell r="A9130">
            <v>147</v>
          </cell>
          <cell r="D9130">
            <v>1998</v>
          </cell>
          <cell r="G9130">
            <v>91</v>
          </cell>
          <cell r="I9130">
            <v>16057215</v>
          </cell>
        </row>
        <row r="9131">
          <cell r="A9131">
            <v>147</v>
          </cell>
          <cell r="D9131">
            <v>1998</v>
          </cell>
          <cell r="G9131"/>
          <cell r="I9131">
            <v>0</v>
          </cell>
        </row>
        <row r="9132">
          <cell r="A9132">
            <v>147</v>
          </cell>
          <cell r="D9132">
            <v>1998</v>
          </cell>
          <cell r="G9132">
            <v>93</v>
          </cell>
          <cell r="I9132">
            <v>15034</v>
          </cell>
        </row>
        <row r="9133">
          <cell r="A9133">
            <v>147</v>
          </cell>
          <cell r="D9133">
            <v>1998</v>
          </cell>
          <cell r="G9133">
            <v>94</v>
          </cell>
          <cell r="I9133">
            <v>2653</v>
          </cell>
        </row>
        <row r="9134">
          <cell r="A9134">
            <v>147</v>
          </cell>
          <cell r="D9134">
            <v>1998</v>
          </cell>
          <cell r="G9134">
            <v>95</v>
          </cell>
          <cell r="I9134">
            <v>1964440</v>
          </cell>
        </row>
        <row r="9135">
          <cell r="A9135">
            <v>147</v>
          </cell>
          <cell r="D9135">
            <v>1998</v>
          </cell>
          <cell r="G9135">
            <v>96</v>
          </cell>
          <cell r="I9135">
            <v>24592</v>
          </cell>
        </row>
        <row r="9136">
          <cell r="A9136">
            <v>147</v>
          </cell>
          <cell r="D9136">
            <v>1998</v>
          </cell>
          <cell r="G9136">
            <v>97</v>
          </cell>
          <cell r="I9136">
            <v>4774</v>
          </cell>
        </row>
        <row r="9137">
          <cell r="A9137">
            <v>147</v>
          </cell>
          <cell r="D9137">
            <v>1998</v>
          </cell>
          <cell r="G9137">
            <v>98</v>
          </cell>
          <cell r="I9137">
            <v>704300</v>
          </cell>
        </row>
        <row r="9138">
          <cell r="A9138">
            <v>147</v>
          </cell>
          <cell r="D9138">
            <v>1998</v>
          </cell>
          <cell r="G9138">
            <v>99</v>
          </cell>
          <cell r="I9138">
            <v>2715793</v>
          </cell>
        </row>
        <row r="9139">
          <cell r="A9139">
            <v>147</v>
          </cell>
          <cell r="D9139">
            <v>1998</v>
          </cell>
          <cell r="G9139">
            <v>100</v>
          </cell>
          <cell r="I9139">
            <v>18773008</v>
          </cell>
        </row>
        <row r="9140">
          <cell r="A9140">
            <v>147</v>
          </cell>
          <cell r="D9140">
            <v>1998</v>
          </cell>
          <cell r="G9140"/>
          <cell r="I9140">
            <v>0</v>
          </cell>
        </row>
        <row r="9141">
          <cell r="A9141">
            <v>147</v>
          </cell>
          <cell r="D9141">
            <v>1998</v>
          </cell>
          <cell r="G9141"/>
          <cell r="I9141">
            <v>0</v>
          </cell>
        </row>
        <row r="9142">
          <cell r="A9142">
            <v>147</v>
          </cell>
          <cell r="D9142">
            <v>1998</v>
          </cell>
          <cell r="G9142">
            <v>103</v>
          </cell>
          <cell r="I9142">
            <v>1732082</v>
          </cell>
        </row>
        <row r="9143">
          <cell r="A9143">
            <v>147</v>
          </cell>
          <cell r="D9143">
            <v>1998</v>
          </cell>
          <cell r="G9143"/>
          <cell r="I9143">
            <v>0</v>
          </cell>
        </row>
        <row r="9144">
          <cell r="A9144">
            <v>147</v>
          </cell>
          <cell r="D9144">
            <v>1998</v>
          </cell>
          <cell r="G9144">
            <v>105</v>
          </cell>
          <cell r="I9144">
            <v>247128</v>
          </cell>
        </row>
        <row r="9145">
          <cell r="A9145">
            <v>147</v>
          </cell>
          <cell r="D9145">
            <v>1998</v>
          </cell>
          <cell r="G9145">
            <v>106</v>
          </cell>
          <cell r="I9145">
            <v>118438</v>
          </cell>
        </row>
        <row r="9146">
          <cell r="A9146">
            <v>147</v>
          </cell>
          <cell r="D9146">
            <v>1998</v>
          </cell>
          <cell r="G9146">
            <v>107</v>
          </cell>
          <cell r="I9146">
            <v>461616</v>
          </cell>
        </row>
        <row r="9147">
          <cell r="A9147">
            <v>147</v>
          </cell>
          <cell r="D9147">
            <v>1998</v>
          </cell>
          <cell r="G9147">
            <v>108</v>
          </cell>
          <cell r="I9147">
            <v>512270</v>
          </cell>
        </row>
        <row r="9148">
          <cell r="A9148">
            <v>147</v>
          </cell>
          <cell r="D9148">
            <v>1998</v>
          </cell>
          <cell r="G9148">
            <v>109</v>
          </cell>
          <cell r="I9148">
            <v>131199</v>
          </cell>
        </row>
        <row r="9149">
          <cell r="A9149">
            <v>147</v>
          </cell>
          <cell r="D9149">
            <v>1998</v>
          </cell>
          <cell r="G9149">
            <v>110</v>
          </cell>
          <cell r="I9149">
            <v>1463071</v>
          </cell>
        </row>
        <row r="9150">
          <cell r="A9150">
            <v>147</v>
          </cell>
          <cell r="D9150">
            <v>1998</v>
          </cell>
          <cell r="G9150">
            <v>111</v>
          </cell>
          <cell r="I9150">
            <v>14631</v>
          </cell>
        </row>
        <row r="9151">
          <cell r="A9151">
            <v>147</v>
          </cell>
          <cell r="D9151">
            <v>1998</v>
          </cell>
          <cell r="G9151">
            <v>112</v>
          </cell>
          <cell r="I9151">
            <v>3606416</v>
          </cell>
        </row>
        <row r="9152">
          <cell r="A9152">
            <v>147</v>
          </cell>
          <cell r="D9152">
            <v>1999</v>
          </cell>
          <cell r="G9152">
            <v>83</v>
          </cell>
          <cell r="I9152">
            <v>1020916</v>
          </cell>
        </row>
        <row r="9153">
          <cell r="A9153">
            <v>147</v>
          </cell>
          <cell r="D9153">
            <v>1999</v>
          </cell>
          <cell r="G9153">
            <v>84</v>
          </cell>
          <cell r="I9153">
            <v>445469</v>
          </cell>
        </row>
        <row r="9154">
          <cell r="A9154">
            <v>147</v>
          </cell>
          <cell r="D9154">
            <v>1999</v>
          </cell>
          <cell r="G9154">
            <v>85</v>
          </cell>
          <cell r="I9154">
            <v>412955</v>
          </cell>
        </row>
        <row r="9155">
          <cell r="A9155">
            <v>147</v>
          </cell>
          <cell r="D9155">
            <v>1999</v>
          </cell>
          <cell r="G9155">
            <v>86</v>
          </cell>
          <cell r="I9155">
            <v>11547</v>
          </cell>
        </row>
        <row r="9156">
          <cell r="A9156">
            <v>147</v>
          </cell>
          <cell r="D9156">
            <v>1999</v>
          </cell>
          <cell r="G9156">
            <v>87</v>
          </cell>
          <cell r="I9156">
            <v>102</v>
          </cell>
        </row>
        <row r="9157">
          <cell r="A9157">
            <v>147</v>
          </cell>
          <cell r="D9157">
            <v>1999</v>
          </cell>
          <cell r="G9157">
            <v>88</v>
          </cell>
          <cell r="I9157">
            <v>5118199</v>
          </cell>
        </row>
        <row r="9158">
          <cell r="A9158">
            <v>147</v>
          </cell>
          <cell r="D9158">
            <v>1999</v>
          </cell>
          <cell r="G9158">
            <v>89</v>
          </cell>
          <cell r="I9158">
            <v>810929</v>
          </cell>
        </row>
        <row r="9159">
          <cell r="A9159">
            <v>147</v>
          </cell>
          <cell r="D9159">
            <v>1999</v>
          </cell>
          <cell r="G9159">
            <v>90</v>
          </cell>
          <cell r="I9159">
            <v>8297440</v>
          </cell>
        </row>
        <row r="9160">
          <cell r="A9160">
            <v>147</v>
          </cell>
          <cell r="D9160">
            <v>1999</v>
          </cell>
          <cell r="G9160">
            <v>91</v>
          </cell>
          <cell r="I9160">
            <v>16117557</v>
          </cell>
        </row>
        <row r="9161">
          <cell r="A9161">
            <v>147</v>
          </cell>
          <cell r="D9161">
            <v>1999</v>
          </cell>
          <cell r="G9161"/>
          <cell r="I9161">
            <v>0</v>
          </cell>
        </row>
        <row r="9162">
          <cell r="A9162">
            <v>147</v>
          </cell>
          <cell r="D9162">
            <v>1999</v>
          </cell>
          <cell r="G9162">
            <v>93</v>
          </cell>
          <cell r="I9162">
            <v>27108</v>
          </cell>
        </row>
        <row r="9163">
          <cell r="A9163">
            <v>147</v>
          </cell>
          <cell r="D9163">
            <v>1999</v>
          </cell>
          <cell r="G9163">
            <v>94</v>
          </cell>
          <cell r="I9163">
            <v>1451</v>
          </cell>
        </row>
        <row r="9164">
          <cell r="A9164">
            <v>147</v>
          </cell>
          <cell r="D9164">
            <v>1999</v>
          </cell>
          <cell r="G9164">
            <v>95</v>
          </cell>
          <cell r="I9164">
            <v>1636520</v>
          </cell>
        </row>
        <row r="9165">
          <cell r="A9165">
            <v>147</v>
          </cell>
          <cell r="D9165">
            <v>1999</v>
          </cell>
          <cell r="G9165">
            <v>96</v>
          </cell>
          <cell r="I9165">
            <v>23241</v>
          </cell>
        </row>
        <row r="9166">
          <cell r="A9166">
            <v>147</v>
          </cell>
          <cell r="D9166">
            <v>1999</v>
          </cell>
          <cell r="G9166">
            <v>97</v>
          </cell>
          <cell r="I9166">
            <v>3773</v>
          </cell>
        </row>
        <row r="9167">
          <cell r="A9167">
            <v>147</v>
          </cell>
          <cell r="D9167">
            <v>1999</v>
          </cell>
          <cell r="G9167">
            <v>98</v>
          </cell>
          <cell r="I9167">
            <v>821770</v>
          </cell>
        </row>
        <row r="9168">
          <cell r="A9168">
            <v>147</v>
          </cell>
          <cell r="D9168">
            <v>1999</v>
          </cell>
          <cell r="G9168">
            <v>99</v>
          </cell>
          <cell r="I9168">
            <v>2513863</v>
          </cell>
        </row>
        <row r="9169">
          <cell r="A9169">
            <v>147</v>
          </cell>
          <cell r="D9169">
            <v>1999</v>
          </cell>
          <cell r="G9169">
            <v>100</v>
          </cell>
          <cell r="I9169">
            <v>18631420</v>
          </cell>
        </row>
        <row r="9170">
          <cell r="A9170">
            <v>147</v>
          </cell>
          <cell r="D9170">
            <v>1999</v>
          </cell>
          <cell r="G9170"/>
          <cell r="I9170">
            <v>0</v>
          </cell>
        </row>
        <row r="9171">
          <cell r="A9171">
            <v>147</v>
          </cell>
          <cell r="D9171">
            <v>1999</v>
          </cell>
          <cell r="G9171"/>
          <cell r="I9171">
            <v>0</v>
          </cell>
        </row>
        <row r="9172">
          <cell r="A9172">
            <v>147</v>
          </cell>
          <cell r="D9172">
            <v>1999</v>
          </cell>
          <cell r="G9172">
            <v>103</v>
          </cell>
          <cell r="I9172">
            <v>1592334</v>
          </cell>
        </row>
        <row r="9173">
          <cell r="A9173">
            <v>147</v>
          </cell>
          <cell r="D9173">
            <v>1999</v>
          </cell>
          <cell r="G9173"/>
          <cell r="I9173">
            <v>0</v>
          </cell>
        </row>
        <row r="9174">
          <cell r="A9174">
            <v>147</v>
          </cell>
          <cell r="D9174">
            <v>1999</v>
          </cell>
          <cell r="G9174">
            <v>105</v>
          </cell>
          <cell r="I9174">
            <v>317815</v>
          </cell>
        </row>
        <row r="9175">
          <cell r="A9175">
            <v>147</v>
          </cell>
          <cell r="D9175">
            <v>1999</v>
          </cell>
          <cell r="G9175">
            <v>106</v>
          </cell>
          <cell r="I9175">
            <v>174933</v>
          </cell>
        </row>
        <row r="9176">
          <cell r="A9176">
            <v>147</v>
          </cell>
          <cell r="D9176">
            <v>1999</v>
          </cell>
          <cell r="G9176">
            <v>107</v>
          </cell>
          <cell r="I9176">
            <v>457971</v>
          </cell>
        </row>
        <row r="9177">
          <cell r="A9177">
            <v>147</v>
          </cell>
          <cell r="D9177">
            <v>1999</v>
          </cell>
          <cell r="G9177">
            <v>108</v>
          </cell>
          <cell r="I9177">
            <v>452665</v>
          </cell>
        </row>
        <row r="9178">
          <cell r="A9178">
            <v>147</v>
          </cell>
          <cell r="D9178">
            <v>1999</v>
          </cell>
          <cell r="G9178">
            <v>109</v>
          </cell>
          <cell r="I9178">
            <v>81592</v>
          </cell>
        </row>
        <row r="9179">
          <cell r="A9179">
            <v>147</v>
          </cell>
          <cell r="D9179">
            <v>1999</v>
          </cell>
          <cell r="G9179">
            <v>110</v>
          </cell>
          <cell r="I9179">
            <v>1462163</v>
          </cell>
        </row>
        <row r="9180">
          <cell r="A9180">
            <v>147</v>
          </cell>
          <cell r="D9180">
            <v>1999</v>
          </cell>
          <cell r="G9180">
            <v>111</v>
          </cell>
          <cell r="I9180">
            <v>11699</v>
          </cell>
        </row>
        <row r="9181">
          <cell r="A9181">
            <v>147</v>
          </cell>
          <cell r="D9181">
            <v>1999</v>
          </cell>
          <cell r="G9181">
            <v>112</v>
          </cell>
          <cell r="I9181">
            <v>3292998</v>
          </cell>
        </row>
        <row r="9182">
          <cell r="A9182">
            <v>147</v>
          </cell>
          <cell r="D9182">
            <v>2000</v>
          </cell>
          <cell r="G9182">
            <v>83</v>
          </cell>
          <cell r="I9182">
            <v>1143243</v>
          </cell>
        </row>
        <row r="9183">
          <cell r="A9183">
            <v>147</v>
          </cell>
          <cell r="D9183">
            <v>2000</v>
          </cell>
          <cell r="G9183">
            <v>84</v>
          </cell>
          <cell r="I9183">
            <v>425932</v>
          </cell>
        </row>
        <row r="9184">
          <cell r="A9184">
            <v>147</v>
          </cell>
          <cell r="D9184">
            <v>2000</v>
          </cell>
          <cell r="G9184">
            <v>85</v>
          </cell>
          <cell r="I9184">
            <v>396558</v>
          </cell>
        </row>
        <row r="9185">
          <cell r="A9185">
            <v>147</v>
          </cell>
          <cell r="D9185">
            <v>2000</v>
          </cell>
          <cell r="G9185">
            <v>86</v>
          </cell>
          <cell r="I9185">
            <v>208131</v>
          </cell>
        </row>
        <row r="9186">
          <cell r="A9186">
            <v>147</v>
          </cell>
          <cell r="D9186">
            <v>2000</v>
          </cell>
          <cell r="G9186">
            <v>87</v>
          </cell>
          <cell r="I9186">
            <v>26</v>
          </cell>
        </row>
        <row r="9187">
          <cell r="A9187">
            <v>147</v>
          </cell>
          <cell r="D9187">
            <v>2000</v>
          </cell>
          <cell r="G9187">
            <v>88</v>
          </cell>
          <cell r="I9187">
            <v>6598655</v>
          </cell>
        </row>
        <row r="9188">
          <cell r="A9188">
            <v>147</v>
          </cell>
          <cell r="D9188">
            <v>2000</v>
          </cell>
          <cell r="G9188">
            <v>89</v>
          </cell>
          <cell r="I9188">
            <v>1032440</v>
          </cell>
        </row>
        <row r="9189">
          <cell r="A9189">
            <v>147</v>
          </cell>
          <cell r="D9189">
            <v>2000</v>
          </cell>
          <cell r="G9189">
            <v>90</v>
          </cell>
          <cell r="I9189">
            <v>8259767</v>
          </cell>
        </row>
        <row r="9190">
          <cell r="A9190">
            <v>147</v>
          </cell>
          <cell r="D9190">
            <v>2000</v>
          </cell>
          <cell r="G9190">
            <v>91</v>
          </cell>
          <cell r="I9190">
            <v>18064752</v>
          </cell>
        </row>
        <row r="9191">
          <cell r="A9191">
            <v>147</v>
          </cell>
          <cell r="D9191">
            <v>2000</v>
          </cell>
          <cell r="G9191"/>
          <cell r="I9191">
            <v>0</v>
          </cell>
        </row>
        <row r="9192">
          <cell r="A9192">
            <v>147</v>
          </cell>
          <cell r="D9192">
            <v>2000</v>
          </cell>
          <cell r="G9192">
            <v>93</v>
          </cell>
          <cell r="I9192">
            <v>8917</v>
          </cell>
        </row>
        <row r="9193">
          <cell r="A9193">
            <v>147</v>
          </cell>
          <cell r="D9193">
            <v>2000</v>
          </cell>
          <cell r="G9193">
            <v>94</v>
          </cell>
          <cell r="I9193">
            <v>-3129</v>
          </cell>
        </row>
        <row r="9194">
          <cell r="A9194">
            <v>147</v>
          </cell>
          <cell r="D9194">
            <v>2000</v>
          </cell>
          <cell r="G9194">
            <v>95</v>
          </cell>
          <cell r="I9194">
            <v>1946309</v>
          </cell>
        </row>
        <row r="9195">
          <cell r="A9195">
            <v>147</v>
          </cell>
          <cell r="D9195">
            <v>2000</v>
          </cell>
          <cell r="G9195">
            <v>96</v>
          </cell>
          <cell r="I9195">
            <v>353862</v>
          </cell>
        </row>
        <row r="9196">
          <cell r="A9196">
            <v>147</v>
          </cell>
          <cell r="D9196">
            <v>2000</v>
          </cell>
          <cell r="G9196">
            <v>97</v>
          </cell>
          <cell r="I9196">
            <v>1327</v>
          </cell>
        </row>
        <row r="9197">
          <cell r="A9197">
            <v>147</v>
          </cell>
          <cell r="D9197">
            <v>2000</v>
          </cell>
          <cell r="G9197">
            <v>98</v>
          </cell>
          <cell r="I9197">
            <v>561481</v>
          </cell>
        </row>
        <row r="9198">
          <cell r="A9198">
            <v>147</v>
          </cell>
          <cell r="D9198">
            <v>2000</v>
          </cell>
          <cell r="G9198">
            <v>99</v>
          </cell>
          <cell r="I9198">
            <v>2868767</v>
          </cell>
        </row>
        <row r="9199">
          <cell r="A9199">
            <v>147</v>
          </cell>
          <cell r="D9199">
            <v>2000</v>
          </cell>
          <cell r="G9199">
            <v>100</v>
          </cell>
          <cell r="I9199">
            <v>20933519</v>
          </cell>
        </row>
        <row r="9200">
          <cell r="A9200">
            <v>147</v>
          </cell>
          <cell r="D9200">
            <v>2000</v>
          </cell>
          <cell r="G9200"/>
          <cell r="I9200">
            <v>0</v>
          </cell>
        </row>
        <row r="9201">
          <cell r="A9201">
            <v>147</v>
          </cell>
          <cell r="D9201">
            <v>2000</v>
          </cell>
          <cell r="G9201"/>
          <cell r="I9201">
            <v>0</v>
          </cell>
        </row>
        <row r="9202">
          <cell r="A9202">
            <v>147</v>
          </cell>
          <cell r="D9202">
            <v>2000</v>
          </cell>
          <cell r="G9202">
            <v>103</v>
          </cell>
          <cell r="I9202">
            <v>1416495</v>
          </cell>
        </row>
        <row r="9203">
          <cell r="A9203">
            <v>147</v>
          </cell>
          <cell r="D9203">
            <v>2000</v>
          </cell>
          <cell r="G9203"/>
          <cell r="I9203">
            <v>0</v>
          </cell>
        </row>
        <row r="9204">
          <cell r="A9204">
            <v>147</v>
          </cell>
          <cell r="D9204">
            <v>2000</v>
          </cell>
          <cell r="G9204">
            <v>105</v>
          </cell>
          <cell r="I9204">
            <v>299970</v>
          </cell>
        </row>
        <row r="9205">
          <cell r="A9205">
            <v>147</v>
          </cell>
          <cell r="D9205">
            <v>2000</v>
          </cell>
          <cell r="G9205">
            <v>106</v>
          </cell>
          <cell r="I9205">
            <v>150238</v>
          </cell>
        </row>
        <row r="9206">
          <cell r="A9206">
            <v>147</v>
          </cell>
          <cell r="D9206">
            <v>2000</v>
          </cell>
          <cell r="G9206">
            <v>107</v>
          </cell>
          <cell r="I9206">
            <v>457568</v>
          </cell>
        </row>
        <row r="9207">
          <cell r="A9207">
            <v>147</v>
          </cell>
          <cell r="D9207">
            <v>2000</v>
          </cell>
          <cell r="G9207">
            <v>108</v>
          </cell>
          <cell r="I9207">
            <v>520090</v>
          </cell>
        </row>
        <row r="9208">
          <cell r="A9208">
            <v>147</v>
          </cell>
          <cell r="D9208">
            <v>2000</v>
          </cell>
          <cell r="G9208">
            <v>109</v>
          </cell>
          <cell r="I9208">
            <v>76976</v>
          </cell>
        </row>
        <row r="9209">
          <cell r="A9209">
            <v>147</v>
          </cell>
          <cell r="D9209">
            <v>2000</v>
          </cell>
          <cell r="G9209">
            <v>110</v>
          </cell>
          <cell r="I9209">
            <v>1840198</v>
          </cell>
        </row>
        <row r="9210">
          <cell r="A9210">
            <v>147</v>
          </cell>
          <cell r="D9210">
            <v>2000</v>
          </cell>
          <cell r="G9210">
            <v>111</v>
          </cell>
          <cell r="I9210">
            <v>8294</v>
          </cell>
        </row>
        <row r="9211">
          <cell r="A9211">
            <v>147</v>
          </cell>
          <cell r="D9211">
            <v>2000</v>
          </cell>
          <cell r="G9211">
            <v>112</v>
          </cell>
          <cell r="I9211">
            <v>3936348</v>
          </cell>
        </row>
        <row r="9212">
          <cell r="A9212">
            <v>147</v>
          </cell>
          <cell r="D9212">
            <v>2001</v>
          </cell>
          <cell r="G9212">
            <v>83</v>
          </cell>
          <cell r="I9212">
            <v>1300540</v>
          </cell>
        </row>
        <row r="9213">
          <cell r="A9213">
            <v>147</v>
          </cell>
          <cell r="D9213">
            <v>2001</v>
          </cell>
          <cell r="G9213">
            <v>84</v>
          </cell>
          <cell r="I9213">
            <v>579052</v>
          </cell>
        </row>
        <row r="9214">
          <cell r="A9214">
            <v>147</v>
          </cell>
          <cell r="D9214">
            <v>2001</v>
          </cell>
          <cell r="G9214">
            <v>85</v>
          </cell>
          <cell r="I9214">
            <v>419217</v>
          </cell>
        </row>
        <row r="9215">
          <cell r="A9215">
            <v>147</v>
          </cell>
          <cell r="D9215">
            <v>2001</v>
          </cell>
          <cell r="G9215">
            <v>86</v>
          </cell>
          <cell r="I9215">
            <v>229406</v>
          </cell>
        </row>
        <row r="9216">
          <cell r="A9216">
            <v>147</v>
          </cell>
          <cell r="D9216">
            <v>2001</v>
          </cell>
          <cell r="G9216">
            <v>87</v>
          </cell>
          <cell r="I9216">
            <v>0</v>
          </cell>
        </row>
        <row r="9217">
          <cell r="A9217">
            <v>147</v>
          </cell>
          <cell r="D9217">
            <v>2001</v>
          </cell>
          <cell r="G9217">
            <v>88</v>
          </cell>
          <cell r="I9217">
            <v>11245869</v>
          </cell>
        </row>
        <row r="9218">
          <cell r="A9218">
            <v>147</v>
          </cell>
          <cell r="D9218">
            <v>2001</v>
          </cell>
          <cell r="G9218">
            <v>89</v>
          </cell>
          <cell r="I9218">
            <v>1291430</v>
          </cell>
        </row>
        <row r="9219">
          <cell r="A9219">
            <v>147</v>
          </cell>
          <cell r="D9219">
            <v>2001</v>
          </cell>
          <cell r="G9219">
            <v>90</v>
          </cell>
          <cell r="I9219">
            <v>8321652</v>
          </cell>
        </row>
        <row r="9220">
          <cell r="A9220">
            <v>147</v>
          </cell>
          <cell r="D9220">
            <v>2001</v>
          </cell>
          <cell r="G9220">
            <v>91</v>
          </cell>
          <cell r="I9220">
            <v>23387166</v>
          </cell>
        </row>
        <row r="9221">
          <cell r="A9221">
            <v>147</v>
          </cell>
          <cell r="D9221">
            <v>2001</v>
          </cell>
          <cell r="G9221"/>
          <cell r="I9221">
            <v>0</v>
          </cell>
        </row>
        <row r="9222">
          <cell r="A9222">
            <v>147</v>
          </cell>
          <cell r="D9222">
            <v>2001</v>
          </cell>
          <cell r="G9222">
            <v>93</v>
          </cell>
          <cell r="I9222">
            <v>73836</v>
          </cell>
        </row>
        <row r="9223">
          <cell r="A9223">
            <v>147</v>
          </cell>
          <cell r="D9223">
            <v>2001</v>
          </cell>
          <cell r="G9223">
            <v>94</v>
          </cell>
          <cell r="I9223">
            <v>664</v>
          </cell>
        </row>
        <row r="9224">
          <cell r="A9224">
            <v>147</v>
          </cell>
          <cell r="D9224">
            <v>2001</v>
          </cell>
          <cell r="G9224">
            <v>95</v>
          </cell>
          <cell r="I9224">
            <v>1887909</v>
          </cell>
        </row>
        <row r="9225">
          <cell r="A9225">
            <v>147</v>
          </cell>
          <cell r="D9225">
            <v>2001</v>
          </cell>
          <cell r="G9225">
            <v>96</v>
          </cell>
          <cell r="I9225">
            <v>3551064</v>
          </cell>
        </row>
        <row r="9226">
          <cell r="A9226">
            <v>147</v>
          </cell>
          <cell r="D9226">
            <v>2001</v>
          </cell>
          <cell r="G9226">
            <v>97</v>
          </cell>
          <cell r="I9226">
            <v>84</v>
          </cell>
        </row>
        <row r="9227">
          <cell r="A9227">
            <v>147</v>
          </cell>
          <cell r="D9227">
            <v>2001</v>
          </cell>
          <cell r="G9227">
            <v>98</v>
          </cell>
          <cell r="I9227">
            <v>38951</v>
          </cell>
        </row>
        <row r="9228">
          <cell r="A9228">
            <v>147</v>
          </cell>
          <cell r="D9228">
            <v>2001</v>
          </cell>
          <cell r="G9228">
            <v>99</v>
          </cell>
          <cell r="I9228">
            <v>5552508</v>
          </cell>
        </row>
        <row r="9229">
          <cell r="A9229">
            <v>147</v>
          </cell>
          <cell r="D9229">
            <v>2001</v>
          </cell>
          <cell r="G9229">
            <v>100</v>
          </cell>
          <cell r="I9229">
            <v>28939674</v>
          </cell>
        </row>
        <row r="9230">
          <cell r="A9230">
            <v>147</v>
          </cell>
          <cell r="D9230">
            <v>2001</v>
          </cell>
          <cell r="G9230"/>
          <cell r="I9230">
            <v>0</v>
          </cell>
        </row>
        <row r="9231">
          <cell r="A9231">
            <v>147</v>
          </cell>
          <cell r="D9231">
            <v>2001</v>
          </cell>
          <cell r="G9231"/>
          <cell r="I9231">
            <v>0</v>
          </cell>
        </row>
        <row r="9232">
          <cell r="A9232">
            <v>147</v>
          </cell>
          <cell r="D9232">
            <v>2001</v>
          </cell>
          <cell r="G9232">
            <v>103</v>
          </cell>
          <cell r="I9232">
            <v>2316771</v>
          </cell>
        </row>
        <row r="9233">
          <cell r="A9233">
            <v>147</v>
          </cell>
          <cell r="D9233">
            <v>2001</v>
          </cell>
          <cell r="G9233"/>
          <cell r="I9233">
            <v>0</v>
          </cell>
        </row>
        <row r="9234">
          <cell r="A9234">
            <v>147</v>
          </cell>
          <cell r="D9234">
            <v>2001</v>
          </cell>
          <cell r="G9234">
            <v>105</v>
          </cell>
          <cell r="I9234">
            <v>425227</v>
          </cell>
        </row>
        <row r="9235">
          <cell r="A9235">
            <v>147</v>
          </cell>
          <cell r="D9235">
            <v>2001</v>
          </cell>
          <cell r="G9235">
            <v>106</v>
          </cell>
          <cell r="I9235">
            <v>182578</v>
          </cell>
        </row>
        <row r="9236">
          <cell r="A9236">
            <v>147</v>
          </cell>
          <cell r="D9236">
            <v>2001</v>
          </cell>
          <cell r="G9236">
            <v>107</v>
          </cell>
          <cell r="I9236">
            <v>1106293</v>
          </cell>
        </row>
        <row r="9237">
          <cell r="A9237">
            <v>147</v>
          </cell>
          <cell r="D9237">
            <v>2001</v>
          </cell>
          <cell r="G9237">
            <v>108</v>
          </cell>
          <cell r="I9237">
            <v>1079212</v>
          </cell>
        </row>
        <row r="9238">
          <cell r="A9238">
            <v>147</v>
          </cell>
          <cell r="D9238">
            <v>2001</v>
          </cell>
          <cell r="G9238">
            <v>109</v>
          </cell>
          <cell r="I9238">
            <v>147257</v>
          </cell>
        </row>
        <row r="9239">
          <cell r="A9239">
            <v>147</v>
          </cell>
          <cell r="D9239">
            <v>2001</v>
          </cell>
          <cell r="G9239">
            <v>110</v>
          </cell>
          <cell r="I9239">
            <v>1824177</v>
          </cell>
        </row>
        <row r="9240">
          <cell r="A9240">
            <v>147</v>
          </cell>
          <cell r="D9240">
            <v>2001</v>
          </cell>
          <cell r="G9240">
            <v>111</v>
          </cell>
          <cell r="I9240">
            <v>9138</v>
          </cell>
        </row>
        <row r="9241">
          <cell r="A9241">
            <v>147</v>
          </cell>
          <cell r="D9241">
            <v>2001</v>
          </cell>
          <cell r="G9241">
            <v>112</v>
          </cell>
          <cell r="I9241">
            <v>3973616</v>
          </cell>
        </row>
        <row r="9242">
          <cell r="A9242">
            <v>147</v>
          </cell>
          <cell r="D9242">
            <v>2002</v>
          </cell>
          <cell r="G9242">
            <v>83</v>
          </cell>
          <cell r="I9242">
            <v>1196796</v>
          </cell>
        </row>
        <row r="9243">
          <cell r="A9243">
            <v>147</v>
          </cell>
          <cell r="D9243">
            <v>2002</v>
          </cell>
          <cell r="G9243">
            <v>84</v>
          </cell>
          <cell r="I9243">
            <v>554258</v>
          </cell>
        </row>
        <row r="9244">
          <cell r="A9244">
            <v>147</v>
          </cell>
          <cell r="D9244">
            <v>2002</v>
          </cell>
          <cell r="G9244">
            <v>85</v>
          </cell>
          <cell r="I9244">
            <v>393743</v>
          </cell>
        </row>
        <row r="9245">
          <cell r="A9245">
            <v>147</v>
          </cell>
          <cell r="D9245">
            <v>2002</v>
          </cell>
          <cell r="G9245">
            <v>86</v>
          </cell>
          <cell r="I9245">
            <v>281611</v>
          </cell>
        </row>
        <row r="9246">
          <cell r="A9246">
            <v>147</v>
          </cell>
          <cell r="D9246">
            <v>2002</v>
          </cell>
          <cell r="G9246">
            <v>87</v>
          </cell>
          <cell r="I9246">
            <v>0</v>
          </cell>
        </row>
        <row r="9247">
          <cell r="A9247">
            <v>147</v>
          </cell>
          <cell r="D9247">
            <v>2002</v>
          </cell>
          <cell r="G9247">
            <v>88</v>
          </cell>
          <cell r="I9247">
            <v>10723281</v>
          </cell>
        </row>
        <row r="9248">
          <cell r="A9248">
            <v>147</v>
          </cell>
          <cell r="D9248">
            <v>2002</v>
          </cell>
          <cell r="G9248">
            <v>89</v>
          </cell>
          <cell r="I9248">
            <v>1287201</v>
          </cell>
        </row>
        <row r="9249">
          <cell r="A9249">
            <v>147</v>
          </cell>
          <cell r="D9249">
            <v>2002</v>
          </cell>
          <cell r="G9249">
            <v>90</v>
          </cell>
          <cell r="I9249">
            <v>8205522</v>
          </cell>
        </row>
        <row r="9250">
          <cell r="A9250">
            <v>147</v>
          </cell>
          <cell r="D9250">
            <v>2002</v>
          </cell>
          <cell r="G9250">
            <v>91</v>
          </cell>
          <cell r="I9250">
            <v>22642412</v>
          </cell>
        </row>
        <row r="9251">
          <cell r="A9251">
            <v>147</v>
          </cell>
          <cell r="D9251">
            <v>2002</v>
          </cell>
          <cell r="G9251"/>
          <cell r="I9251">
            <v>0</v>
          </cell>
        </row>
        <row r="9252">
          <cell r="A9252">
            <v>147</v>
          </cell>
          <cell r="D9252">
            <v>2002</v>
          </cell>
          <cell r="G9252">
            <v>93</v>
          </cell>
          <cell r="I9252">
            <v>80079</v>
          </cell>
        </row>
        <row r="9253">
          <cell r="A9253">
            <v>147</v>
          </cell>
          <cell r="D9253">
            <v>2002</v>
          </cell>
          <cell r="G9253">
            <v>94</v>
          </cell>
          <cell r="I9253">
            <v>712</v>
          </cell>
        </row>
        <row r="9254">
          <cell r="A9254">
            <v>147</v>
          </cell>
          <cell r="D9254">
            <v>2002</v>
          </cell>
          <cell r="G9254">
            <v>95</v>
          </cell>
          <cell r="I9254">
            <v>1800412</v>
          </cell>
        </row>
        <row r="9255">
          <cell r="A9255">
            <v>147</v>
          </cell>
          <cell r="D9255">
            <v>2002</v>
          </cell>
          <cell r="G9255">
            <v>96</v>
          </cell>
          <cell r="I9255">
            <v>1279447</v>
          </cell>
        </row>
        <row r="9256">
          <cell r="A9256">
            <v>147</v>
          </cell>
          <cell r="D9256">
            <v>2002</v>
          </cell>
          <cell r="G9256">
            <v>97</v>
          </cell>
          <cell r="I9256">
            <v>0</v>
          </cell>
        </row>
        <row r="9257">
          <cell r="A9257">
            <v>147</v>
          </cell>
          <cell r="D9257">
            <v>2002</v>
          </cell>
          <cell r="G9257">
            <v>98</v>
          </cell>
          <cell r="I9257">
            <v>22904</v>
          </cell>
        </row>
        <row r="9258">
          <cell r="A9258">
            <v>147</v>
          </cell>
          <cell r="D9258">
            <v>2002</v>
          </cell>
          <cell r="G9258">
            <v>99</v>
          </cell>
          <cell r="I9258">
            <v>3183554</v>
          </cell>
        </row>
        <row r="9259">
          <cell r="A9259">
            <v>147</v>
          </cell>
          <cell r="D9259">
            <v>2002</v>
          </cell>
          <cell r="G9259">
            <v>100</v>
          </cell>
          <cell r="I9259">
            <v>25825966</v>
          </cell>
        </row>
        <row r="9260">
          <cell r="A9260">
            <v>147</v>
          </cell>
          <cell r="D9260">
            <v>2002</v>
          </cell>
          <cell r="G9260"/>
          <cell r="I9260">
            <v>0</v>
          </cell>
        </row>
        <row r="9261">
          <cell r="A9261">
            <v>147</v>
          </cell>
          <cell r="D9261">
            <v>2002</v>
          </cell>
          <cell r="G9261"/>
          <cell r="I9261">
            <v>0</v>
          </cell>
        </row>
        <row r="9262">
          <cell r="A9262">
            <v>147</v>
          </cell>
          <cell r="D9262">
            <v>2002</v>
          </cell>
          <cell r="G9262">
            <v>103</v>
          </cell>
          <cell r="I9262">
            <v>2083142</v>
          </cell>
        </row>
        <row r="9263">
          <cell r="A9263">
            <v>147</v>
          </cell>
          <cell r="D9263">
            <v>2002</v>
          </cell>
          <cell r="G9263"/>
          <cell r="I9263">
            <v>0</v>
          </cell>
        </row>
        <row r="9264">
          <cell r="A9264">
            <v>147</v>
          </cell>
          <cell r="D9264">
            <v>2002</v>
          </cell>
          <cell r="G9264">
            <v>105</v>
          </cell>
          <cell r="I9264">
            <v>410655</v>
          </cell>
        </row>
        <row r="9265">
          <cell r="A9265">
            <v>147</v>
          </cell>
          <cell r="D9265">
            <v>2002</v>
          </cell>
          <cell r="G9265">
            <v>106</v>
          </cell>
          <cell r="I9265">
            <v>143584</v>
          </cell>
        </row>
        <row r="9266">
          <cell r="A9266">
            <v>147</v>
          </cell>
          <cell r="D9266">
            <v>2002</v>
          </cell>
          <cell r="G9266">
            <v>107</v>
          </cell>
          <cell r="I9266">
            <v>803675</v>
          </cell>
        </row>
        <row r="9267">
          <cell r="A9267">
            <v>147</v>
          </cell>
          <cell r="D9267">
            <v>2002</v>
          </cell>
          <cell r="G9267">
            <v>108</v>
          </cell>
          <cell r="I9267">
            <v>768871</v>
          </cell>
        </row>
        <row r="9268">
          <cell r="A9268">
            <v>147</v>
          </cell>
          <cell r="D9268">
            <v>2002</v>
          </cell>
          <cell r="G9268">
            <v>109</v>
          </cell>
          <cell r="I9268">
            <v>52768</v>
          </cell>
        </row>
        <row r="9269">
          <cell r="A9269">
            <v>147</v>
          </cell>
          <cell r="D9269">
            <v>2002</v>
          </cell>
          <cell r="G9269">
            <v>110</v>
          </cell>
          <cell r="I9269">
            <v>1669180</v>
          </cell>
        </row>
        <row r="9270">
          <cell r="A9270">
            <v>147</v>
          </cell>
          <cell r="D9270">
            <v>2002</v>
          </cell>
          <cell r="G9270">
            <v>111</v>
          </cell>
          <cell r="I9270">
            <v>24513</v>
          </cell>
        </row>
        <row r="9271">
          <cell r="A9271">
            <v>147</v>
          </cell>
          <cell r="D9271">
            <v>2002</v>
          </cell>
          <cell r="G9271">
            <v>112</v>
          </cell>
          <cell r="I9271">
            <v>3717850</v>
          </cell>
        </row>
        <row r="9272">
          <cell r="A9272">
            <v>147</v>
          </cell>
          <cell r="D9272">
            <v>2003</v>
          </cell>
          <cell r="G9272">
            <v>83</v>
          </cell>
          <cell r="I9272">
            <v>990919</v>
          </cell>
        </row>
        <row r="9273">
          <cell r="A9273">
            <v>147</v>
          </cell>
          <cell r="D9273">
            <v>2003</v>
          </cell>
          <cell r="G9273">
            <v>84</v>
          </cell>
          <cell r="I9273">
            <v>610110</v>
          </cell>
        </row>
        <row r="9274">
          <cell r="A9274">
            <v>147</v>
          </cell>
          <cell r="D9274">
            <v>2003</v>
          </cell>
          <cell r="G9274">
            <v>85</v>
          </cell>
          <cell r="I9274">
            <v>450060</v>
          </cell>
        </row>
        <row r="9275">
          <cell r="A9275">
            <v>147</v>
          </cell>
          <cell r="D9275">
            <v>2003</v>
          </cell>
          <cell r="G9275">
            <v>86</v>
          </cell>
          <cell r="I9275">
            <v>299217</v>
          </cell>
        </row>
        <row r="9276">
          <cell r="A9276">
            <v>147</v>
          </cell>
          <cell r="D9276">
            <v>2003</v>
          </cell>
          <cell r="G9276">
            <v>87</v>
          </cell>
          <cell r="I9276">
            <v>0</v>
          </cell>
        </row>
        <row r="9277">
          <cell r="A9277">
            <v>147</v>
          </cell>
          <cell r="D9277">
            <v>2003</v>
          </cell>
          <cell r="G9277">
            <v>88</v>
          </cell>
          <cell r="I9277">
            <v>19680047</v>
          </cell>
        </row>
        <row r="9278">
          <cell r="A9278">
            <v>147</v>
          </cell>
          <cell r="D9278">
            <v>2003</v>
          </cell>
          <cell r="G9278">
            <v>89</v>
          </cell>
          <cell r="I9278">
            <v>1426866</v>
          </cell>
        </row>
        <row r="9279">
          <cell r="A9279">
            <v>147</v>
          </cell>
          <cell r="D9279">
            <v>2003</v>
          </cell>
          <cell r="G9279">
            <v>90</v>
          </cell>
          <cell r="I9279">
            <v>5098907</v>
          </cell>
        </row>
        <row r="9280">
          <cell r="A9280">
            <v>147</v>
          </cell>
          <cell r="D9280">
            <v>2003</v>
          </cell>
          <cell r="G9280">
            <v>91</v>
          </cell>
          <cell r="I9280">
            <v>28556126</v>
          </cell>
        </row>
        <row r="9281">
          <cell r="A9281">
            <v>147</v>
          </cell>
          <cell r="D9281">
            <v>2003</v>
          </cell>
          <cell r="G9281"/>
          <cell r="I9281">
            <v>0</v>
          </cell>
        </row>
        <row r="9282">
          <cell r="A9282">
            <v>147</v>
          </cell>
          <cell r="D9282">
            <v>2003</v>
          </cell>
          <cell r="G9282">
            <v>93</v>
          </cell>
          <cell r="I9282">
            <v>124275</v>
          </cell>
        </row>
        <row r="9283">
          <cell r="A9283">
            <v>147</v>
          </cell>
          <cell r="D9283">
            <v>2003</v>
          </cell>
          <cell r="G9283">
            <v>94</v>
          </cell>
          <cell r="I9283">
            <v>976</v>
          </cell>
        </row>
        <row r="9284">
          <cell r="A9284">
            <v>147</v>
          </cell>
          <cell r="D9284">
            <v>2003</v>
          </cell>
          <cell r="G9284">
            <v>95</v>
          </cell>
          <cell r="I9284">
            <v>1974060</v>
          </cell>
        </row>
        <row r="9285">
          <cell r="A9285">
            <v>147</v>
          </cell>
          <cell r="D9285">
            <v>2003</v>
          </cell>
          <cell r="G9285">
            <v>96</v>
          </cell>
          <cell r="I9285">
            <v>1673186</v>
          </cell>
        </row>
        <row r="9286">
          <cell r="A9286">
            <v>147</v>
          </cell>
          <cell r="D9286">
            <v>2003</v>
          </cell>
          <cell r="G9286">
            <v>97</v>
          </cell>
          <cell r="I9286">
            <v>5236</v>
          </cell>
        </row>
        <row r="9287">
          <cell r="A9287">
            <v>147</v>
          </cell>
          <cell r="D9287">
            <v>2003</v>
          </cell>
          <cell r="G9287">
            <v>98</v>
          </cell>
          <cell r="I9287">
            <v>23572</v>
          </cell>
        </row>
        <row r="9288">
          <cell r="A9288">
            <v>147</v>
          </cell>
          <cell r="D9288">
            <v>2003</v>
          </cell>
          <cell r="G9288">
            <v>99</v>
          </cell>
          <cell r="I9288">
            <v>3801305</v>
          </cell>
        </row>
        <row r="9289">
          <cell r="A9289">
            <v>147</v>
          </cell>
          <cell r="D9289">
            <v>2003</v>
          </cell>
          <cell r="G9289">
            <v>100</v>
          </cell>
          <cell r="I9289">
            <v>32357431</v>
          </cell>
        </row>
        <row r="9290">
          <cell r="A9290">
            <v>147</v>
          </cell>
          <cell r="D9290">
            <v>2003</v>
          </cell>
          <cell r="G9290"/>
          <cell r="I9290">
            <v>0</v>
          </cell>
        </row>
        <row r="9291">
          <cell r="A9291">
            <v>147</v>
          </cell>
          <cell r="D9291">
            <v>2003</v>
          </cell>
          <cell r="G9291"/>
          <cell r="I9291">
            <v>0</v>
          </cell>
        </row>
        <row r="9292">
          <cell r="A9292">
            <v>147</v>
          </cell>
          <cell r="D9292">
            <v>2003</v>
          </cell>
          <cell r="G9292">
            <v>103</v>
          </cell>
          <cell r="I9292">
            <v>2127370</v>
          </cell>
        </row>
        <row r="9293">
          <cell r="A9293">
            <v>147</v>
          </cell>
          <cell r="D9293">
            <v>2003</v>
          </cell>
          <cell r="G9293"/>
          <cell r="I9293">
            <v>0</v>
          </cell>
        </row>
        <row r="9294">
          <cell r="A9294">
            <v>147</v>
          </cell>
          <cell r="D9294">
            <v>2003</v>
          </cell>
          <cell r="G9294">
            <v>105</v>
          </cell>
          <cell r="I9294">
            <v>429807</v>
          </cell>
        </row>
        <row r="9295">
          <cell r="A9295">
            <v>147</v>
          </cell>
          <cell r="D9295">
            <v>2003</v>
          </cell>
          <cell r="G9295">
            <v>106</v>
          </cell>
          <cell r="I9295">
            <v>88870</v>
          </cell>
        </row>
        <row r="9296">
          <cell r="A9296">
            <v>147</v>
          </cell>
          <cell r="D9296">
            <v>2003</v>
          </cell>
          <cell r="G9296">
            <v>107</v>
          </cell>
          <cell r="I9296">
            <v>1112375</v>
          </cell>
        </row>
        <row r="9297">
          <cell r="A9297">
            <v>147</v>
          </cell>
          <cell r="D9297">
            <v>2003</v>
          </cell>
          <cell r="G9297">
            <v>108</v>
          </cell>
          <cell r="I9297">
            <v>996721</v>
          </cell>
        </row>
        <row r="9298">
          <cell r="A9298">
            <v>147</v>
          </cell>
          <cell r="D9298">
            <v>2003</v>
          </cell>
          <cell r="G9298">
            <v>109</v>
          </cell>
          <cell r="I9298">
            <v>70612</v>
          </cell>
        </row>
        <row r="9299">
          <cell r="A9299">
            <v>147</v>
          </cell>
          <cell r="D9299">
            <v>2003</v>
          </cell>
          <cell r="G9299">
            <v>110</v>
          </cell>
          <cell r="I9299">
            <v>1831312</v>
          </cell>
        </row>
        <row r="9300">
          <cell r="A9300">
            <v>147</v>
          </cell>
          <cell r="D9300">
            <v>2003</v>
          </cell>
          <cell r="G9300">
            <v>111</v>
          </cell>
          <cell r="I9300">
            <v>18164</v>
          </cell>
        </row>
        <row r="9301">
          <cell r="A9301">
            <v>147</v>
          </cell>
          <cell r="D9301">
            <v>2003</v>
          </cell>
          <cell r="G9301">
            <v>112</v>
          </cell>
          <cell r="I9301">
            <v>3296555</v>
          </cell>
        </row>
        <row r="9302">
          <cell r="A9302">
            <v>147</v>
          </cell>
          <cell r="D9302">
            <v>2004</v>
          </cell>
          <cell r="G9302">
            <v>83</v>
          </cell>
          <cell r="I9302">
            <v>1295053</v>
          </cell>
        </row>
        <row r="9303">
          <cell r="A9303">
            <v>147</v>
          </cell>
          <cell r="D9303">
            <v>2004</v>
          </cell>
          <cell r="G9303">
            <v>84</v>
          </cell>
          <cell r="I9303">
            <v>583852</v>
          </cell>
        </row>
        <row r="9304">
          <cell r="A9304">
            <v>147</v>
          </cell>
          <cell r="D9304">
            <v>2004</v>
          </cell>
          <cell r="G9304">
            <v>85</v>
          </cell>
          <cell r="I9304">
            <v>400377</v>
          </cell>
        </row>
        <row r="9305">
          <cell r="A9305">
            <v>147</v>
          </cell>
          <cell r="D9305">
            <v>2004</v>
          </cell>
          <cell r="G9305">
            <v>86</v>
          </cell>
          <cell r="I9305">
            <v>265613</v>
          </cell>
        </row>
        <row r="9306">
          <cell r="A9306">
            <v>147</v>
          </cell>
          <cell r="D9306">
            <v>2004</v>
          </cell>
          <cell r="G9306"/>
          <cell r="I9306">
            <v>0</v>
          </cell>
        </row>
        <row r="9307">
          <cell r="A9307">
            <v>147</v>
          </cell>
          <cell r="D9307">
            <v>2004</v>
          </cell>
          <cell r="G9307">
            <v>88</v>
          </cell>
          <cell r="I9307">
            <v>22850314</v>
          </cell>
        </row>
        <row r="9308">
          <cell r="A9308">
            <v>147</v>
          </cell>
          <cell r="D9308">
            <v>2004</v>
          </cell>
          <cell r="G9308">
            <v>89</v>
          </cell>
          <cell r="I9308">
            <v>1394699</v>
          </cell>
        </row>
        <row r="9309">
          <cell r="A9309">
            <v>147</v>
          </cell>
          <cell r="D9309">
            <v>2004</v>
          </cell>
          <cell r="G9309">
            <v>90</v>
          </cell>
          <cell r="I9309">
            <v>4200782</v>
          </cell>
        </row>
        <row r="9310">
          <cell r="A9310">
            <v>147</v>
          </cell>
          <cell r="D9310">
            <v>2004</v>
          </cell>
          <cell r="G9310">
            <v>91</v>
          </cell>
          <cell r="I9310">
            <v>30990690</v>
          </cell>
        </row>
        <row r="9311">
          <cell r="A9311">
            <v>147</v>
          </cell>
          <cell r="D9311">
            <v>2004</v>
          </cell>
          <cell r="G9311"/>
          <cell r="I9311">
            <v>0</v>
          </cell>
        </row>
        <row r="9312">
          <cell r="A9312">
            <v>147</v>
          </cell>
          <cell r="D9312">
            <v>2004</v>
          </cell>
          <cell r="G9312">
            <v>93</v>
          </cell>
          <cell r="I9312">
            <v>120376</v>
          </cell>
        </row>
        <row r="9313">
          <cell r="A9313">
            <v>147</v>
          </cell>
          <cell r="D9313">
            <v>2004</v>
          </cell>
          <cell r="G9313">
            <v>94</v>
          </cell>
          <cell r="I9313">
            <v>1603</v>
          </cell>
        </row>
        <row r="9314">
          <cell r="A9314">
            <v>147</v>
          </cell>
          <cell r="D9314">
            <v>2004</v>
          </cell>
          <cell r="G9314">
            <v>95</v>
          </cell>
          <cell r="I9314">
            <v>1723241</v>
          </cell>
        </row>
        <row r="9315">
          <cell r="A9315">
            <v>147</v>
          </cell>
          <cell r="D9315">
            <v>2004</v>
          </cell>
          <cell r="G9315">
            <v>96</v>
          </cell>
          <cell r="I9315">
            <v>1392981</v>
          </cell>
        </row>
        <row r="9316">
          <cell r="A9316">
            <v>147</v>
          </cell>
          <cell r="D9316">
            <v>2004</v>
          </cell>
          <cell r="G9316">
            <v>97</v>
          </cell>
          <cell r="I9316">
            <v>7233</v>
          </cell>
        </row>
        <row r="9317">
          <cell r="A9317">
            <v>147</v>
          </cell>
          <cell r="D9317">
            <v>2004</v>
          </cell>
          <cell r="G9317">
            <v>98</v>
          </cell>
          <cell r="I9317">
            <v>22960</v>
          </cell>
        </row>
        <row r="9318">
          <cell r="A9318">
            <v>147</v>
          </cell>
          <cell r="D9318">
            <v>2004</v>
          </cell>
          <cell r="G9318">
            <v>99</v>
          </cell>
          <cell r="I9318">
            <v>3268394</v>
          </cell>
        </row>
        <row r="9319">
          <cell r="A9319">
            <v>147</v>
          </cell>
          <cell r="D9319">
            <v>2004</v>
          </cell>
          <cell r="G9319">
            <v>100</v>
          </cell>
          <cell r="I9319">
            <v>34259084</v>
          </cell>
        </row>
        <row r="9320">
          <cell r="A9320">
            <v>147</v>
          </cell>
          <cell r="D9320">
            <v>2004</v>
          </cell>
          <cell r="G9320"/>
          <cell r="I9320">
            <v>0</v>
          </cell>
        </row>
        <row r="9321">
          <cell r="A9321">
            <v>147</v>
          </cell>
          <cell r="D9321">
            <v>2004</v>
          </cell>
          <cell r="G9321"/>
          <cell r="I9321">
            <v>0</v>
          </cell>
        </row>
        <row r="9322">
          <cell r="A9322">
            <v>147</v>
          </cell>
          <cell r="D9322">
            <v>2004</v>
          </cell>
          <cell r="G9322">
            <v>103</v>
          </cell>
          <cell r="I9322">
            <v>2412487</v>
          </cell>
        </row>
        <row r="9323">
          <cell r="A9323">
            <v>147</v>
          </cell>
          <cell r="D9323">
            <v>2004</v>
          </cell>
          <cell r="G9323"/>
          <cell r="I9323">
            <v>0</v>
          </cell>
        </row>
        <row r="9324">
          <cell r="A9324">
            <v>147</v>
          </cell>
          <cell r="D9324">
            <v>2004</v>
          </cell>
          <cell r="G9324">
            <v>105</v>
          </cell>
          <cell r="I9324">
            <v>459622</v>
          </cell>
        </row>
        <row r="9325">
          <cell r="A9325">
            <v>147</v>
          </cell>
          <cell r="D9325">
            <v>2004</v>
          </cell>
          <cell r="G9325">
            <v>106</v>
          </cell>
          <cell r="I9325">
            <v>78368</v>
          </cell>
        </row>
        <row r="9326">
          <cell r="A9326">
            <v>147</v>
          </cell>
          <cell r="D9326">
            <v>2004</v>
          </cell>
          <cell r="G9326">
            <v>107</v>
          </cell>
          <cell r="I9326">
            <v>1441637</v>
          </cell>
        </row>
        <row r="9327">
          <cell r="A9327">
            <v>147</v>
          </cell>
          <cell r="D9327">
            <v>2004</v>
          </cell>
          <cell r="G9327">
            <v>108</v>
          </cell>
          <cell r="I9327">
            <v>1206410</v>
          </cell>
        </row>
        <row r="9328">
          <cell r="A9328">
            <v>147</v>
          </cell>
          <cell r="D9328">
            <v>2004</v>
          </cell>
          <cell r="G9328">
            <v>109</v>
          </cell>
          <cell r="I9328">
            <v>19748</v>
          </cell>
        </row>
        <row r="9329">
          <cell r="A9329">
            <v>147</v>
          </cell>
          <cell r="D9329">
            <v>2004</v>
          </cell>
          <cell r="G9329">
            <v>110</v>
          </cell>
          <cell r="I9329">
            <v>1591057</v>
          </cell>
        </row>
        <row r="9330">
          <cell r="A9330">
            <v>147</v>
          </cell>
          <cell r="D9330">
            <v>2004</v>
          </cell>
          <cell r="G9330">
            <v>111</v>
          </cell>
          <cell r="I9330">
            <v>10228</v>
          </cell>
        </row>
        <row r="9331">
          <cell r="A9331">
            <v>147</v>
          </cell>
          <cell r="D9331">
            <v>2004</v>
          </cell>
          <cell r="G9331">
            <v>112</v>
          </cell>
          <cell r="I9331">
            <v>2862316</v>
          </cell>
        </row>
        <row r="9332">
          <cell r="A9332">
            <v>147</v>
          </cell>
          <cell r="D9332">
            <v>2005</v>
          </cell>
          <cell r="G9332">
            <v>83</v>
          </cell>
          <cell r="I9332">
            <v>1324350</v>
          </cell>
        </row>
        <row r="9333">
          <cell r="A9333">
            <v>147</v>
          </cell>
          <cell r="D9333">
            <v>2005</v>
          </cell>
          <cell r="G9333">
            <v>84</v>
          </cell>
          <cell r="I9333">
            <v>552337</v>
          </cell>
        </row>
        <row r="9334">
          <cell r="A9334">
            <v>147</v>
          </cell>
          <cell r="D9334">
            <v>2005</v>
          </cell>
          <cell r="G9334">
            <v>85</v>
          </cell>
          <cell r="I9334">
            <v>183889</v>
          </cell>
        </row>
        <row r="9335">
          <cell r="A9335">
            <v>147</v>
          </cell>
          <cell r="D9335">
            <v>2005</v>
          </cell>
          <cell r="G9335">
            <v>86</v>
          </cell>
          <cell r="I9335">
            <v>137570</v>
          </cell>
        </row>
        <row r="9336">
          <cell r="A9336">
            <v>147</v>
          </cell>
          <cell r="D9336">
            <v>2005</v>
          </cell>
          <cell r="G9336"/>
          <cell r="I9336">
            <v>0</v>
          </cell>
        </row>
        <row r="9337">
          <cell r="A9337">
            <v>147</v>
          </cell>
          <cell r="D9337">
            <v>2005</v>
          </cell>
          <cell r="G9337">
            <v>88</v>
          </cell>
          <cell r="I9337">
            <v>21405110</v>
          </cell>
        </row>
        <row r="9338">
          <cell r="A9338">
            <v>147</v>
          </cell>
          <cell r="D9338">
            <v>2005</v>
          </cell>
          <cell r="G9338">
            <v>89</v>
          </cell>
          <cell r="I9338">
            <v>1608489</v>
          </cell>
        </row>
        <row r="9339">
          <cell r="A9339">
            <v>147</v>
          </cell>
          <cell r="D9339">
            <v>2005</v>
          </cell>
          <cell r="G9339">
            <v>90</v>
          </cell>
          <cell r="I9339">
            <v>4099900</v>
          </cell>
        </row>
        <row r="9340">
          <cell r="A9340">
            <v>147</v>
          </cell>
          <cell r="D9340">
            <v>2005</v>
          </cell>
          <cell r="G9340">
            <v>91</v>
          </cell>
          <cell r="I9340">
            <v>29311645</v>
          </cell>
        </row>
        <row r="9341">
          <cell r="A9341">
            <v>147</v>
          </cell>
          <cell r="D9341">
            <v>2005</v>
          </cell>
          <cell r="G9341"/>
          <cell r="I9341">
            <v>0</v>
          </cell>
        </row>
        <row r="9342">
          <cell r="A9342">
            <v>147</v>
          </cell>
          <cell r="D9342">
            <v>2005</v>
          </cell>
          <cell r="G9342">
            <v>93</v>
          </cell>
          <cell r="I9342">
            <v>81284</v>
          </cell>
        </row>
        <row r="9343">
          <cell r="A9343">
            <v>147</v>
          </cell>
          <cell r="D9343">
            <v>2005</v>
          </cell>
          <cell r="G9343">
            <v>94</v>
          </cell>
          <cell r="I9343">
            <v>1746</v>
          </cell>
        </row>
        <row r="9344">
          <cell r="A9344">
            <v>147</v>
          </cell>
          <cell r="D9344">
            <v>2005</v>
          </cell>
          <cell r="G9344">
            <v>95</v>
          </cell>
          <cell r="I9344">
            <v>2160038</v>
          </cell>
        </row>
        <row r="9345">
          <cell r="A9345">
            <v>147</v>
          </cell>
          <cell r="D9345">
            <v>2005</v>
          </cell>
          <cell r="G9345">
            <v>96</v>
          </cell>
          <cell r="I9345">
            <v>1094418</v>
          </cell>
        </row>
        <row r="9346">
          <cell r="A9346">
            <v>147</v>
          </cell>
          <cell r="D9346">
            <v>2005</v>
          </cell>
          <cell r="G9346">
            <v>97</v>
          </cell>
          <cell r="I9346">
            <v>0</v>
          </cell>
        </row>
        <row r="9347">
          <cell r="A9347">
            <v>147</v>
          </cell>
          <cell r="D9347">
            <v>2005</v>
          </cell>
          <cell r="G9347">
            <v>98</v>
          </cell>
          <cell r="I9347">
            <v>69961</v>
          </cell>
        </row>
        <row r="9348">
          <cell r="A9348">
            <v>147</v>
          </cell>
          <cell r="D9348">
            <v>2005</v>
          </cell>
          <cell r="G9348">
            <v>99</v>
          </cell>
          <cell r="I9348">
            <v>3407447</v>
          </cell>
        </row>
        <row r="9349">
          <cell r="A9349">
            <v>147</v>
          </cell>
          <cell r="D9349">
            <v>2005</v>
          </cell>
          <cell r="G9349">
            <v>100</v>
          </cell>
          <cell r="I9349">
            <v>32719092</v>
          </cell>
        </row>
        <row r="9350">
          <cell r="A9350">
            <v>147</v>
          </cell>
          <cell r="D9350">
            <v>2005</v>
          </cell>
          <cell r="G9350"/>
          <cell r="I9350">
            <v>0</v>
          </cell>
        </row>
        <row r="9351">
          <cell r="A9351">
            <v>147</v>
          </cell>
          <cell r="D9351">
            <v>2005</v>
          </cell>
          <cell r="G9351"/>
          <cell r="I9351">
            <v>0</v>
          </cell>
        </row>
        <row r="9352">
          <cell r="A9352">
            <v>147</v>
          </cell>
          <cell r="D9352">
            <v>2005</v>
          </cell>
          <cell r="G9352">
            <v>103</v>
          </cell>
          <cell r="I9352">
            <v>1995828</v>
          </cell>
        </row>
        <row r="9353">
          <cell r="A9353">
            <v>147</v>
          </cell>
          <cell r="D9353">
            <v>2005</v>
          </cell>
          <cell r="G9353"/>
          <cell r="I9353">
            <v>0</v>
          </cell>
        </row>
        <row r="9354">
          <cell r="A9354">
            <v>147</v>
          </cell>
          <cell r="D9354">
            <v>2005</v>
          </cell>
          <cell r="G9354">
            <v>105</v>
          </cell>
          <cell r="I9354">
            <v>502013</v>
          </cell>
        </row>
        <row r="9355">
          <cell r="A9355">
            <v>147</v>
          </cell>
          <cell r="D9355">
            <v>2005</v>
          </cell>
          <cell r="G9355">
            <v>106</v>
          </cell>
          <cell r="I9355">
            <v>62734</v>
          </cell>
        </row>
        <row r="9356">
          <cell r="A9356">
            <v>147</v>
          </cell>
          <cell r="D9356">
            <v>2005</v>
          </cell>
          <cell r="G9356">
            <v>107</v>
          </cell>
          <cell r="I9356">
            <v>1463367</v>
          </cell>
        </row>
        <row r="9357">
          <cell r="A9357">
            <v>147</v>
          </cell>
          <cell r="D9357">
            <v>2005</v>
          </cell>
          <cell r="G9357">
            <v>108</v>
          </cell>
          <cell r="I9357">
            <v>1194965</v>
          </cell>
        </row>
        <row r="9358">
          <cell r="A9358">
            <v>147</v>
          </cell>
          <cell r="D9358">
            <v>2005</v>
          </cell>
          <cell r="G9358">
            <v>109</v>
          </cell>
          <cell r="I9358">
            <v>25553</v>
          </cell>
        </row>
        <row r="9359">
          <cell r="A9359">
            <v>147</v>
          </cell>
          <cell r="D9359">
            <v>2005</v>
          </cell>
          <cell r="G9359">
            <v>110</v>
          </cell>
          <cell r="I9359">
            <v>1611919</v>
          </cell>
        </row>
        <row r="9360">
          <cell r="A9360">
            <v>147</v>
          </cell>
          <cell r="D9360">
            <v>2005</v>
          </cell>
          <cell r="G9360">
            <v>111</v>
          </cell>
          <cell r="I9360">
            <v>14127</v>
          </cell>
        </row>
        <row r="9361">
          <cell r="A9361">
            <v>147</v>
          </cell>
          <cell r="D9361">
            <v>2005</v>
          </cell>
          <cell r="G9361">
            <v>112</v>
          </cell>
          <cell r="I9361">
            <v>3256083</v>
          </cell>
        </row>
        <row r="9362">
          <cell r="A9362">
            <v>147</v>
          </cell>
          <cell r="D9362">
            <v>2006</v>
          </cell>
          <cell r="G9362">
            <v>83</v>
          </cell>
          <cell r="I9362">
            <v>1345626</v>
          </cell>
        </row>
        <row r="9363">
          <cell r="A9363">
            <v>147</v>
          </cell>
          <cell r="D9363">
            <v>2006</v>
          </cell>
          <cell r="G9363">
            <v>84</v>
          </cell>
          <cell r="I9363">
            <v>152713</v>
          </cell>
        </row>
        <row r="9364">
          <cell r="A9364">
            <v>147</v>
          </cell>
          <cell r="D9364">
            <v>2006</v>
          </cell>
          <cell r="G9364">
            <v>85</v>
          </cell>
          <cell r="I9364">
            <v>58018</v>
          </cell>
        </row>
        <row r="9365">
          <cell r="A9365">
            <v>147</v>
          </cell>
          <cell r="D9365">
            <v>2006</v>
          </cell>
          <cell r="G9365">
            <v>86</v>
          </cell>
          <cell r="I9365">
            <v>156343</v>
          </cell>
        </row>
        <row r="9366">
          <cell r="A9366">
            <v>147</v>
          </cell>
          <cell r="D9366">
            <v>2006</v>
          </cell>
          <cell r="G9366">
            <v>87</v>
          </cell>
          <cell r="I9366">
            <v>204682</v>
          </cell>
        </row>
        <row r="9367">
          <cell r="A9367">
            <v>147</v>
          </cell>
          <cell r="D9367">
            <v>2006</v>
          </cell>
          <cell r="G9367"/>
          <cell r="I9367">
            <v>0</v>
          </cell>
        </row>
        <row r="9368">
          <cell r="A9368">
            <v>147</v>
          </cell>
          <cell r="D9368">
            <v>2006</v>
          </cell>
          <cell r="G9368">
            <v>89</v>
          </cell>
          <cell r="I9368">
            <v>32615</v>
          </cell>
        </row>
        <row r="9369">
          <cell r="A9369">
            <v>147</v>
          </cell>
          <cell r="D9369">
            <v>2006</v>
          </cell>
          <cell r="G9369"/>
          <cell r="I9369">
            <v>0</v>
          </cell>
        </row>
        <row r="9370">
          <cell r="A9370">
            <v>147</v>
          </cell>
          <cell r="D9370">
            <v>2006</v>
          </cell>
          <cell r="G9370"/>
          <cell r="I9370">
            <v>0</v>
          </cell>
        </row>
        <row r="9371">
          <cell r="A9371">
            <v>147</v>
          </cell>
          <cell r="D9371">
            <v>2006</v>
          </cell>
          <cell r="G9371"/>
          <cell r="I9371">
            <v>0</v>
          </cell>
        </row>
        <row r="9372">
          <cell r="A9372">
            <v>147</v>
          </cell>
          <cell r="D9372">
            <v>2006</v>
          </cell>
          <cell r="G9372">
            <v>93</v>
          </cell>
          <cell r="I9372">
            <v>148149</v>
          </cell>
        </row>
        <row r="9373">
          <cell r="A9373">
            <v>147</v>
          </cell>
          <cell r="D9373">
            <v>2006</v>
          </cell>
          <cell r="G9373">
            <v>94</v>
          </cell>
          <cell r="I9373">
            <v>142258</v>
          </cell>
        </row>
        <row r="9374">
          <cell r="A9374">
            <v>147</v>
          </cell>
          <cell r="D9374">
            <v>2006</v>
          </cell>
          <cell r="G9374"/>
          <cell r="I9374">
            <v>0</v>
          </cell>
        </row>
        <row r="9375">
          <cell r="A9375">
            <v>147</v>
          </cell>
          <cell r="D9375">
            <v>2006</v>
          </cell>
          <cell r="G9375">
            <v>96</v>
          </cell>
          <cell r="I9375">
            <v>20608351</v>
          </cell>
        </row>
        <row r="9376">
          <cell r="A9376">
            <v>147</v>
          </cell>
          <cell r="D9376">
            <v>2006</v>
          </cell>
          <cell r="G9376">
            <v>97</v>
          </cell>
          <cell r="I9376">
            <v>1427525</v>
          </cell>
        </row>
        <row r="9377">
          <cell r="A9377">
            <v>147</v>
          </cell>
          <cell r="D9377">
            <v>2006</v>
          </cell>
          <cell r="G9377">
            <v>98</v>
          </cell>
          <cell r="I9377">
            <v>4159247</v>
          </cell>
        </row>
        <row r="9378">
          <cell r="A9378">
            <v>147</v>
          </cell>
          <cell r="D9378">
            <v>2006</v>
          </cell>
          <cell r="G9378">
            <v>99</v>
          </cell>
          <cell r="I9378">
            <v>28435527</v>
          </cell>
        </row>
        <row r="9379">
          <cell r="A9379">
            <v>147</v>
          </cell>
          <cell r="D9379">
            <v>2006</v>
          </cell>
          <cell r="G9379"/>
          <cell r="I9379">
            <v>0</v>
          </cell>
        </row>
        <row r="9380">
          <cell r="A9380">
            <v>147</v>
          </cell>
          <cell r="D9380">
            <v>2006</v>
          </cell>
          <cell r="G9380">
            <v>101</v>
          </cell>
          <cell r="I9380">
            <v>101933</v>
          </cell>
        </row>
        <row r="9381">
          <cell r="A9381">
            <v>147</v>
          </cell>
          <cell r="D9381">
            <v>2006</v>
          </cell>
          <cell r="G9381">
            <v>102</v>
          </cell>
          <cell r="I9381">
            <v>3614</v>
          </cell>
        </row>
        <row r="9382">
          <cell r="A9382">
            <v>147</v>
          </cell>
          <cell r="D9382">
            <v>2006</v>
          </cell>
          <cell r="G9382"/>
          <cell r="I9382">
            <v>0</v>
          </cell>
        </row>
        <row r="9383">
          <cell r="A9383">
            <v>147</v>
          </cell>
          <cell r="D9383">
            <v>2006</v>
          </cell>
          <cell r="G9383"/>
          <cell r="I9383">
            <v>0</v>
          </cell>
        </row>
        <row r="9384">
          <cell r="A9384">
            <v>147</v>
          </cell>
          <cell r="D9384">
            <v>2006</v>
          </cell>
          <cell r="G9384"/>
          <cell r="I9384">
            <v>0</v>
          </cell>
        </row>
        <row r="9385">
          <cell r="A9385">
            <v>147</v>
          </cell>
          <cell r="D9385">
            <v>2006</v>
          </cell>
          <cell r="G9385"/>
          <cell r="I9385">
            <v>0</v>
          </cell>
        </row>
        <row r="9386">
          <cell r="A9386">
            <v>147</v>
          </cell>
          <cell r="D9386">
            <v>2006</v>
          </cell>
          <cell r="G9386">
            <v>107</v>
          </cell>
          <cell r="I9386">
            <v>2177106</v>
          </cell>
        </row>
        <row r="9387">
          <cell r="A9387">
            <v>147</v>
          </cell>
          <cell r="D9387">
            <v>2006</v>
          </cell>
          <cell r="G9387">
            <v>108</v>
          </cell>
          <cell r="I9387">
            <v>1332343</v>
          </cell>
        </row>
        <row r="9388">
          <cell r="A9388">
            <v>147</v>
          </cell>
          <cell r="D9388">
            <v>2006</v>
          </cell>
          <cell r="G9388"/>
          <cell r="I9388">
            <v>0</v>
          </cell>
        </row>
        <row r="9389">
          <cell r="A9389">
            <v>147</v>
          </cell>
          <cell r="D9389">
            <v>2006</v>
          </cell>
          <cell r="G9389">
            <v>110</v>
          </cell>
          <cell r="I9389">
            <v>45589</v>
          </cell>
        </row>
        <row r="9390">
          <cell r="A9390">
            <v>147</v>
          </cell>
          <cell r="D9390">
            <v>2006</v>
          </cell>
          <cell r="G9390">
            <v>111</v>
          </cell>
          <cell r="I9390">
            <v>3660585</v>
          </cell>
        </row>
        <row r="9391">
          <cell r="A9391">
            <v>147</v>
          </cell>
          <cell r="D9391">
            <v>2006</v>
          </cell>
          <cell r="G9391">
            <v>112</v>
          </cell>
          <cell r="I9391">
            <v>32096112</v>
          </cell>
        </row>
        <row r="9392">
          <cell r="A9392">
            <v>147</v>
          </cell>
          <cell r="D9392">
            <v>2007</v>
          </cell>
          <cell r="G9392">
            <v>83</v>
          </cell>
          <cell r="I9392">
            <v>1801051</v>
          </cell>
        </row>
        <row r="9393">
          <cell r="A9393">
            <v>147</v>
          </cell>
          <cell r="D9393">
            <v>2007</v>
          </cell>
          <cell r="G9393">
            <v>84</v>
          </cell>
          <cell r="I9393">
            <v>45020</v>
          </cell>
        </row>
        <row r="9394">
          <cell r="A9394">
            <v>147</v>
          </cell>
          <cell r="D9394">
            <v>2007</v>
          </cell>
          <cell r="G9394">
            <v>85</v>
          </cell>
          <cell r="I9394">
            <v>87418</v>
          </cell>
        </row>
        <row r="9395">
          <cell r="A9395">
            <v>147</v>
          </cell>
          <cell r="D9395">
            <v>2007</v>
          </cell>
          <cell r="G9395">
            <v>86</v>
          </cell>
          <cell r="I9395">
            <v>256218</v>
          </cell>
        </row>
        <row r="9396">
          <cell r="A9396">
            <v>147</v>
          </cell>
          <cell r="D9396">
            <v>2007</v>
          </cell>
          <cell r="G9396">
            <v>87</v>
          </cell>
          <cell r="I9396">
            <v>320709</v>
          </cell>
        </row>
        <row r="9397">
          <cell r="A9397">
            <v>147</v>
          </cell>
          <cell r="D9397">
            <v>2007</v>
          </cell>
          <cell r="G9397">
            <v>88</v>
          </cell>
          <cell r="I9397">
            <v>387</v>
          </cell>
        </row>
        <row r="9398">
          <cell r="A9398">
            <v>147</v>
          </cell>
          <cell r="D9398">
            <v>2007</v>
          </cell>
          <cell r="G9398">
            <v>89</v>
          </cell>
          <cell r="I9398">
            <v>0</v>
          </cell>
        </row>
        <row r="9399">
          <cell r="A9399">
            <v>147</v>
          </cell>
          <cell r="D9399">
            <v>2007</v>
          </cell>
          <cell r="G9399"/>
          <cell r="I9399">
            <v>0</v>
          </cell>
        </row>
        <row r="9400">
          <cell r="A9400">
            <v>147</v>
          </cell>
          <cell r="D9400">
            <v>2007</v>
          </cell>
          <cell r="G9400"/>
          <cell r="I9400">
            <v>0</v>
          </cell>
        </row>
        <row r="9401">
          <cell r="A9401">
            <v>147</v>
          </cell>
          <cell r="D9401">
            <v>2007</v>
          </cell>
          <cell r="G9401"/>
          <cell r="I9401">
            <v>0</v>
          </cell>
        </row>
        <row r="9402">
          <cell r="A9402">
            <v>147</v>
          </cell>
          <cell r="D9402">
            <v>2007</v>
          </cell>
          <cell r="G9402">
            <v>93</v>
          </cell>
          <cell r="I9402">
            <v>421287</v>
          </cell>
        </row>
        <row r="9403">
          <cell r="A9403">
            <v>147</v>
          </cell>
          <cell r="D9403">
            <v>2007</v>
          </cell>
          <cell r="G9403">
            <v>94</v>
          </cell>
          <cell r="I9403">
            <v>183610</v>
          </cell>
        </row>
        <row r="9404">
          <cell r="A9404">
            <v>147</v>
          </cell>
          <cell r="D9404">
            <v>2007</v>
          </cell>
          <cell r="G9404">
            <v>95</v>
          </cell>
          <cell r="I9404">
            <v>237</v>
          </cell>
        </row>
        <row r="9405">
          <cell r="A9405">
            <v>147</v>
          </cell>
          <cell r="D9405">
            <v>2007</v>
          </cell>
          <cell r="G9405">
            <v>96</v>
          </cell>
          <cell r="I9405">
            <v>21197503</v>
          </cell>
        </row>
        <row r="9406">
          <cell r="A9406">
            <v>147</v>
          </cell>
          <cell r="D9406">
            <v>2007</v>
          </cell>
          <cell r="G9406">
            <v>97</v>
          </cell>
          <cell r="I9406">
            <v>1939877</v>
          </cell>
        </row>
        <row r="9407">
          <cell r="A9407">
            <v>147</v>
          </cell>
          <cell r="D9407">
            <v>2007</v>
          </cell>
          <cell r="G9407">
            <v>98</v>
          </cell>
          <cell r="I9407">
            <v>4191537</v>
          </cell>
        </row>
        <row r="9408">
          <cell r="A9408">
            <v>147</v>
          </cell>
          <cell r="D9408">
            <v>2007</v>
          </cell>
          <cell r="G9408">
            <v>99</v>
          </cell>
          <cell r="I9408">
            <v>30444854</v>
          </cell>
        </row>
        <row r="9409">
          <cell r="A9409">
            <v>147</v>
          </cell>
          <cell r="D9409">
            <v>2007</v>
          </cell>
          <cell r="G9409"/>
          <cell r="I9409">
            <v>0</v>
          </cell>
        </row>
        <row r="9410">
          <cell r="A9410">
            <v>147</v>
          </cell>
          <cell r="D9410">
            <v>2007</v>
          </cell>
          <cell r="G9410">
            <v>101</v>
          </cell>
          <cell r="I9410">
            <v>67621</v>
          </cell>
        </row>
        <row r="9411">
          <cell r="A9411">
            <v>147</v>
          </cell>
          <cell r="D9411">
            <v>2007</v>
          </cell>
          <cell r="G9411">
            <v>102</v>
          </cell>
          <cell r="I9411">
            <v>3336</v>
          </cell>
        </row>
        <row r="9412">
          <cell r="A9412">
            <v>147</v>
          </cell>
          <cell r="D9412">
            <v>2007</v>
          </cell>
          <cell r="G9412"/>
          <cell r="I9412">
            <v>0</v>
          </cell>
        </row>
        <row r="9413">
          <cell r="A9413">
            <v>147</v>
          </cell>
          <cell r="D9413">
            <v>2007</v>
          </cell>
          <cell r="G9413"/>
          <cell r="I9413">
            <v>0</v>
          </cell>
        </row>
        <row r="9414">
          <cell r="A9414">
            <v>147</v>
          </cell>
          <cell r="D9414">
            <v>2007</v>
          </cell>
          <cell r="G9414"/>
          <cell r="I9414">
            <v>0</v>
          </cell>
        </row>
        <row r="9415">
          <cell r="A9415">
            <v>147</v>
          </cell>
          <cell r="D9415">
            <v>2007</v>
          </cell>
          <cell r="G9415"/>
          <cell r="I9415">
            <v>0</v>
          </cell>
        </row>
        <row r="9416">
          <cell r="A9416">
            <v>147</v>
          </cell>
          <cell r="D9416">
            <v>2007</v>
          </cell>
          <cell r="G9416">
            <v>107</v>
          </cell>
          <cell r="I9416">
            <v>2477591</v>
          </cell>
        </row>
        <row r="9417">
          <cell r="A9417">
            <v>147</v>
          </cell>
          <cell r="D9417">
            <v>2007</v>
          </cell>
          <cell r="G9417">
            <v>108</v>
          </cell>
          <cell r="I9417">
            <v>1202441</v>
          </cell>
        </row>
        <row r="9418">
          <cell r="A9418">
            <v>147</v>
          </cell>
          <cell r="D9418">
            <v>2007</v>
          </cell>
          <cell r="G9418">
            <v>109</v>
          </cell>
          <cell r="I9418">
            <v>84</v>
          </cell>
        </row>
        <row r="9419">
          <cell r="A9419">
            <v>147</v>
          </cell>
          <cell r="D9419">
            <v>2007</v>
          </cell>
          <cell r="G9419">
            <v>110</v>
          </cell>
          <cell r="I9419">
            <v>5199</v>
          </cell>
        </row>
        <row r="9420">
          <cell r="A9420">
            <v>147</v>
          </cell>
          <cell r="D9420">
            <v>2007</v>
          </cell>
          <cell r="G9420">
            <v>111</v>
          </cell>
          <cell r="I9420">
            <v>3756272</v>
          </cell>
        </row>
        <row r="9421">
          <cell r="A9421">
            <v>147</v>
          </cell>
          <cell r="D9421">
            <v>2007</v>
          </cell>
          <cell r="G9421">
            <v>112</v>
          </cell>
          <cell r="I9421">
            <v>34201126</v>
          </cell>
        </row>
        <row r="9422">
          <cell r="A9422">
            <v>147</v>
          </cell>
          <cell r="D9422">
            <v>2008</v>
          </cell>
          <cell r="G9422">
            <v>83</v>
          </cell>
          <cell r="I9422">
            <v>1945848</v>
          </cell>
        </row>
        <row r="9423">
          <cell r="A9423">
            <v>147</v>
          </cell>
          <cell r="D9423">
            <v>2008</v>
          </cell>
          <cell r="G9423">
            <v>84</v>
          </cell>
          <cell r="I9423">
            <v>21591</v>
          </cell>
        </row>
        <row r="9424">
          <cell r="A9424">
            <v>147</v>
          </cell>
          <cell r="D9424">
            <v>2008</v>
          </cell>
          <cell r="G9424">
            <v>85</v>
          </cell>
          <cell r="I9424">
            <v>95005</v>
          </cell>
        </row>
        <row r="9425">
          <cell r="A9425">
            <v>147</v>
          </cell>
          <cell r="D9425">
            <v>2008</v>
          </cell>
          <cell r="G9425">
            <v>86</v>
          </cell>
          <cell r="I9425">
            <v>306979</v>
          </cell>
        </row>
        <row r="9426">
          <cell r="A9426">
            <v>147</v>
          </cell>
          <cell r="D9426">
            <v>2008</v>
          </cell>
          <cell r="G9426">
            <v>87</v>
          </cell>
          <cell r="I9426">
            <v>359287</v>
          </cell>
        </row>
        <row r="9427">
          <cell r="A9427">
            <v>147</v>
          </cell>
          <cell r="D9427">
            <v>2008</v>
          </cell>
          <cell r="G9427">
            <v>88</v>
          </cell>
          <cell r="I9427">
            <v>0</v>
          </cell>
        </row>
        <row r="9428">
          <cell r="A9428">
            <v>147</v>
          </cell>
          <cell r="D9428">
            <v>2008</v>
          </cell>
          <cell r="G9428"/>
          <cell r="I9428">
            <v>0</v>
          </cell>
        </row>
        <row r="9429">
          <cell r="A9429">
            <v>147</v>
          </cell>
          <cell r="D9429">
            <v>2008</v>
          </cell>
          <cell r="G9429"/>
          <cell r="I9429">
            <v>0</v>
          </cell>
        </row>
        <row r="9430">
          <cell r="A9430">
            <v>147</v>
          </cell>
          <cell r="D9430">
            <v>2008</v>
          </cell>
          <cell r="G9430"/>
          <cell r="I9430">
            <v>0</v>
          </cell>
        </row>
        <row r="9431">
          <cell r="A9431">
            <v>147</v>
          </cell>
          <cell r="D9431">
            <v>2008</v>
          </cell>
          <cell r="G9431"/>
          <cell r="I9431">
            <v>0</v>
          </cell>
        </row>
        <row r="9432">
          <cell r="A9432">
            <v>147</v>
          </cell>
          <cell r="D9432">
            <v>2008</v>
          </cell>
          <cell r="G9432">
            <v>93</v>
          </cell>
          <cell r="I9432">
            <v>262622</v>
          </cell>
        </row>
        <row r="9433">
          <cell r="A9433">
            <v>147</v>
          </cell>
          <cell r="D9433">
            <v>2008</v>
          </cell>
          <cell r="G9433">
            <v>94</v>
          </cell>
          <cell r="I9433">
            <v>157991</v>
          </cell>
        </row>
        <row r="9434">
          <cell r="A9434">
            <v>147</v>
          </cell>
          <cell r="D9434">
            <v>2008</v>
          </cell>
          <cell r="G9434">
            <v>95</v>
          </cell>
          <cell r="I9434">
            <v>94</v>
          </cell>
        </row>
        <row r="9435">
          <cell r="A9435">
            <v>147</v>
          </cell>
          <cell r="D9435">
            <v>2008</v>
          </cell>
          <cell r="G9435">
            <v>96</v>
          </cell>
          <cell r="I9435">
            <v>23552301</v>
          </cell>
        </row>
        <row r="9436">
          <cell r="A9436">
            <v>147</v>
          </cell>
          <cell r="D9436">
            <v>2008</v>
          </cell>
          <cell r="G9436">
            <v>97</v>
          </cell>
          <cell r="I9436">
            <v>1784670</v>
          </cell>
        </row>
        <row r="9437">
          <cell r="A9437">
            <v>147</v>
          </cell>
          <cell r="D9437">
            <v>2008</v>
          </cell>
          <cell r="G9437">
            <v>98</v>
          </cell>
          <cell r="I9437">
            <v>5140293</v>
          </cell>
        </row>
        <row r="9438">
          <cell r="A9438">
            <v>147</v>
          </cell>
          <cell r="D9438">
            <v>2008</v>
          </cell>
          <cell r="G9438">
            <v>99</v>
          </cell>
          <cell r="I9438">
            <v>33626681</v>
          </cell>
        </row>
        <row r="9439">
          <cell r="A9439">
            <v>147</v>
          </cell>
          <cell r="D9439">
            <v>2008</v>
          </cell>
          <cell r="G9439"/>
          <cell r="I9439">
            <v>0</v>
          </cell>
        </row>
        <row r="9440">
          <cell r="A9440">
            <v>147</v>
          </cell>
          <cell r="D9440">
            <v>2008</v>
          </cell>
          <cell r="G9440">
            <v>101</v>
          </cell>
          <cell r="I9440">
            <v>17349</v>
          </cell>
        </row>
        <row r="9441">
          <cell r="A9441">
            <v>147</v>
          </cell>
          <cell r="D9441">
            <v>2008</v>
          </cell>
          <cell r="G9441">
            <v>102</v>
          </cell>
          <cell r="I9441">
            <v>30710</v>
          </cell>
        </row>
        <row r="9442">
          <cell r="A9442">
            <v>147</v>
          </cell>
          <cell r="D9442">
            <v>2008</v>
          </cell>
          <cell r="G9442"/>
          <cell r="I9442">
            <v>0</v>
          </cell>
        </row>
        <row r="9443">
          <cell r="A9443">
            <v>147</v>
          </cell>
          <cell r="D9443">
            <v>2008</v>
          </cell>
          <cell r="G9443"/>
          <cell r="I9443">
            <v>0</v>
          </cell>
        </row>
        <row r="9444">
          <cell r="A9444">
            <v>147</v>
          </cell>
          <cell r="D9444">
            <v>2008</v>
          </cell>
          <cell r="G9444"/>
          <cell r="I9444">
            <v>0</v>
          </cell>
        </row>
        <row r="9445">
          <cell r="A9445">
            <v>147</v>
          </cell>
          <cell r="D9445">
            <v>2008</v>
          </cell>
          <cell r="G9445"/>
          <cell r="I9445">
            <v>0</v>
          </cell>
        </row>
        <row r="9446">
          <cell r="A9446">
            <v>147</v>
          </cell>
          <cell r="D9446">
            <v>2008</v>
          </cell>
          <cell r="G9446">
            <v>107</v>
          </cell>
          <cell r="I9446">
            <v>2894539</v>
          </cell>
        </row>
        <row r="9447">
          <cell r="A9447">
            <v>147</v>
          </cell>
          <cell r="D9447">
            <v>2008</v>
          </cell>
          <cell r="G9447">
            <v>108</v>
          </cell>
          <cell r="I9447">
            <v>1011390</v>
          </cell>
        </row>
        <row r="9448">
          <cell r="A9448">
            <v>147</v>
          </cell>
          <cell r="D9448">
            <v>2008</v>
          </cell>
          <cell r="G9448">
            <v>109</v>
          </cell>
          <cell r="I9448">
            <v>0</v>
          </cell>
        </row>
        <row r="9449">
          <cell r="A9449">
            <v>147</v>
          </cell>
          <cell r="D9449">
            <v>2008</v>
          </cell>
          <cell r="G9449">
            <v>110</v>
          </cell>
          <cell r="I9449">
            <v>1078</v>
          </cell>
        </row>
        <row r="9450">
          <cell r="A9450">
            <v>147</v>
          </cell>
          <cell r="D9450">
            <v>2008</v>
          </cell>
          <cell r="G9450">
            <v>111</v>
          </cell>
          <cell r="I9450">
            <v>3955066</v>
          </cell>
        </row>
        <row r="9451">
          <cell r="A9451">
            <v>147</v>
          </cell>
          <cell r="D9451">
            <v>2008</v>
          </cell>
          <cell r="G9451">
            <v>112</v>
          </cell>
          <cell r="I9451">
            <v>37581747</v>
          </cell>
        </row>
        <row r="9452">
          <cell r="A9452">
            <v>147</v>
          </cell>
          <cell r="D9452">
            <v>2009</v>
          </cell>
          <cell r="G9452">
            <v>83</v>
          </cell>
          <cell r="I9452">
            <v>1934212</v>
          </cell>
        </row>
        <row r="9453">
          <cell r="A9453">
            <v>147</v>
          </cell>
          <cell r="D9453">
            <v>2009</v>
          </cell>
          <cell r="G9453">
            <v>84</v>
          </cell>
          <cell r="I9453">
            <v>27047</v>
          </cell>
        </row>
        <row r="9454">
          <cell r="A9454">
            <v>147</v>
          </cell>
          <cell r="D9454">
            <v>2009</v>
          </cell>
          <cell r="G9454">
            <v>85</v>
          </cell>
          <cell r="I9454">
            <v>107197</v>
          </cell>
        </row>
        <row r="9455">
          <cell r="A9455">
            <v>147</v>
          </cell>
          <cell r="D9455">
            <v>2009</v>
          </cell>
          <cell r="G9455">
            <v>86</v>
          </cell>
          <cell r="I9455">
            <v>338670</v>
          </cell>
        </row>
        <row r="9456">
          <cell r="A9456">
            <v>147</v>
          </cell>
          <cell r="D9456">
            <v>2009</v>
          </cell>
          <cell r="G9456">
            <v>87</v>
          </cell>
          <cell r="I9456">
            <v>414315</v>
          </cell>
        </row>
        <row r="9457">
          <cell r="A9457">
            <v>147</v>
          </cell>
          <cell r="D9457">
            <v>2009</v>
          </cell>
          <cell r="G9457"/>
          <cell r="I9457">
            <v>0</v>
          </cell>
        </row>
        <row r="9458">
          <cell r="A9458">
            <v>147</v>
          </cell>
          <cell r="D9458">
            <v>2009</v>
          </cell>
          <cell r="G9458"/>
          <cell r="I9458">
            <v>0</v>
          </cell>
        </row>
        <row r="9459">
          <cell r="A9459">
            <v>147</v>
          </cell>
          <cell r="D9459">
            <v>2009</v>
          </cell>
          <cell r="G9459"/>
          <cell r="I9459">
            <v>0</v>
          </cell>
        </row>
        <row r="9460">
          <cell r="A9460">
            <v>147</v>
          </cell>
          <cell r="D9460">
            <v>2009</v>
          </cell>
          <cell r="G9460"/>
          <cell r="I9460">
            <v>0</v>
          </cell>
        </row>
        <row r="9461">
          <cell r="A9461">
            <v>147</v>
          </cell>
          <cell r="D9461">
            <v>2009</v>
          </cell>
          <cell r="G9461"/>
          <cell r="I9461">
            <v>0</v>
          </cell>
        </row>
        <row r="9462">
          <cell r="A9462">
            <v>147</v>
          </cell>
          <cell r="D9462">
            <v>2009</v>
          </cell>
          <cell r="G9462">
            <v>93</v>
          </cell>
          <cell r="I9462">
            <v>161964</v>
          </cell>
        </row>
        <row r="9463">
          <cell r="A9463">
            <v>147</v>
          </cell>
          <cell r="D9463">
            <v>2009</v>
          </cell>
          <cell r="G9463">
            <v>94</v>
          </cell>
          <cell r="I9463">
            <v>161171</v>
          </cell>
        </row>
        <row r="9464">
          <cell r="A9464">
            <v>147</v>
          </cell>
          <cell r="D9464">
            <v>2009</v>
          </cell>
          <cell r="G9464">
            <v>95</v>
          </cell>
          <cell r="I9464">
            <v>1276</v>
          </cell>
        </row>
        <row r="9465">
          <cell r="A9465">
            <v>147</v>
          </cell>
          <cell r="D9465">
            <v>2009</v>
          </cell>
          <cell r="G9465">
            <v>96</v>
          </cell>
          <cell r="I9465">
            <v>21190891</v>
          </cell>
        </row>
        <row r="9466">
          <cell r="A9466">
            <v>147</v>
          </cell>
          <cell r="D9466">
            <v>2009</v>
          </cell>
          <cell r="G9466">
            <v>97</v>
          </cell>
          <cell r="I9466">
            <v>4076439</v>
          </cell>
        </row>
        <row r="9467">
          <cell r="A9467">
            <v>147</v>
          </cell>
          <cell r="D9467">
            <v>2009</v>
          </cell>
          <cell r="G9467">
            <v>98</v>
          </cell>
          <cell r="I9467">
            <v>4780462</v>
          </cell>
        </row>
        <row r="9468">
          <cell r="A9468">
            <v>147</v>
          </cell>
          <cell r="D9468">
            <v>2009</v>
          </cell>
          <cell r="G9468">
            <v>99</v>
          </cell>
          <cell r="I9468">
            <v>33193644</v>
          </cell>
        </row>
        <row r="9469">
          <cell r="A9469">
            <v>147</v>
          </cell>
          <cell r="D9469">
            <v>2009</v>
          </cell>
          <cell r="G9469"/>
          <cell r="I9469">
            <v>0</v>
          </cell>
        </row>
        <row r="9470">
          <cell r="A9470">
            <v>147</v>
          </cell>
          <cell r="D9470">
            <v>2009</v>
          </cell>
          <cell r="G9470">
            <v>101</v>
          </cell>
          <cell r="I9470">
            <v>-1944</v>
          </cell>
        </row>
        <row r="9471">
          <cell r="A9471">
            <v>147</v>
          </cell>
          <cell r="D9471">
            <v>2009</v>
          </cell>
          <cell r="G9471">
            <v>102</v>
          </cell>
          <cell r="I9471">
            <v>19403</v>
          </cell>
        </row>
        <row r="9472">
          <cell r="A9472">
            <v>147</v>
          </cell>
          <cell r="D9472">
            <v>2009</v>
          </cell>
          <cell r="G9472"/>
          <cell r="I9472">
            <v>0</v>
          </cell>
        </row>
        <row r="9473">
          <cell r="A9473">
            <v>147</v>
          </cell>
          <cell r="D9473">
            <v>2009</v>
          </cell>
          <cell r="G9473"/>
          <cell r="I9473">
            <v>0</v>
          </cell>
        </row>
        <row r="9474">
          <cell r="A9474">
            <v>147</v>
          </cell>
          <cell r="D9474">
            <v>2009</v>
          </cell>
          <cell r="G9474"/>
          <cell r="I9474">
            <v>0</v>
          </cell>
        </row>
        <row r="9475">
          <cell r="A9475">
            <v>147</v>
          </cell>
          <cell r="D9475">
            <v>2009</v>
          </cell>
          <cell r="G9475"/>
          <cell r="I9475">
            <v>0</v>
          </cell>
        </row>
        <row r="9476">
          <cell r="A9476">
            <v>147</v>
          </cell>
          <cell r="D9476">
            <v>2009</v>
          </cell>
          <cell r="G9476">
            <v>107</v>
          </cell>
          <cell r="I9476">
            <v>2235468</v>
          </cell>
        </row>
        <row r="9477">
          <cell r="A9477">
            <v>147</v>
          </cell>
          <cell r="D9477">
            <v>2009</v>
          </cell>
          <cell r="G9477">
            <v>108</v>
          </cell>
          <cell r="I9477">
            <v>943269</v>
          </cell>
        </row>
        <row r="9478">
          <cell r="A9478">
            <v>147</v>
          </cell>
          <cell r="D9478">
            <v>2009</v>
          </cell>
          <cell r="G9478"/>
          <cell r="I9478">
            <v>0</v>
          </cell>
        </row>
        <row r="9479">
          <cell r="A9479">
            <v>147</v>
          </cell>
          <cell r="D9479">
            <v>2009</v>
          </cell>
          <cell r="G9479">
            <v>110</v>
          </cell>
          <cell r="I9479">
            <v>2611</v>
          </cell>
        </row>
        <row r="9480">
          <cell r="A9480">
            <v>147</v>
          </cell>
          <cell r="D9480">
            <v>2009</v>
          </cell>
          <cell r="G9480">
            <v>111</v>
          </cell>
          <cell r="I9480">
            <v>3198807</v>
          </cell>
        </row>
        <row r="9481">
          <cell r="A9481">
            <v>147</v>
          </cell>
          <cell r="D9481">
            <v>2009</v>
          </cell>
          <cell r="G9481">
            <v>112</v>
          </cell>
          <cell r="I9481">
            <v>36392451</v>
          </cell>
        </row>
        <row r="9482">
          <cell r="A9482">
            <v>147</v>
          </cell>
          <cell r="D9482">
            <v>2010</v>
          </cell>
          <cell r="G9482">
            <v>83</v>
          </cell>
          <cell r="I9482">
            <v>2002832</v>
          </cell>
        </row>
        <row r="9483">
          <cell r="A9483">
            <v>147</v>
          </cell>
          <cell r="D9483">
            <v>2010</v>
          </cell>
          <cell r="G9483">
            <v>84</v>
          </cell>
          <cell r="I9483">
            <v>164852</v>
          </cell>
        </row>
        <row r="9484">
          <cell r="A9484">
            <v>147</v>
          </cell>
          <cell r="D9484">
            <v>2010</v>
          </cell>
          <cell r="G9484">
            <v>85</v>
          </cell>
          <cell r="I9484">
            <v>93131</v>
          </cell>
        </row>
        <row r="9485">
          <cell r="A9485">
            <v>147</v>
          </cell>
          <cell r="D9485">
            <v>2010</v>
          </cell>
          <cell r="G9485">
            <v>86</v>
          </cell>
          <cell r="I9485">
            <v>283681</v>
          </cell>
        </row>
        <row r="9486">
          <cell r="A9486">
            <v>147</v>
          </cell>
          <cell r="D9486">
            <v>2010</v>
          </cell>
          <cell r="G9486">
            <v>87</v>
          </cell>
          <cell r="I9486">
            <v>373236</v>
          </cell>
        </row>
        <row r="9487">
          <cell r="A9487">
            <v>147</v>
          </cell>
          <cell r="D9487">
            <v>2010</v>
          </cell>
          <cell r="G9487"/>
          <cell r="I9487">
            <v>0</v>
          </cell>
        </row>
        <row r="9488">
          <cell r="A9488">
            <v>147</v>
          </cell>
          <cell r="D9488">
            <v>2010</v>
          </cell>
          <cell r="G9488"/>
          <cell r="I9488">
            <v>0</v>
          </cell>
        </row>
        <row r="9489">
          <cell r="A9489">
            <v>147</v>
          </cell>
          <cell r="D9489">
            <v>2010</v>
          </cell>
          <cell r="G9489"/>
          <cell r="I9489">
            <v>0</v>
          </cell>
        </row>
        <row r="9490">
          <cell r="A9490">
            <v>147</v>
          </cell>
          <cell r="D9490">
            <v>2010</v>
          </cell>
          <cell r="G9490">
            <v>91</v>
          </cell>
          <cell r="I9490">
            <v>-163781</v>
          </cell>
        </row>
        <row r="9491">
          <cell r="A9491">
            <v>147</v>
          </cell>
          <cell r="D9491">
            <v>2010</v>
          </cell>
          <cell r="G9491"/>
          <cell r="I9491">
            <v>0</v>
          </cell>
        </row>
        <row r="9492">
          <cell r="A9492">
            <v>147</v>
          </cell>
          <cell r="D9492">
            <v>2010</v>
          </cell>
          <cell r="G9492">
            <v>93</v>
          </cell>
          <cell r="I9492">
            <v>246114</v>
          </cell>
        </row>
        <row r="9493">
          <cell r="A9493">
            <v>147</v>
          </cell>
          <cell r="D9493">
            <v>2010</v>
          </cell>
          <cell r="G9493">
            <v>94</v>
          </cell>
          <cell r="I9493">
            <v>192302</v>
          </cell>
        </row>
        <row r="9494">
          <cell r="A9494">
            <v>147</v>
          </cell>
          <cell r="D9494">
            <v>2010</v>
          </cell>
          <cell r="G9494">
            <v>95</v>
          </cell>
          <cell r="I9494">
            <v>0</v>
          </cell>
        </row>
        <row r="9495">
          <cell r="A9495">
            <v>147</v>
          </cell>
          <cell r="D9495">
            <v>2010</v>
          </cell>
          <cell r="G9495">
            <v>96</v>
          </cell>
          <cell r="I9495">
            <v>17962179</v>
          </cell>
        </row>
        <row r="9496">
          <cell r="A9496">
            <v>147</v>
          </cell>
          <cell r="D9496">
            <v>2010</v>
          </cell>
          <cell r="G9496">
            <v>97</v>
          </cell>
          <cell r="I9496">
            <v>3060520</v>
          </cell>
        </row>
        <row r="9497">
          <cell r="A9497">
            <v>147</v>
          </cell>
          <cell r="D9497">
            <v>2010</v>
          </cell>
          <cell r="G9497">
            <v>98</v>
          </cell>
          <cell r="I9497">
            <v>8331638</v>
          </cell>
        </row>
        <row r="9498">
          <cell r="A9498">
            <v>147</v>
          </cell>
          <cell r="D9498">
            <v>2010</v>
          </cell>
          <cell r="G9498">
            <v>99</v>
          </cell>
          <cell r="I9498">
            <v>32546704</v>
          </cell>
        </row>
        <row r="9499">
          <cell r="A9499">
            <v>147</v>
          </cell>
          <cell r="D9499">
            <v>2010</v>
          </cell>
          <cell r="G9499"/>
          <cell r="I9499">
            <v>0</v>
          </cell>
        </row>
        <row r="9500">
          <cell r="A9500">
            <v>147</v>
          </cell>
          <cell r="D9500">
            <v>2010</v>
          </cell>
          <cell r="G9500">
            <v>101</v>
          </cell>
          <cell r="I9500">
            <v>6600</v>
          </cell>
        </row>
        <row r="9501">
          <cell r="A9501">
            <v>147</v>
          </cell>
          <cell r="D9501">
            <v>2010</v>
          </cell>
          <cell r="G9501">
            <v>102</v>
          </cell>
          <cell r="I9501">
            <v>12695</v>
          </cell>
        </row>
        <row r="9502">
          <cell r="A9502">
            <v>147</v>
          </cell>
          <cell r="D9502">
            <v>2010</v>
          </cell>
          <cell r="G9502"/>
          <cell r="I9502">
            <v>0</v>
          </cell>
        </row>
        <row r="9503">
          <cell r="A9503">
            <v>147</v>
          </cell>
          <cell r="D9503">
            <v>2010</v>
          </cell>
          <cell r="G9503"/>
          <cell r="I9503">
            <v>0</v>
          </cell>
        </row>
        <row r="9504">
          <cell r="A9504">
            <v>147</v>
          </cell>
          <cell r="D9504">
            <v>2010</v>
          </cell>
          <cell r="G9504"/>
          <cell r="I9504">
            <v>0</v>
          </cell>
        </row>
        <row r="9505">
          <cell r="A9505">
            <v>147</v>
          </cell>
          <cell r="D9505">
            <v>2010</v>
          </cell>
          <cell r="G9505"/>
          <cell r="I9505">
            <v>0</v>
          </cell>
        </row>
        <row r="9506">
          <cell r="A9506">
            <v>147</v>
          </cell>
          <cell r="D9506">
            <v>2010</v>
          </cell>
          <cell r="G9506">
            <v>107</v>
          </cell>
          <cell r="I9506">
            <v>2152173</v>
          </cell>
        </row>
        <row r="9507">
          <cell r="A9507">
            <v>147</v>
          </cell>
          <cell r="D9507">
            <v>2010</v>
          </cell>
          <cell r="G9507">
            <v>108</v>
          </cell>
          <cell r="I9507">
            <v>715105</v>
          </cell>
        </row>
        <row r="9508">
          <cell r="A9508">
            <v>147</v>
          </cell>
          <cell r="D9508">
            <v>2010</v>
          </cell>
          <cell r="G9508"/>
          <cell r="I9508">
            <v>0</v>
          </cell>
        </row>
        <row r="9509">
          <cell r="A9509">
            <v>147</v>
          </cell>
          <cell r="D9509">
            <v>2010</v>
          </cell>
          <cell r="G9509">
            <v>110</v>
          </cell>
          <cell r="I9509">
            <v>3859</v>
          </cell>
        </row>
        <row r="9510">
          <cell r="A9510">
            <v>147</v>
          </cell>
          <cell r="D9510">
            <v>2010</v>
          </cell>
          <cell r="G9510">
            <v>111</v>
          </cell>
          <cell r="I9510">
            <v>2890432</v>
          </cell>
        </row>
        <row r="9511">
          <cell r="A9511">
            <v>147</v>
          </cell>
          <cell r="D9511">
            <v>2010</v>
          </cell>
          <cell r="G9511">
            <v>112</v>
          </cell>
          <cell r="I9511">
            <v>35437136</v>
          </cell>
        </row>
        <row r="9512">
          <cell r="A9512">
            <v>147</v>
          </cell>
          <cell r="D9512">
            <v>2011</v>
          </cell>
          <cell r="G9512">
            <v>83</v>
          </cell>
          <cell r="I9512">
            <v>1867586</v>
          </cell>
        </row>
        <row r="9513">
          <cell r="A9513">
            <v>147</v>
          </cell>
          <cell r="D9513">
            <v>2011</v>
          </cell>
          <cell r="G9513">
            <v>84</v>
          </cell>
          <cell r="I9513">
            <v>156935</v>
          </cell>
        </row>
        <row r="9514">
          <cell r="A9514">
            <v>147</v>
          </cell>
          <cell r="D9514">
            <v>2011</v>
          </cell>
          <cell r="G9514">
            <v>85</v>
          </cell>
          <cell r="I9514">
            <v>106419</v>
          </cell>
        </row>
        <row r="9515">
          <cell r="A9515">
            <v>147</v>
          </cell>
          <cell r="D9515">
            <v>2011</v>
          </cell>
          <cell r="G9515">
            <v>86</v>
          </cell>
          <cell r="I9515">
            <v>309739</v>
          </cell>
        </row>
        <row r="9516">
          <cell r="A9516">
            <v>147</v>
          </cell>
          <cell r="D9516">
            <v>2011</v>
          </cell>
          <cell r="G9516">
            <v>87</v>
          </cell>
          <cell r="I9516">
            <v>409229</v>
          </cell>
        </row>
        <row r="9517">
          <cell r="A9517">
            <v>147</v>
          </cell>
          <cell r="D9517">
            <v>2011</v>
          </cell>
          <cell r="G9517"/>
          <cell r="I9517">
            <v>0</v>
          </cell>
        </row>
        <row r="9518">
          <cell r="A9518">
            <v>147</v>
          </cell>
          <cell r="D9518">
            <v>2011</v>
          </cell>
          <cell r="G9518"/>
          <cell r="I9518">
            <v>0</v>
          </cell>
        </row>
        <row r="9519">
          <cell r="A9519">
            <v>147</v>
          </cell>
          <cell r="D9519">
            <v>2011</v>
          </cell>
          <cell r="G9519"/>
          <cell r="I9519">
            <v>0</v>
          </cell>
        </row>
        <row r="9520">
          <cell r="A9520">
            <v>147</v>
          </cell>
          <cell r="D9520">
            <v>2011</v>
          </cell>
          <cell r="G9520">
            <v>91</v>
          </cell>
          <cell r="I9520">
            <v>4157</v>
          </cell>
        </row>
        <row r="9521">
          <cell r="A9521">
            <v>147</v>
          </cell>
          <cell r="D9521">
            <v>2011</v>
          </cell>
          <cell r="G9521"/>
          <cell r="I9521">
            <v>0</v>
          </cell>
        </row>
        <row r="9522">
          <cell r="A9522">
            <v>147</v>
          </cell>
          <cell r="D9522">
            <v>2011</v>
          </cell>
          <cell r="G9522">
            <v>93</v>
          </cell>
          <cell r="I9522">
            <v>398265</v>
          </cell>
        </row>
        <row r="9523">
          <cell r="A9523">
            <v>147</v>
          </cell>
          <cell r="D9523">
            <v>2011</v>
          </cell>
          <cell r="G9523">
            <v>94</v>
          </cell>
          <cell r="I9523">
            <v>157820</v>
          </cell>
        </row>
        <row r="9524">
          <cell r="A9524">
            <v>147</v>
          </cell>
          <cell r="D9524">
            <v>2011</v>
          </cell>
          <cell r="G9524"/>
          <cell r="I9524">
            <v>0</v>
          </cell>
        </row>
        <row r="9525">
          <cell r="A9525">
            <v>147</v>
          </cell>
          <cell r="D9525">
            <v>2011</v>
          </cell>
          <cell r="G9525">
            <v>96</v>
          </cell>
          <cell r="I9525">
            <v>15405947</v>
          </cell>
        </row>
        <row r="9526">
          <cell r="A9526">
            <v>147</v>
          </cell>
          <cell r="D9526">
            <v>2011</v>
          </cell>
          <cell r="G9526">
            <v>97</v>
          </cell>
          <cell r="I9526">
            <v>2585547</v>
          </cell>
        </row>
        <row r="9527">
          <cell r="A9527">
            <v>147</v>
          </cell>
          <cell r="D9527">
            <v>2011</v>
          </cell>
          <cell r="G9527">
            <v>98</v>
          </cell>
          <cell r="I9527">
            <v>11917156</v>
          </cell>
        </row>
        <row r="9528">
          <cell r="A9528">
            <v>147</v>
          </cell>
          <cell r="D9528">
            <v>2011</v>
          </cell>
          <cell r="G9528">
            <v>99</v>
          </cell>
          <cell r="I9528">
            <v>33318800</v>
          </cell>
        </row>
        <row r="9529">
          <cell r="A9529">
            <v>147</v>
          </cell>
          <cell r="D9529">
            <v>2011</v>
          </cell>
          <cell r="G9529"/>
          <cell r="I9529">
            <v>0</v>
          </cell>
        </row>
        <row r="9530">
          <cell r="A9530">
            <v>147</v>
          </cell>
          <cell r="D9530">
            <v>2011</v>
          </cell>
          <cell r="G9530">
            <v>101</v>
          </cell>
          <cell r="I9530">
            <v>6659</v>
          </cell>
        </row>
        <row r="9531">
          <cell r="A9531">
            <v>147</v>
          </cell>
          <cell r="D9531">
            <v>2011</v>
          </cell>
          <cell r="G9531">
            <v>102</v>
          </cell>
          <cell r="I9531">
            <v>5520</v>
          </cell>
        </row>
        <row r="9532">
          <cell r="A9532">
            <v>147</v>
          </cell>
          <cell r="D9532">
            <v>2011</v>
          </cell>
          <cell r="G9532"/>
          <cell r="I9532">
            <v>0</v>
          </cell>
        </row>
        <row r="9533">
          <cell r="A9533">
            <v>147</v>
          </cell>
          <cell r="D9533">
            <v>2011</v>
          </cell>
          <cell r="G9533"/>
          <cell r="I9533">
            <v>0</v>
          </cell>
        </row>
        <row r="9534">
          <cell r="A9534">
            <v>147</v>
          </cell>
          <cell r="D9534">
            <v>2011</v>
          </cell>
          <cell r="G9534"/>
          <cell r="I9534">
            <v>0</v>
          </cell>
        </row>
        <row r="9535">
          <cell r="A9535">
            <v>147</v>
          </cell>
          <cell r="D9535">
            <v>2011</v>
          </cell>
          <cell r="G9535"/>
          <cell r="I9535">
            <v>0</v>
          </cell>
        </row>
        <row r="9536">
          <cell r="A9536">
            <v>147</v>
          </cell>
          <cell r="D9536">
            <v>2011</v>
          </cell>
          <cell r="G9536">
            <v>107</v>
          </cell>
          <cell r="I9536">
            <v>2479961</v>
          </cell>
        </row>
        <row r="9537">
          <cell r="A9537">
            <v>147</v>
          </cell>
          <cell r="D9537">
            <v>2011</v>
          </cell>
          <cell r="G9537">
            <v>108</v>
          </cell>
          <cell r="I9537">
            <v>917974</v>
          </cell>
        </row>
        <row r="9538">
          <cell r="A9538">
            <v>147</v>
          </cell>
          <cell r="D9538">
            <v>2011</v>
          </cell>
          <cell r="G9538"/>
          <cell r="I9538">
            <v>0</v>
          </cell>
        </row>
        <row r="9539">
          <cell r="A9539">
            <v>147</v>
          </cell>
          <cell r="D9539">
            <v>2011</v>
          </cell>
          <cell r="G9539">
            <v>110</v>
          </cell>
          <cell r="I9539">
            <v>7073</v>
          </cell>
        </row>
        <row r="9540">
          <cell r="A9540">
            <v>147</v>
          </cell>
          <cell r="D9540">
            <v>2011</v>
          </cell>
          <cell r="G9540">
            <v>111</v>
          </cell>
          <cell r="I9540">
            <v>3417187</v>
          </cell>
        </row>
        <row r="9541">
          <cell r="A9541">
            <v>147</v>
          </cell>
          <cell r="D9541">
            <v>2011</v>
          </cell>
          <cell r="G9541">
            <v>112</v>
          </cell>
          <cell r="I9541">
            <v>36735987</v>
          </cell>
        </row>
        <row r="9542">
          <cell r="A9542">
            <v>147</v>
          </cell>
          <cell r="D9542">
            <v>2012</v>
          </cell>
          <cell r="G9542">
            <v>83</v>
          </cell>
          <cell r="I9542">
            <v>1976587</v>
          </cell>
        </row>
        <row r="9543">
          <cell r="A9543">
            <v>147</v>
          </cell>
          <cell r="D9543">
            <v>2012</v>
          </cell>
          <cell r="G9543"/>
          <cell r="I9543">
            <v>0</v>
          </cell>
        </row>
        <row r="9544">
          <cell r="A9544">
            <v>147</v>
          </cell>
          <cell r="D9544">
            <v>2012</v>
          </cell>
          <cell r="G9544">
            <v>85</v>
          </cell>
          <cell r="I9544">
            <v>110506</v>
          </cell>
        </row>
        <row r="9545">
          <cell r="A9545">
            <v>147</v>
          </cell>
          <cell r="D9545">
            <v>2012</v>
          </cell>
          <cell r="G9545">
            <v>86</v>
          </cell>
          <cell r="I9545">
            <v>304062</v>
          </cell>
        </row>
        <row r="9546">
          <cell r="A9546">
            <v>147</v>
          </cell>
          <cell r="D9546">
            <v>2012</v>
          </cell>
          <cell r="G9546">
            <v>87</v>
          </cell>
          <cell r="I9546">
            <v>409361</v>
          </cell>
        </row>
        <row r="9547">
          <cell r="A9547">
            <v>147</v>
          </cell>
          <cell r="D9547">
            <v>2012</v>
          </cell>
          <cell r="G9547"/>
          <cell r="I9547">
            <v>0</v>
          </cell>
        </row>
        <row r="9548">
          <cell r="A9548">
            <v>147</v>
          </cell>
          <cell r="D9548">
            <v>2012</v>
          </cell>
          <cell r="G9548"/>
          <cell r="I9548">
            <v>0</v>
          </cell>
        </row>
        <row r="9549">
          <cell r="A9549">
            <v>147</v>
          </cell>
          <cell r="D9549">
            <v>2012</v>
          </cell>
          <cell r="G9549"/>
          <cell r="I9549">
            <v>0</v>
          </cell>
        </row>
        <row r="9550">
          <cell r="A9550">
            <v>147</v>
          </cell>
          <cell r="D9550">
            <v>2012</v>
          </cell>
          <cell r="G9550">
            <v>91</v>
          </cell>
          <cell r="I9550">
            <v>0</v>
          </cell>
        </row>
        <row r="9551">
          <cell r="A9551">
            <v>147</v>
          </cell>
          <cell r="D9551">
            <v>2012</v>
          </cell>
          <cell r="G9551"/>
          <cell r="I9551">
            <v>0</v>
          </cell>
        </row>
        <row r="9552">
          <cell r="A9552">
            <v>147</v>
          </cell>
          <cell r="D9552">
            <v>2012</v>
          </cell>
          <cell r="G9552">
            <v>93</v>
          </cell>
          <cell r="I9552">
            <v>386050</v>
          </cell>
        </row>
        <row r="9553">
          <cell r="A9553">
            <v>147</v>
          </cell>
          <cell r="D9553">
            <v>2012</v>
          </cell>
          <cell r="G9553">
            <v>94</v>
          </cell>
          <cell r="I9553">
            <v>56461</v>
          </cell>
        </row>
        <row r="9554">
          <cell r="A9554">
            <v>147</v>
          </cell>
          <cell r="D9554">
            <v>2012</v>
          </cell>
          <cell r="G9554"/>
          <cell r="I9554">
            <v>0</v>
          </cell>
        </row>
        <row r="9555">
          <cell r="A9555">
            <v>147</v>
          </cell>
          <cell r="D9555">
            <v>2012</v>
          </cell>
          <cell r="G9555">
            <v>96</v>
          </cell>
          <cell r="I9555">
            <v>15349900</v>
          </cell>
        </row>
        <row r="9556">
          <cell r="A9556">
            <v>147</v>
          </cell>
          <cell r="D9556">
            <v>2012</v>
          </cell>
          <cell r="G9556">
            <v>97</v>
          </cell>
          <cell r="I9556">
            <v>3062603</v>
          </cell>
        </row>
        <row r="9557">
          <cell r="A9557">
            <v>147</v>
          </cell>
          <cell r="D9557">
            <v>2012</v>
          </cell>
          <cell r="G9557">
            <v>98</v>
          </cell>
          <cell r="I9557">
            <v>12148574</v>
          </cell>
        </row>
        <row r="9558">
          <cell r="A9558">
            <v>147</v>
          </cell>
          <cell r="D9558">
            <v>2012</v>
          </cell>
          <cell r="G9558">
            <v>99</v>
          </cell>
          <cell r="I9558">
            <v>33804104</v>
          </cell>
        </row>
        <row r="9559">
          <cell r="A9559">
            <v>147</v>
          </cell>
          <cell r="D9559">
            <v>2012</v>
          </cell>
          <cell r="G9559"/>
          <cell r="I9559">
            <v>0</v>
          </cell>
        </row>
        <row r="9560">
          <cell r="A9560">
            <v>147</v>
          </cell>
          <cell r="D9560">
            <v>2012</v>
          </cell>
          <cell r="G9560">
            <v>101</v>
          </cell>
          <cell r="I9560">
            <v>-896</v>
          </cell>
        </row>
        <row r="9561">
          <cell r="A9561">
            <v>147</v>
          </cell>
          <cell r="D9561">
            <v>2012</v>
          </cell>
          <cell r="G9561">
            <v>102</v>
          </cell>
          <cell r="I9561">
            <v>230</v>
          </cell>
        </row>
        <row r="9562">
          <cell r="A9562">
            <v>147</v>
          </cell>
          <cell r="D9562">
            <v>2012</v>
          </cell>
          <cell r="G9562"/>
          <cell r="I9562">
            <v>0</v>
          </cell>
        </row>
        <row r="9563">
          <cell r="A9563">
            <v>147</v>
          </cell>
          <cell r="D9563">
            <v>2012</v>
          </cell>
          <cell r="G9563"/>
          <cell r="I9563">
            <v>0</v>
          </cell>
        </row>
        <row r="9564">
          <cell r="A9564">
            <v>147</v>
          </cell>
          <cell r="D9564">
            <v>2012</v>
          </cell>
          <cell r="G9564"/>
          <cell r="I9564">
            <v>0</v>
          </cell>
        </row>
        <row r="9565">
          <cell r="A9565">
            <v>147</v>
          </cell>
          <cell r="D9565">
            <v>2012</v>
          </cell>
          <cell r="G9565"/>
          <cell r="I9565">
            <v>0</v>
          </cell>
        </row>
        <row r="9566">
          <cell r="A9566">
            <v>147</v>
          </cell>
          <cell r="D9566">
            <v>2012</v>
          </cell>
          <cell r="G9566">
            <v>107</v>
          </cell>
          <cell r="I9566">
            <v>2662579</v>
          </cell>
        </row>
        <row r="9567">
          <cell r="A9567">
            <v>147</v>
          </cell>
          <cell r="D9567">
            <v>2012</v>
          </cell>
          <cell r="G9567">
            <v>108</v>
          </cell>
          <cell r="I9567">
            <v>654025</v>
          </cell>
        </row>
        <row r="9568">
          <cell r="A9568">
            <v>147</v>
          </cell>
          <cell r="D9568">
            <v>2012</v>
          </cell>
          <cell r="G9568">
            <v>109</v>
          </cell>
          <cell r="I9568">
            <v>134</v>
          </cell>
        </row>
        <row r="9569">
          <cell r="A9569">
            <v>147</v>
          </cell>
          <cell r="D9569">
            <v>2012</v>
          </cell>
          <cell r="G9569">
            <v>110</v>
          </cell>
          <cell r="I9569">
            <v>2777</v>
          </cell>
        </row>
        <row r="9570">
          <cell r="A9570">
            <v>147</v>
          </cell>
          <cell r="D9570">
            <v>2012</v>
          </cell>
          <cell r="G9570">
            <v>111</v>
          </cell>
          <cell r="I9570">
            <v>3318849</v>
          </cell>
        </row>
        <row r="9571">
          <cell r="A9571">
            <v>147</v>
          </cell>
          <cell r="D9571">
            <v>2012</v>
          </cell>
          <cell r="G9571">
            <v>112</v>
          </cell>
          <cell r="I9571">
            <v>37122953</v>
          </cell>
        </row>
        <row r="9572">
          <cell r="A9572">
            <v>147</v>
          </cell>
          <cell r="D9572">
            <v>2013</v>
          </cell>
          <cell r="G9572">
            <v>83</v>
          </cell>
          <cell r="I9572">
            <v>1788823</v>
          </cell>
        </row>
        <row r="9573">
          <cell r="A9573">
            <v>147</v>
          </cell>
          <cell r="D9573">
            <v>2013</v>
          </cell>
          <cell r="G9573"/>
          <cell r="I9573">
            <v>0</v>
          </cell>
        </row>
        <row r="9574">
          <cell r="A9574">
            <v>147</v>
          </cell>
          <cell r="D9574">
            <v>2013</v>
          </cell>
          <cell r="G9574">
            <v>85</v>
          </cell>
          <cell r="I9574">
            <v>119882</v>
          </cell>
        </row>
        <row r="9575">
          <cell r="A9575">
            <v>147</v>
          </cell>
          <cell r="D9575">
            <v>2013</v>
          </cell>
          <cell r="G9575">
            <v>86</v>
          </cell>
          <cell r="I9575">
            <v>335715</v>
          </cell>
        </row>
        <row r="9576">
          <cell r="A9576">
            <v>147</v>
          </cell>
          <cell r="D9576">
            <v>2013</v>
          </cell>
          <cell r="G9576">
            <v>87</v>
          </cell>
          <cell r="I9576">
            <v>415192</v>
          </cell>
        </row>
        <row r="9577">
          <cell r="A9577">
            <v>147</v>
          </cell>
          <cell r="D9577">
            <v>2013</v>
          </cell>
          <cell r="G9577"/>
          <cell r="I9577">
            <v>0</v>
          </cell>
        </row>
        <row r="9578">
          <cell r="A9578">
            <v>147</v>
          </cell>
          <cell r="D9578">
            <v>2013</v>
          </cell>
          <cell r="G9578"/>
          <cell r="I9578">
            <v>0</v>
          </cell>
        </row>
        <row r="9579">
          <cell r="A9579">
            <v>147</v>
          </cell>
          <cell r="D9579">
            <v>2013</v>
          </cell>
          <cell r="G9579"/>
          <cell r="I9579">
            <v>0</v>
          </cell>
        </row>
        <row r="9580">
          <cell r="A9580">
            <v>147</v>
          </cell>
          <cell r="D9580">
            <v>2013</v>
          </cell>
          <cell r="G9580"/>
          <cell r="I9580">
            <v>0</v>
          </cell>
        </row>
        <row r="9581">
          <cell r="A9581">
            <v>147</v>
          </cell>
          <cell r="D9581">
            <v>2013</v>
          </cell>
          <cell r="G9581"/>
          <cell r="I9581">
            <v>0</v>
          </cell>
        </row>
        <row r="9582">
          <cell r="A9582">
            <v>147</v>
          </cell>
          <cell r="D9582">
            <v>2013</v>
          </cell>
          <cell r="G9582">
            <v>93</v>
          </cell>
          <cell r="I9582">
            <v>574084</v>
          </cell>
        </row>
        <row r="9583">
          <cell r="A9583">
            <v>147</v>
          </cell>
          <cell r="D9583">
            <v>2013</v>
          </cell>
          <cell r="G9583">
            <v>94</v>
          </cell>
          <cell r="I9583">
            <v>28827</v>
          </cell>
        </row>
        <row r="9584">
          <cell r="A9584">
            <v>147</v>
          </cell>
          <cell r="D9584">
            <v>2013</v>
          </cell>
          <cell r="G9584"/>
          <cell r="I9584">
            <v>0</v>
          </cell>
        </row>
        <row r="9585">
          <cell r="A9585">
            <v>147</v>
          </cell>
          <cell r="D9585">
            <v>2013</v>
          </cell>
          <cell r="G9585">
            <v>96</v>
          </cell>
          <cell r="I9585">
            <v>16431114</v>
          </cell>
        </row>
        <row r="9586">
          <cell r="A9586">
            <v>147</v>
          </cell>
          <cell r="D9586">
            <v>2013</v>
          </cell>
          <cell r="G9586">
            <v>97</v>
          </cell>
          <cell r="I9586">
            <v>2725016</v>
          </cell>
        </row>
        <row r="9587">
          <cell r="A9587">
            <v>147</v>
          </cell>
          <cell r="D9587">
            <v>2013</v>
          </cell>
          <cell r="G9587">
            <v>98</v>
          </cell>
          <cell r="I9587">
            <v>12284271</v>
          </cell>
        </row>
        <row r="9588">
          <cell r="A9588">
            <v>147</v>
          </cell>
          <cell r="D9588">
            <v>2013</v>
          </cell>
          <cell r="G9588">
            <v>99</v>
          </cell>
          <cell r="I9588">
            <v>34702924</v>
          </cell>
        </row>
        <row r="9589">
          <cell r="A9589">
            <v>147</v>
          </cell>
          <cell r="D9589">
            <v>2013</v>
          </cell>
          <cell r="G9589"/>
          <cell r="I9589">
            <v>0</v>
          </cell>
        </row>
        <row r="9590">
          <cell r="A9590">
            <v>147</v>
          </cell>
          <cell r="D9590">
            <v>2013</v>
          </cell>
          <cell r="G9590">
            <v>101</v>
          </cell>
          <cell r="I9590">
            <v>540</v>
          </cell>
        </row>
        <row r="9591">
          <cell r="A9591">
            <v>147</v>
          </cell>
          <cell r="D9591">
            <v>2013</v>
          </cell>
          <cell r="G9591">
            <v>102</v>
          </cell>
          <cell r="I9591">
            <v>6860</v>
          </cell>
        </row>
        <row r="9592">
          <cell r="A9592">
            <v>147</v>
          </cell>
          <cell r="D9592">
            <v>2013</v>
          </cell>
          <cell r="G9592"/>
          <cell r="I9592">
            <v>0</v>
          </cell>
        </row>
        <row r="9593">
          <cell r="A9593">
            <v>147</v>
          </cell>
          <cell r="D9593">
            <v>2013</v>
          </cell>
          <cell r="G9593"/>
          <cell r="I9593">
            <v>0</v>
          </cell>
        </row>
        <row r="9594">
          <cell r="A9594">
            <v>147</v>
          </cell>
          <cell r="D9594">
            <v>2013</v>
          </cell>
          <cell r="G9594"/>
          <cell r="I9594">
            <v>0</v>
          </cell>
        </row>
        <row r="9595">
          <cell r="A9595">
            <v>147</v>
          </cell>
          <cell r="D9595">
            <v>2013</v>
          </cell>
          <cell r="G9595"/>
          <cell r="I9595">
            <v>0</v>
          </cell>
        </row>
        <row r="9596">
          <cell r="A9596">
            <v>147</v>
          </cell>
          <cell r="D9596">
            <v>2013</v>
          </cell>
          <cell r="G9596">
            <v>107</v>
          </cell>
          <cell r="I9596">
            <v>2758572</v>
          </cell>
        </row>
        <row r="9597">
          <cell r="A9597">
            <v>147</v>
          </cell>
          <cell r="D9597">
            <v>2013</v>
          </cell>
          <cell r="G9597">
            <v>108</v>
          </cell>
          <cell r="I9597">
            <v>602524</v>
          </cell>
        </row>
        <row r="9598">
          <cell r="A9598">
            <v>147</v>
          </cell>
          <cell r="D9598">
            <v>2013</v>
          </cell>
          <cell r="G9598">
            <v>109</v>
          </cell>
          <cell r="I9598">
            <v>1201</v>
          </cell>
        </row>
        <row r="9599">
          <cell r="A9599">
            <v>147</v>
          </cell>
          <cell r="D9599">
            <v>2013</v>
          </cell>
          <cell r="G9599">
            <v>110</v>
          </cell>
          <cell r="I9599">
            <v>5708</v>
          </cell>
        </row>
        <row r="9600">
          <cell r="A9600">
            <v>147</v>
          </cell>
          <cell r="D9600">
            <v>2013</v>
          </cell>
          <cell r="G9600">
            <v>111</v>
          </cell>
          <cell r="I9600">
            <v>3375405</v>
          </cell>
        </row>
        <row r="9601">
          <cell r="A9601">
            <v>147</v>
          </cell>
          <cell r="D9601">
            <v>2013</v>
          </cell>
          <cell r="G9601">
            <v>112</v>
          </cell>
          <cell r="I9601">
            <v>38078329</v>
          </cell>
        </row>
        <row r="9602">
          <cell r="A9602">
            <v>147</v>
          </cell>
          <cell r="D9602">
            <v>2014</v>
          </cell>
          <cell r="G9602">
            <v>83</v>
          </cell>
          <cell r="I9602">
            <v>1864848</v>
          </cell>
        </row>
        <row r="9603">
          <cell r="A9603">
            <v>147</v>
          </cell>
          <cell r="D9603">
            <v>2014</v>
          </cell>
          <cell r="G9603"/>
          <cell r="I9603">
            <v>0</v>
          </cell>
        </row>
        <row r="9604">
          <cell r="A9604">
            <v>147</v>
          </cell>
          <cell r="D9604">
            <v>2014</v>
          </cell>
          <cell r="G9604">
            <v>85</v>
          </cell>
          <cell r="I9604">
            <v>102741</v>
          </cell>
        </row>
        <row r="9605">
          <cell r="A9605">
            <v>147</v>
          </cell>
          <cell r="D9605">
            <v>2014</v>
          </cell>
          <cell r="G9605">
            <v>86</v>
          </cell>
          <cell r="I9605">
            <v>311384</v>
          </cell>
        </row>
        <row r="9606">
          <cell r="A9606">
            <v>147</v>
          </cell>
          <cell r="D9606">
            <v>2014</v>
          </cell>
          <cell r="G9606">
            <v>87</v>
          </cell>
          <cell r="I9606">
            <v>372603</v>
          </cell>
        </row>
        <row r="9607">
          <cell r="A9607">
            <v>147</v>
          </cell>
          <cell r="D9607">
            <v>2014</v>
          </cell>
          <cell r="G9607"/>
          <cell r="I9607">
            <v>0</v>
          </cell>
        </row>
        <row r="9608">
          <cell r="A9608">
            <v>147</v>
          </cell>
          <cell r="D9608">
            <v>2014</v>
          </cell>
          <cell r="G9608"/>
          <cell r="I9608">
            <v>0</v>
          </cell>
        </row>
        <row r="9609">
          <cell r="A9609">
            <v>147</v>
          </cell>
          <cell r="D9609">
            <v>2014</v>
          </cell>
          <cell r="G9609"/>
          <cell r="I9609">
            <v>0</v>
          </cell>
        </row>
        <row r="9610">
          <cell r="A9610">
            <v>147</v>
          </cell>
          <cell r="D9610">
            <v>2014</v>
          </cell>
          <cell r="G9610"/>
          <cell r="I9610">
            <v>0</v>
          </cell>
        </row>
        <row r="9611">
          <cell r="A9611">
            <v>147</v>
          </cell>
          <cell r="D9611">
            <v>2014</v>
          </cell>
          <cell r="G9611"/>
          <cell r="I9611">
            <v>0</v>
          </cell>
        </row>
        <row r="9612">
          <cell r="A9612">
            <v>147</v>
          </cell>
          <cell r="D9612">
            <v>2014</v>
          </cell>
          <cell r="G9612">
            <v>93</v>
          </cell>
          <cell r="I9612">
            <v>417300</v>
          </cell>
        </row>
        <row r="9613">
          <cell r="A9613">
            <v>147</v>
          </cell>
          <cell r="D9613">
            <v>2014</v>
          </cell>
          <cell r="G9613">
            <v>94</v>
          </cell>
          <cell r="I9613">
            <v>87183</v>
          </cell>
        </row>
        <row r="9614">
          <cell r="A9614">
            <v>147</v>
          </cell>
          <cell r="D9614">
            <v>2014</v>
          </cell>
          <cell r="G9614"/>
          <cell r="I9614">
            <v>0</v>
          </cell>
        </row>
        <row r="9615">
          <cell r="A9615">
            <v>147</v>
          </cell>
          <cell r="D9615">
            <v>2014</v>
          </cell>
          <cell r="G9615">
            <v>96</v>
          </cell>
          <cell r="I9615">
            <v>17272432</v>
          </cell>
        </row>
        <row r="9616">
          <cell r="A9616">
            <v>147</v>
          </cell>
          <cell r="D9616">
            <v>2014</v>
          </cell>
          <cell r="G9616">
            <v>97</v>
          </cell>
          <cell r="I9616">
            <v>2558635</v>
          </cell>
        </row>
        <row r="9617">
          <cell r="A9617">
            <v>147</v>
          </cell>
          <cell r="D9617">
            <v>2014</v>
          </cell>
          <cell r="G9617">
            <v>98</v>
          </cell>
          <cell r="I9617">
            <v>12421929</v>
          </cell>
        </row>
        <row r="9618">
          <cell r="A9618">
            <v>147</v>
          </cell>
          <cell r="D9618">
            <v>2014</v>
          </cell>
          <cell r="G9618">
            <v>99</v>
          </cell>
          <cell r="I9618">
            <v>35409055</v>
          </cell>
        </row>
        <row r="9619">
          <cell r="A9619">
            <v>147</v>
          </cell>
          <cell r="D9619">
            <v>2014</v>
          </cell>
          <cell r="G9619"/>
          <cell r="I9619">
            <v>0</v>
          </cell>
        </row>
        <row r="9620">
          <cell r="A9620">
            <v>147</v>
          </cell>
          <cell r="D9620">
            <v>2014</v>
          </cell>
          <cell r="G9620">
            <v>101</v>
          </cell>
          <cell r="I9620">
            <v>1985</v>
          </cell>
        </row>
        <row r="9621">
          <cell r="A9621">
            <v>147</v>
          </cell>
          <cell r="D9621">
            <v>2014</v>
          </cell>
          <cell r="G9621">
            <v>102</v>
          </cell>
          <cell r="I9621">
            <v>636</v>
          </cell>
        </row>
        <row r="9622">
          <cell r="A9622">
            <v>147</v>
          </cell>
          <cell r="D9622">
            <v>2014</v>
          </cell>
          <cell r="G9622"/>
          <cell r="I9622">
            <v>0</v>
          </cell>
        </row>
        <row r="9623">
          <cell r="A9623">
            <v>147</v>
          </cell>
          <cell r="D9623">
            <v>2014</v>
          </cell>
          <cell r="G9623"/>
          <cell r="I9623">
            <v>0</v>
          </cell>
        </row>
        <row r="9624">
          <cell r="A9624">
            <v>147</v>
          </cell>
          <cell r="D9624">
            <v>2014</v>
          </cell>
          <cell r="G9624"/>
          <cell r="I9624">
            <v>0</v>
          </cell>
        </row>
        <row r="9625">
          <cell r="A9625">
            <v>147</v>
          </cell>
          <cell r="D9625">
            <v>2014</v>
          </cell>
          <cell r="G9625"/>
          <cell r="I9625">
            <v>0</v>
          </cell>
        </row>
        <row r="9626">
          <cell r="A9626">
            <v>147</v>
          </cell>
          <cell r="D9626">
            <v>2014</v>
          </cell>
          <cell r="G9626">
            <v>107</v>
          </cell>
          <cell r="I9626">
            <v>2755565</v>
          </cell>
        </row>
        <row r="9627">
          <cell r="A9627">
            <v>147</v>
          </cell>
          <cell r="D9627">
            <v>2014</v>
          </cell>
          <cell r="G9627">
            <v>108</v>
          </cell>
          <cell r="I9627">
            <v>455138</v>
          </cell>
        </row>
        <row r="9628">
          <cell r="A9628">
            <v>147</v>
          </cell>
          <cell r="D9628">
            <v>2014</v>
          </cell>
          <cell r="G9628">
            <v>109</v>
          </cell>
          <cell r="I9628">
            <v>0</v>
          </cell>
        </row>
        <row r="9629">
          <cell r="A9629">
            <v>147</v>
          </cell>
          <cell r="D9629">
            <v>2014</v>
          </cell>
          <cell r="G9629">
            <v>110</v>
          </cell>
          <cell r="I9629">
            <v>5379</v>
          </cell>
        </row>
        <row r="9630">
          <cell r="A9630">
            <v>147</v>
          </cell>
          <cell r="D9630">
            <v>2014</v>
          </cell>
          <cell r="G9630">
            <v>111</v>
          </cell>
          <cell r="I9630">
            <v>3218703</v>
          </cell>
        </row>
        <row r="9631">
          <cell r="A9631">
            <v>147</v>
          </cell>
          <cell r="D9631">
            <v>2014</v>
          </cell>
          <cell r="G9631">
            <v>112</v>
          </cell>
          <cell r="I9631">
            <v>38627758</v>
          </cell>
        </row>
        <row r="9632">
          <cell r="A9632">
            <v>147</v>
          </cell>
          <cell r="D9632">
            <v>2015</v>
          </cell>
          <cell r="G9632">
            <v>83</v>
          </cell>
          <cell r="I9632">
            <v>2082670</v>
          </cell>
        </row>
        <row r="9633">
          <cell r="A9633">
            <v>147</v>
          </cell>
          <cell r="D9633">
            <v>2015</v>
          </cell>
          <cell r="G9633"/>
          <cell r="I9633">
            <v>0</v>
          </cell>
        </row>
        <row r="9634">
          <cell r="A9634">
            <v>147</v>
          </cell>
          <cell r="D9634">
            <v>2015</v>
          </cell>
          <cell r="G9634">
            <v>85</v>
          </cell>
          <cell r="I9634">
            <v>85383</v>
          </cell>
        </row>
        <row r="9635">
          <cell r="A9635">
            <v>147</v>
          </cell>
          <cell r="D9635">
            <v>2015</v>
          </cell>
          <cell r="G9635">
            <v>86</v>
          </cell>
          <cell r="I9635">
            <v>355715</v>
          </cell>
        </row>
        <row r="9636">
          <cell r="A9636">
            <v>147</v>
          </cell>
          <cell r="D9636">
            <v>2015</v>
          </cell>
          <cell r="G9636">
            <v>87</v>
          </cell>
          <cell r="I9636">
            <v>409017</v>
          </cell>
        </row>
        <row r="9637">
          <cell r="A9637">
            <v>147</v>
          </cell>
          <cell r="D9637">
            <v>2015</v>
          </cell>
          <cell r="G9637"/>
          <cell r="I9637">
            <v>0</v>
          </cell>
        </row>
        <row r="9638">
          <cell r="A9638">
            <v>147</v>
          </cell>
          <cell r="D9638">
            <v>2015</v>
          </cell>
          <cell r="G9638"/>
          <cell r="I9638">
            <v>0</v>
          </cell>
        </row>
        <row r="9639">
          <cell r="A9639">
            <v>147</v>
          </cell>
          <cell r="D9639">
            <v>2015</v>
          </cell>
          <cell r="G9639"/>
          <cell r="I9639">
            <v>0</v>
          </cell>
        </row>
        <row r="9640">
          <cell r="A9640">
            <v>147</v>
          </cell>
          <cell r="D9640">
            <v>2015</v>
          </cell>
          <cell r="G9640"/>
          <cell r="I9640">
            <v>0</v>
          </cell>
        </row>
        <row r="9641">
          <cell r="A9641">
            <v>147</v>
          </cell>
          <cell r="D9641">
            <v>2015</v>
          </cell>
          <cell r="G9641"/>
          <cell r="I9641">
            <v>0</v>
          </cell>
        </row>
        <row r="9642">
          <cell r="A9642">
            <v>147</v>
          </cell>
          <cell r="D9642">
            <v>2015</v>
          </cell>
          <cell r="G9642">
            <v>93</v>
          </cell>
          <cell r="I9642">
            <v>565987</v>
          </cell>
        </row>
        <row r="9643">
          <cell r="A9643">
            <v>147</v>
          </cell>
          <cell r="D9643">
            <v>2015</v>
          </cell>
          <cell r="G9643">
            <v>94</v>
          </cell>
          <cell r="I9643">
            <v>97087</v>
          </cell>
        </row>
        <row r="9644">
          <cell r="A9644">
            <v>147</v>
          </cell>
          <cell r="D9644">
            <v>2015</v>
          </cell>
          <cell r="G9644"/>
          <cell r="I9644">
            <v>0</v>
          </cell>
        </row>
        <row r="9645">
          <cell r="A9645">
            <v>147</v>
          </cell>
          <cell r="D9645">
            <v>2015</v>
          </cell>
          <cell r="G9645">
            <v>96</v>
          </cell>
          <cell r="I9645">
            <v>16931068</v>
          </cell>
        </row>
        <row r="9646">
          <cell r="A9646">
            <v>147</v>
          </cell>
          <cell r="D9646">
            <v>2015</v>
          </cell>
          <cell r="G9646">
            <v>97</v>
          </cell>
          <cell r="I9646">
            <v>3012288</v>
          </cell>
        </row>
        <row r="9647">
          <cell r="A9647">
            <v>147</v>
          </cell>
          <cell r="D9647">
            <v>2015</v>
          </cell>
          <cell r="G9647">
            <v>98</v>
          </cell>
          <cell r="I9647">
            <v>10822707</v>
          </cell>
        </row>
        <row r="9648">
          <cell r="A9648">
            <v>147</v>
          </cell>
          <cell r="D9648">
            <v>2015</v>
          </cell>
          <cell r="G9648">
            <v>99</v>
          </cell>
          <cell r="I9648">
            <v>34361922</v>
          </cell>
        </row>
        <row r="9649">
          <cell r="A9649">
            <v>147</v>
          </cell>
          <cell r="D9649">
            <v>2015</v>
          </cell>
          <cell r="G9649"/>
          <cell r="I9649">
            <v>0</v>
          </cell>
        </row>
        <row r="9650">
          <cell r="A9650">
            <v>147</v>
          </cell>
          <cell r="D9650">
            <v>2015</v>
          </cell>
          <cell r="G9650">
            <v>101</v>
          </cell>
          <cell r="I9650">
            <v>15945</v>
          </cell>
        </row>
        <row r="9651">
          <cell r="A9651">
            <v>147</v>
          </cell>
          <cell r="D9651">
            <v>2015</v>
          </cell>
          <cell r="G9651">
            <v>102</v>
          </cell>
          <cell r="I9651">
            <v>2685</v>
          </cell>
        </row>
        <row r="9652">
          <cell r="A9652">
            <v>147</v>
          </cell>
          <cell r="D9652">
            <v>2015</v>
          </cell>
          <cell r="G9652"/>
          <cell r="I9652">
            <v>0</v>
          </cell>
        </row>
        <row r="9653">
          <cell r="A9653">
            <v>147</v>
          </cell>
          <cell r="D9653">
            <v>2015</v>
          </cell>
          <cell r="G9653"/>
          <cell r="I9653">
            <v>0</v>
          </cell>
        </row>
        <row r="9654">
          <cell r="A9654">
            <v>147</v>
          </cell>
          <cell r="D9654">
            <v>2015</v>
          </cell>
          <cell r="G9654"/>
          <cell r="I9654">
            <v>0</v>
          </cell>
        </row>
        <row r="9655">
          <cell r="A9655">
            <v>147</v>
          </cell>
          <cell r="D9655">
            <v>2015</v>
          </cell>
          <cell r="G9655"/>
          <cell r="I9655">
            <v>0</v>
          </cell>
        </row>
        <row r="9656">
          <cell r="A9656">
            <v>147</v>
          </cell>
          <cell r="D9656">
            <v>2015</v>
          </cell>
          <cell r="G9656">
            <v>107</v>
          </cell>
          <cell r="I9656">
            <v>3066117</v>
          </cell>
        </row>
        <row r="9657">
          <cell r="A9657">
            <v>147</v>
          </cell>
          <cell r="D9657">
            <v>2015</v>
          </cell>
          <cell r="G9657">
            <v>108</v>
          </cell>
          <cell r="I9657">
            <v>230744</v>
          </cell>
        </row>
        <row r="9658">
          <cell r="A9658">
            <v>147</v>
          </cell>
          <cell r="D9658">
            <v>2015</v>
          </cell>
          <cell r="G9658"/>
          <cell r="I9658">
            <v>0</v>
          </cell>
        </row>
        <row r="9659">
          <cell r="A9659">
            <v>147</v>
          </cell>
          <cell r="D9659">
            <v>2015</v>
          </cell>
          <cell r="G9659">
            <v>110</v>
          </cell>
          <cell r="I9659">
            <v>14799</v>
          </cell>
        </row>
        <row r="9660">
          <cell r="A9660">
            <v>147</v>
          </cell>
          <cell r="D9660">
            <v>2015</v>
          </cell>
          <cell r="G9660">
            <v>111</v>
          </cell>
          <cell r="I9660">
            <v>3330290</v>
          </cell>
        </row>
        <row r="9661">
          <cell r="A9661">
            <v>147</v>
          </cell>
          <cell r="D9661">
            <v>2015</v>
          </cell>
          <cell r="G9661">
            <v>112</v>
          </cell>
          <cell r="I9661">
            <v>37692212</v>
          </cell>
        </row>
        <row r="9662">
          <cell r="A9662">
            <v>147</v>
          </cell>
          <cell r="D9662">
            <v>2016</v>
          </cell>
          <cell r="G9662">
            <v>83</v>
          </cell>
          <cell r="I9662">
            <v>1745368</v>
          </cell>
        </row>
        <row r="9663">
          <cell r="A9663">
            <v>147</v>
          </cell>
          <cell r="D9663">
            <v>2016</v>
          </cell>
          <cell r="G9663"/>
          <cell r="I9663">
            <v>0</v>
          </cell>
        </row>
        <row r="9664">
          <cell r="A9664">
            <v>147</v>
          </cell>
          <cell r="D9664">
            <v>2016</v>
          </cell>
          <cell r="G9664">
            <v>85</v>
          </cell>
          <cell r="I9664">
            <v>78287</v>
          </cell>
        </row>
        <row r="9665">
          <cell r="A9665">
            <v>147</v>
          </cell>
          <cell r="D9665">
            <v>2016</v>
          </cell>
          <cell r="G9665">
            <v>86</v>
          </cell>
          <cell r="I9665">
            <v>319812</v>
          </cell>
        </row>
        <row r="9666">
          <cell r="A9666">
            <v>147</v>
          </cell>
          <cell r="D9666">
            <v>2016</v>
          </cell>
          <cell r="G9666">
            <v>87</v>
          </cell>
          <cell r="I9666">
            <v>417501</v>
          </cell>
        </row>
        <row r="9667">
          <cell r="A9667">
            <v>147</v>
          </cell>
          <cell r="D9667">
            <v>2016</v>
          </cell>
          <cell r="G9667"/>
          <cell r="I9667">
            <v>0</v>
          </cell>
        </row>
        <row r="9668">
          <cell r="A9668">
            <v>147</v>
          </cell>
          <cell r="D9668">
            <v>2016</v>
          </cell>
          <cell r="G9668"/>
          <cell r="I9668">
            <v>0</v>
          </cell>
        </row>
        <row r="9669">
          <cell r="A9669">
            <v>147</v>
          </cell>
          <cell r="D9669">
            <v>2016</v>
          </cell>
          <cell r="G9669"/>
          <cell r="I9669">
            <v>0</v>
          </cell>
        </row>
        <row r="9670">
          <cell r="A9670">
            <v>147</v>
          </cell>
          <cell r="D9670">
            <v>2016</v>
          </cell>
          <cell r="G9670"/>
          <cell r="I9670">
            <v>0</v>
          </cell>
        </row>
        <row r="9671">
          <cell r="A9671">
            <v>147</v>
          </cell>
          <cell r="D9671">
            <v>2016</v>
          </cell>
          <cell r="G9671"/>
          <cell r="I9671">
            <v>0</v>
          </cell>
        </row>
        <row r="9672">
          <cell r="A9672">
            <v>147</v>
          </cell>
          <cell r="D9672">
            <v>2016</v>
          </cell>
          <cell r="G9672">
            <v>93</v>
          </cell>
          <cell r="I9672">
            <v>649256</v>
          </cell>
        </row>
        <row r="9673">
          <cell r="A9673">
            <v>147</v>
          </cell>
          <cell r="D9673">
            <v>2016</v>
          </cell>
          <cell r="G9673">
            <v>94</v>
          </cell>
          <cell r="I9673">
            <v>82282</v>
          </cell>
        </row>
        <row r="9674">
          <cell r="A9674">
            <v>147</v>
          </cell>
          <cell r="D9674">
            <v>2016</v>
          </cell>
          <cell r="G9674"/>
          <cell r="I9674">
            <v>0</v>
          </cell>
        </row>
        <row r="9675">
          <cell r="A9675">
            <v>147</v>
          </cell>
          <cell r="D9675">
            <v>2016</v>
          </cell>
          <cell r="G9675">
            <v>96</v>
          </cell>
          <cell r="I9675">
            <v>15070539</v>
          </cell>
        </row>
        <row r="9676">
          <cell r="A9676">
            <v>147</v>
          </cell>
          <cell r="D9676">
            <v>2016</v>
          </cell>
          <cell r="G9676">
            <v>97</v>
          </cell>
          <cell r="I9676">
            <v>2854247</v>
          </cell>
        </row>
        <row r="9677">
          <cell r="A9677">
            <v>147</v>
          </cell>
          <cell r="D9677">
            <v>2016</v>
          </cell>
          <cell r="G9677">
            <v>98</v>
          </cell>
          <cell r="I9677">
            <v>10819607</v>
          </cell>
        </row>
        <row r="9678">
          <cell r="A9678">
            <v>147</v>
          </cell>
          <cell r="D9678">
            <v>2016</v>
          </cell>
          <cell r="G9678">
            <v>99</v>
          </cell>
          <cell r="I9678">
            <v>32036899</v>
          </cell>
        </row>
        <row r="9679">
          <cell r="A9679">
            <v>147</v>
          </cell>
          <cell r="D9679">
            <v>2016</v>
          </cell>
          <cell r="G9679"/>
          <cell r="I9679">
            <v>0</v>
          </cell>
        </row>
        <row r="9680">
          <cell r="A9680">
            <v>147</v>
          </cell>
          <cell r="D9680">
            <v>2016</v>
          </cell>
          <cell r="G9680">
            <v>101</v>
          </cell>
          <cell r="I9680">
            <v>5202</v>
          </cell>
        </row>
        <row r="9681">
          <cell r="A9681">
            <v>147</v>
          </cell>
          <cell r="D9681">
            <v>2016</v>
          </cell>
          <cell r="G9681">
            <v>102</v>
          </cell>
          <cell r="I9681">
            <v>1512</v>
          </cell>
        </row>
        <row r="9682">
          <cell r="A9682">
            <v>147</v>
          </cell>
          <cell r="D9682">
            <v>2016</v>
          </cell>
          <cell r="G9682"/>
          <cell r="I9682">
            <v>0</v>
          </cell>
        </row>
        <row r="9683">
          <cell r="A9683">
            <v>147</v>
          </cell>
          <cell r="D9683">
            <v>2016</v>
          </cell>
          <cell r="G9683"/>
          <cell r="I9683">
            <v>0</v>
          </cell>
        </row>
        <row r="9684">
          <cell r="A9684">
            <v>147</v>
          </cell>
          <cell r="D9684">
            <v>2016</v>
          </cell>
          <cell r="G9684"/>
          <cell r="I9684">
            <v>0</v>
          </cell>
        </row>
        <row r="9685">
          <cell r="A9685">
            <v>147</v>
          </cell>
          <cell r="D9685">
            <v>2016</v>
          </cell>
          <cell r="G9685"/>
          <cell r="I9685">
            <v>0</v>
          </cell>
        </row>
        <row r="9686">
          <cell r="A9686">
            <v>147</v>
          </cell>
          <cell r="D9686">
            <v>2016</v>
          </cell>
          <cell r="G9686">
            <v>107</v>
          </cell>
          <cell r="I9686">
            <v>2713746</v>
          </cell>
        </row>
        <row r="9687">
          <cell r="A9687">
            <v>147</v>
          </cell>
          <cell r="D9687">
            <v>2016</v>
          </cell>
          <cell r="G9687">
            <v>108</v>
          </cell>
          <cell r="I9687">
            <v>213717</v>
          </cell>
        </row>
        <row r="9688">
          <cell r="A9688">
            <v>147</v>
          </cell>
          <cell r="D9688">
            <v>2016</v>
          </cell>
          <cell r="G9688"/>
          <cell r="I9688">
            <v>0</v>
          </cell>
        </row>
        <row r="9689">
          <cell r="A9689">
            <v>147</v>
          </cell>
          <cell r="D9689">
            <v>2016</v>
          </cell>
          <cell r="G9689">
            <v>110</v>
          </cell>
          <cell r="I9689">
            <v>13429</v>
          </cell>
        </row>
        <row r="9690">
          <cell r="A9690">
            <v>147</v>
          </cell>
          <cell r="D9690">
            <v>2016</v>
          </cell>
          <cell r="G9690">
            <v>111</v>
          </cell>
          <cell r="I9690">
            <v>2947606</v>
          </cell>
        </row>
        <row r="9691">
          <cell r="A9691">
            <v>147</v>
          </cell>
          <cell r="D9691">
            <v>2016</v>
          </cell>
          <cell r="G9691">
            <v>112</v>
          </cell>
          <cell r="I9691">
            <v>34984505</v>
          </cell>
        </row>
        <row r="9692">
          <cell r="A9692">
            <v>157</v>
          </cell>
          <cell r="D9692">
            <v>1998</v>
          </cell>
          <cell r="G9692">
            <v>83</v>
          </cell>
          <cell r="I9692">
            <v>750010</v>
          </cell>
        </row>
        <row r="9693">
          <cell r="A9693">
            <v>157</v>
          </cell>
          <cell r="D9693">
            <v>1998</v>
          </cell>
          <cell r="G9693">
            <v>84</v>
          </cell>
          <cell r="I9693">
            <v>932654</v>
          </cell>
        </row>
        <row r="9694">
          <cell r="A9694">
            <v>157</v>
          </cell>
          <cell r="D9694">
            <v>1998</v>
          </cell>
          <cell r="G9694">
            <v>85</v>
          </cell>
          <cell r="I9694">
            <v>151883</v>
          </cell>
        </row>
        <row r="9695">
          <cell r="A9695">
            <v>157</v>
          </cell>
          <cell r="D9695">
            <v>1998</v>
          </cell>
          <cell r="G9695">
            <v>86</v>
          </cell>
          <cell r="I9695">
            <v>321826</v>
          </cell>
        </row>
        <row r="9696">
          <cell r="A9696">
            <v>157</v>
          </cell>
          <cell r="D9696">
            <v>1998</v>
          </cell>
          <cell r="G9696"/>
          <cell r="I9696">
            <v>0</v>
          </cell>
        </row>
        <row r="9697">
          <cell r="A9697">
            <v>157</v>
          </cell>
          <cell r="D9697">
            <v>1998</v>
          </cell>
          <cell r="G9697">
            <v>88</v>
          </cell>
          <cell r="I9697">
            <v>211331</v>
          </cell>
        </row>
        <row r="9698">
          <cell r="A9698">
            <v>157</v>
          </cell>
          <cell r="D9698">
            <v>1998</v>
          </cell>
          <cell r="G9698">
            <v>89</v>
          </cell>
          <cell r="I9698">
            <v>615340</v>
          </cell>
        </row>
        <row r="9699">
          <cell r="A9699">
            <v>157</v>
          </cell>
          <cell r="D9699">
            <v>1998</v>
          </cell>
          <cell r="G9699">
            <v>90</v>
          </cell>
          <cell r="I9699">
            <v>10800</v>
          </cell>
        </row>
        <row r="9700">
          <cell r="A9700">
            <v>157</v>
          </cell>
          <cell r="D9700">
            <v>1998</v>
          </cell>
          <cell r="G9700">
            <v>91</v>
          </cell>
          <cell r="I9700">
            <v>2993844</v>
          </cell>
        </row>
        <row r="9701">
          <cell r="A9701">
            <v>157</v>
          </cell>
          <cell r="D9701">
            <v>1998</v>
          </cell>
          <cell r="G9701"/>
          <cell r="I9701">
            <v>0</v>
          </cell>
        </row>
        <row r="9702">
          <cell r="A9702">
            <v>157</v>
          </cell>
          <cell r="D9702">
            <v>1998</v>
          </cell>
          <cell r="G9702"/>
          <cell r="I9702">
            <v>0</v>
          </cell>
        </row>
        <row r="9703">
          <cell r="A9703">
            <v>157</v>
          </cell>
          <cell r="D9703">
            <v>1998</v>
          </cell>
          <cell r="G9703"/>
          <cell r="I9703">
            <v>0</v>
          </cell>
        </row>
        <row r="9704">
          <cell r="A9704">
            <v>157</v>
          </cell>
          <cell r="D9704">
            <v>1998</v>
          </cell>
          <cell r="G9704">
            <v>95</v>
          </cell>
          <cell r="I9704">
            <v>959568</v>
          </cell>
        </row>
        <row r="9705">
          <cell r="A9705">
            <v>157</v>
          </cell>
          <cell r="D9705">
            <v>1998</v>
          </cell>
          <cell r="G9705">
            <v>96</v>
          </cell>
          <cell r="I9705">
            <v>617762</v>
          </cell>
        </row>
        <row r="9706">
          <cell r="A9706">
            <v>157</v>
          </cell>
          <cell r="D9706">
            <v>1998</v>
          </cell>
          <cell r="G9706"/>
          <cell r="I9706">
            <v>0</v>
          </cell>
        </row>
        <row r="9707">
          <cell r="A9707">
            <v>157</v>
          </cell>
          <cell r="D9707">
            <v>1998</v>
          </cell>
          <cell r="G9707">
            <v>98</v>
          </cell>
          <cell r="I9707">
            <v>0</v>
          </cell>
        </row>
        <row r="9708">
          <cell r="A9708">
            <v>157</v>
          </cell>
          <cell r="D9708">
            <v>1998</v>
          </cell>
          <cell r="G9708">
            <v>99</v>
          </cell>
          <cell r="I9708">
            <v>1577330</v>
          </cell>
        </row>
        <row r="9709">
          <cell r="A9709">
            <v>157</v>
          </cell>
          <cell r="D9709">
            <v>1998</v>
          </cell>
          <cell r="G9709">
            <v>100</v>
          </cell>
          <cell r="I9709">
            <v>4571174</v>
          </cell>
        </row>
        <row r="9710">
          <cell r="A9710">
            <v>157</v>
          </cell>
          <cell r="D9710">
            <v>1998</v>
          </cell>
          <cell r="G9710"/>
          <cell r="I9710">
            <v>0</v>
          </cell>
        </row>
        <row r="9711">
          <cell r="A9711">
            <v>157</v>
          </cell>
          <cell r="D9711">
            <v>1998</v>
          </cell>
          <cell r="G9711"/>
          <cell r="I9711">
            <v>0</v>
          </cell>
        </row>
        <row r="9712">
          <cell r="A9712">
            <v>157</v>
          </cell>
          <cell r="D9712">
            <v>1998</v>
          </cell>
          <cell r="G9712">
            <v>103</v>
          </cell>
          <cell r="I9712">
            <v>915376</v>
          </cell>
        </row>
        <row r="9713">
          <cell r="A9713">
            <v>157</v>
          </cell>
          <cell r="D9713">
            <v>1998</v>
          </cell>
          <cell r="G9713"/>
          <cell r="I9713">
            <v>0</v>
          </cell>
        </row>
        <row r="9714">
          <cell r="A9714">
            <v>157</v>
          </cell>
          <cell r="D9714">
            <v>1998</v>
          </cell>
          <cell r="G9714"/>
          <cell r="I9714">
            <v>0</v>
          </cell>
        </row>
        <row r="9715">
          <cell r="A9715">
            <v>157</v>
          </cell>
          <cell r="D9715">
            <v>1998</v>
          </cell>
          <cell r="G9715">
            <v>106</v>
          </cell>
          <cell r="I9715">
            <v>993604</v>
          </cell>
        </row>
        <row r="9716">
          <cell r="A9716">
            <v>157</v>
          </cell>
          <cell r="D9716">
            <v>1998</v>
          </cell>
          <cell r="G9716">
            <v>107</v>
          </cell>
          <cell r="I9716">
            <v>1134927</v>
          </cell>
        </row>
        <row r="9717">
          <cell r="A9717">
            <v>157</v>
          </cell>
          <cell r="D9717">
            <v>1998</v>
          </cell>
          <cell r="G9717">
            <v>108</v>
          </cell>
          <cell r="I9717">
            <v>1352122</v>
          </cell>
        </row>
        <row r="9718">
          <cell r="A9718">
            <v>157</v>
          </cell>
          <cell r="D9718">
            <v>1998</v>
          </cell>
          <cell r="G9718">
            <v>109</v>
          </cell>
          <cell r="I9718">
            <v>129000</v>
          </cell>
        </row>
        <row r="9719">
          <cell r="A9719">
            <v>157</v>
          </cell>
          <cell r="D9719">
            <v>1998</v>
          </cell>
          <cell r="G9719">
            <v>110</v>
          </cell>
          <cell r="I9719">
            <v>1187025</v>
          </cell>
        </row>
        <row r="9720">
          <cell r="A9720">
            <v>157</v>
          </cell>
          <cell r="D9720">
            <v>1998</v>
          </cell>
          <cell r="G9720">
            <v>111</v>
          </cell>
          <cell r="I9720">
            <v>109083</v>
          </cell>
        </row>
        <row r="9721">
          <cell r="A9721">
            <v>157</v>
          </cell>
          <cell r="D9721">
            <v>1998</v>
          </cell>
          <cell r="G9721">
            <v>112</v>
          </cell>
          <cell r="I9721">
            <v>1456874</v>
          </cell>
        </row>
        <row r="9722">
          <cell r="A9722">
            <v>157</v>
          </cell>
          <cell r="D9722">
            <v>1999</v>
          </cell>
          <cell r="G9722">
            <v>83</v>
          </cell>
          <cell r="I9722">
            <v>721246</v>
          </cell>
        </row>
        <row r="9723">
          <cell r="A9723">
            <v>157</v>
          </cell>
          <cell r="D9723">
            <v>1999</v>
          </cell>
          <cell r="G9723">
            <v>84</v>
          </cell>
          <cell r="I9723">
            <v>502819</v>
          </cell>
        </row>
        <row r="9724">
          <cell r="A9724">
            <v>157</v>
          </cell>
          <cell r="D9724">
            <v>1999</v>
          </cell>
          <cell r="G9724">
            <v>85</v>
          </cell>
          <cell r="I9724">
            <v>324884</v>
          </cell>
        </row>
        <row r="9725">
          <cell r="A9725">
            <v>157</v>
          </cell>
          <cell r="D9725">
            <v>1999</v>
          </cell>
          <cell r="G9725">
            <v>86</v>
          </cell>
          <cell r="I9725">
            <v>276424</v>
          </cell>
        </row>
        <row r="9726">
          <cell r="A9726">
            <v>157</v>
          </cell>
          <cell r="D9726">
            <v>1999</v>
          </cell>
          <cell r="G9726">
            <v>87</v>
          </cell>
          <cell r="I9726">
            <v>0</v>
          </cell>
        </row>
        <row r="9727">
          <cell r="A9727">
            <v>157</v>
          </cell>
          <cell r="D9727">
            <v>1999</v>
          </cell>
          <cell r="G9727">
            <v>88</v>
          </cell>
          <cell r="I9727">
            <v>807359</v>
          </cell>
        </row>
        <row r="9728">
          <cell r="A9728">
            <v>157</v>
          </cell>
          <cell r="D9728">
            <v>1999</v>
          </cell>
          <cell r="G9728">
            <v>89</v>
          </cell>
          <cell r="I9728">
            <v>652677</v>
          </cell>
        </row>
        <row r="9729">
          <cell r="A9729">
            <v>157</v>
          </cell>
          <cell r="D9729">
            <v>1999</v>
          </cell>
          <cell r="G9729">
            <v>90</v>
          </cell>
          <cell r="I9729">
            <v>49918</v>
          </cell>
        </row>
        <row r="9730">
          <cell r="A9730">
            <v>157</v>
          </cell>
          <cell r="D9730">
            <v>1999</v>
          </cell>
          <cell r="G9730">
            <v>91</v>
          </cell>
          <cell r="I9730">
            <v>3335327</v>
          </cell>
        </row>
        <row r="9731">
          <cell r="A9731">
            <v>157</v>
          </cell>
          <cell r="D9731">
            <v>1999</v>
          </cell>
          <cell r="G9731"/>
          <cell r="I9731">
            <v>0</v>
          </cell>
        </row>
        <row r="9732">
          <cell r="A9732">
            <v>157</v>
          </cell>
          <cell r="D9732">
            <v>1999</v>
          </cell>
          <cell r="G9732">
            <v>93</v>
          </cell>
          <cell r="I9732">
            <v>0</v>
          </cell>
        </row>
        <row r="9733">
          <cell r="A9733">
            <v>157</v>
          </cell>
          <cell r="D9733">
            <v>1999</v>
          </cell>
          <cell r="G9733">
            <v>94</v>
          </cell>
          <cell r="I9733">
            <v>0</v>
          </cell>
        </row>
        <row r="9734">
          <cell r="A9734">
            <v>157</v>
          </cell>
          <cell r="D9734">
            <v>1999</v>
          </cell>
          <cell r="G9734">
            <v>95</v>
          </cell>
          <cell r="I9734">
            <v>1120105</v>
          </cell>
        </row>
        <row r="9735">
          <cell r="A9735">
            <v>157</v>
          </cell>
          <cell r="D9735">
            <v>1999</v>
          </cell>
          <cell r="G9735">
            <v>96</v>
          </cell>
          <cell r="I9735">
            <v>603124</v>
          </cell>
        </row>
        <row r="9736">
          <cell r="A9736">
            <v>157</v>
          </cell>
          <cell r="D9736">
            <v>1999</v>
          </cell>
          <cell r="G9736">
            <v>97</v>
          </cell>
          <cell r="I9736">
            <v>0</v>
          </cell>
        </row>
        <row r="9737">
          <cell r="A9737">
            <v>157</v>
          </cell>
          <cell r="D9737">
            <v>1999</v>
          </cell>
          <cell r="G9737">
            <v>98</v>
          </cell>
          <cell r="I9737">
            <v>0</v>
          </cell>
        </row>
        <row r="9738">
          <cell r="A9738">
            <v>157</v>
          </cell>
          <cell r="D9738">
            <v>1999</v>
          </cell>
          <cell r="G9738">
            <v>99</v>
          </cell>
          <cell r="I9738">
            <v>1723229</v>
          </cell>
        </row>
        <row r="9739">
          <cell r="A9739">
            <v>157</v>
          </cell>
          <cell r="D9739">
            <v>1999</v>
          </cell>
          <cell r="G9739">
            <v>100</v>
          </cell>
          <cell r="I9739">
            <v>5058556</v>
          </cell>
        </row>
        <row r="9740">
          <cell r="A9740">
            <v>157</v>
          </cell>
          <cell r="D9740">
            <v>1999</v>
          </cell>
          <cell r="G9740"/>
          <cell r="I9740">
            <v>0</v>
          </cell>
        </row>
        <row r="9741">
          <cell r="A9741">
            <v>157</v>
          </cell>
          <cell r="D9741">
            <v>1999</v>
          </cell>
          <cell r="G9741"/>
          <cell r="I9741">
            <v>0</v>
          </cell>
        </row>
        <row r="9742">
          <cell r="A9742">
            <v>157</v>
          </cell>
          <cell r="D9742">
            <v>1999</v>
          </cell>
          <cell r="G9742">
            <v>103</v>
          </cell>
          <cell r="I9742">
            <v>1016596</v>
          </cell>
        </row>
        <row r="9743">
          <cell r="A9743">
            <v>157</v>
          </cell>
          <cell r="D9743">
            <v>1999</v>
          </cell>
          <cell r="G9743"/>
          <cell r="I9743">
            <v>0</v>
          </cell>
        </row>
        <row r="9744">
          <cell r="A9744">
            <v>157</v>
          </cell>
          <cell r="D9744">
            <v>1999</v>
          </cell>
          <cell r="G9744">
            <v>105</v>
          </cell>
          <cell r="I9744">
            <v>188039</v>
          </cell>
        </row>
        <row r="9745">
          <cell r="A9745">
            <v>157</v>
          </cell>
          <cell r="D9745">
            <v>1999</v>
          </cell>
          <cell r="G9745">
            <v>106</v>
          </cell>
          <cell r="I9745">
            <v>982223</v>
          </cell>
        </row>
        <row r="9746">
          <cell r="A9746">
            <v>157</v>
          </cell>
          <cell r="D9746">
            <v>1999</v>
          </cell>
          <cell r="G9746">
            <v>107</v>
          </cell>
          <cell r="I9746">
            <v>410969</v>
          </cell>
        </row>
        <row r="9747">
          <cell r="A9747">
            <v>157</v>
          </cell>
          <cell r="D9747">
            <v>1999</v>
          </cell>
          <cell r="G9747">
            <v>108</v>
          </cell>
          <cell r="I9747">
            <v>643949</v>
          </cell>
        </row>
        <row r="9748">
          <cell r="A9748">
            <v>157</v>
          </cell>
          <cell r="D9748">
            <v>1999</v>
          </cell>
          <cell r="G9748">
            <v>109</v>
          </cell>
          <cell r="I9748">
            <v>34325</v>
          </cell>
        </row>
        <row r="9749">
          <cell r="A9749">
            <v>157</v>
          </cell>
          <cell r="D9749">
            <v>1999</v>
          </cell>
          <cell r="G9749">
            <v>110</v>
          </cell>
          <cell r="I9749">
            <v>836859</v>
          </cell>
        </row>
        <row r="9750">
          <cell r="A9750">
            <v>157</v>
          </cell>
          <cell r="D9750">
            <v>1999</v>
          </cell>
          <cell r="G9750">
            <v>111</v>
          </cell>
          <cell r="I9750">
            <v>107021</v>
          </cell>
        </row>
        <row r="9751">
          <cell r="A9751">
            <v>157</v>
          </cell>
          <cell r="D9751">
            <v>1999</v>
          </cell>
          <cell r="G9751">
            <v>112</v>
          </cell>
          <cell r="I9751">
            <v>5636178</v>
          </cell>
        </row>
        <row r="9752">
          <cell r="A9752">
            <v>157</v>
          </cell>
          <cell r="D9752">
            <v>2000</v>
          </cell>
          <cell r="G9752">
            <v>83</v>
          </cell>
          <cell r="I9752">
            <v>591435</v>
          </cell>
        </row>
        <row r="9753">
          <cell r="A9753">
            <v>157</v>
          </cell>
          <cell r="D9753">
            <v>2000</v>
          </cell>
          <cell r="G9753">
            <v>84</v>
          </cell>
          <cell r="I9753">
            <v>627252</v>
          </cell>
        </row>
        <row r="9754">
          <cell r="A9754">
            <v>157</v>
          </cell>
          <cell r="D9754">
            <v>2000</v>
          </cell>
          <cell r="G9754">
            <v>85</v>
          </cell>
          <cell r="I9754">
            <v>290066</v>
          </cell>
        </row>
        <row r="9755">
          <cell r="A9755">
            <v>157</v>
          </cell>
          <cell r="D9755">
            <v>2000</v>
          </cell>
          <cell r="G9755">
            <v>86</v>
          </cell>
          <cell r="I9755">
            <v>225180</v>
          </cell>
        </row>
        <row r="9756">
          <cell r="A9756">
            <v>157</v>
          </cell>
          <cell r="D9756">
            <v>2000</v>
          </cell>
          <cell r="G9756">
            <v>87</v>
          </cell>
          <cell r="I9756">
            <v>0</v>
          </cell>
        </row>
        <row r="9757">
          <cell r="A9757">
            <v>157</v>
          </cell>
          <cell r="D9757">
            <v>2000</v>
          </cell>
          <cell r="G9757">
            <v>88</v>
          </cell>
          <cell r="I9757">
            <v>3652888</v>
          </cell>
        </row>
        <row r="9758">
          <cell r="A9758">
            <v>157</v>
          </cell>
          <cell r="D9758">
            <v>2000</v>
          </cell>
          <cell r="G9758">
            <v>89</v>
          </cell>
          <cell r="I9758">
            <v>4559240</v>
          </cell>
        </row>
        <row r="9759">
          <cell r="A9759">
            <v>157</v>
          </cell>
          <cell r="D9759">
            <v>2000</v>
          </cell>
          <cell r="G9759">
            <v>90</v>
          </cell>
          <cell r="I9759">
            <v>75433</v>
          </cell>
        </row>
        <row r="9760">
          <cell r="A9760">
            <v>157</v>
          </cell>
          <cell r="D9760">
            <v>2000</v>
          </cell>
          <cell r="G9760">
            <v>91</v>
          </cell>
          <cell r="I9760">
            <v>10021494</v>
          </cell>
        </row>
        <row r="9761">
          <cell r="A9761">
            <v>157</v>
          </cell>
          <cell r="D9761">
            <v>2000</v>
          </cell>
          <cell r="G9761"/>
          <cell r="I9761">
            <v>0</v>
          </cell>
        </row>
        <row r="9762">
          <cell r="A9762">
            <v>157</v>
          </cell>
          <cell r="D9762">
            <v>2000</v>
          </cell>
          <cell r="G9762">
            <v>93</v>
          </cell>
          <cell r="I9762">
            <v>25012</v>
          </cell>
        </row>
        <row r="9763">
          <cell r="A9763">
            <v>157</v>
          </cell>
          <cell r="D9763">
            <v>2000</v>
          </cell>
          <cell r="G9763">
            <v>94</v>
          </cell>
          <cell r="I9763">
            <v>0</v>
          </cell>
        </row>
        <row r="9764">
          <cell r="A9764">
            <v>157</v>
          </cell>
          <cell r="D9764">
            <v>2000</v>
          </cell>
          <cell r="G9764">
            <v>95</v>
          </cell>
          <cell r="I9764">
            <v>804938</v>
          </cell>
        </row>
        <row r="9765">
          <cell r="A9765">
            <v>157</v>
          </cell>
          <cell r="D9765">
            <v>2000</v>
          </cell>
          <cell r="G9765">
            <v>96</v>
          </cell>
          <cell r="I9765">
            <v>401052</v>
          </cell>
        </row>
        <row r="9766">
          <cell r="A9766">
            <v>157</v>
          </cell>
          <cell r="D9766">
            <v>2000</v>
          </cell>
          <cell r="G9766">
            <v>97</v>
          </cell>
          <cell r="I9766">
            <v>0</v>
          </cell>
        </row>
        <row r="9767">
          <cell r="A9767">
            <v>157</v>
          </cell>
          <cell r="D9767">
            <v>2000</v>
          </cell>
          <cell r="G9767">
            <v>98</v>
          </cell>
          <cell r="I9767">
            <v>10196</v>
          </cell>
        </row>
        <row r="9768">
          <cell r="A9768">
            <v>157</v>
          </cell>
          <cell r="D9768">
            <v>2000</v>
          </cell>
          <cell r="G9768">
            <v>99</v>
          </cell>
          <cell r="I9768">
            <v>1241198</v>
          </cell>
        </row>
        <row r="9769">
          <cell r="A9769">
            <v>157</v>
          </cell>
          <cell r="D9769">
            <v>2000</v>
          </cell>
          <cell r="G9769">
            <v>100</v>
          </cell>
          <cell r="I9769">
            <v>11262692</v>
          </cell>
        </row>
        <row r="9770">
          <cell r="A9770">
            <v>157</v>
          </cell>
          <cell r="D9770">
            <v>2000</v>
          </cell>
          <cell r="G9770"/>
          <cell r="I9770">
            <v>0</v>
          </cell>
        </row>
        <row r="9771">
          <cell r="A9771">
            <v>157</v>
          </cell>
          <cell r="D9771">
            <v>2000</v>
          </cell>
          <cell r="G9771"/>
          <cell r="I9771">
            <v>0</v>
          </cell>
        </row>
        <row r="9772">
          <cell r="A9772">
            <v>157</v>
          </cell>
          <cell r="D9772">
            <v>2000</v>
          </cell>
          <cell r="G9772">
            <v>103</v>
          </cell>
          <cell r="I9772">
            <v>1153324</v>
          </cell>
        </row>
        <row r="9773">
          <cell r="A9773">
            <v>157</v>
          </cell>
          <cell r="D9773">
            <v>2000</v>
          </cell>
          <cell r="G9773"/>
          <cell r="I9773">
            <v>0</v>
          </cell>
        </row>
        <row r="9774">
          <cell r="A9774">
            <v>157</v>
          </cell>
          <cell r="D9774">
            <v>2000</v>
          </cell>
          <cell r="G9774">
            <v>105</v>
          </cell>
          <cell r="I9774">
            <v>231297</v>
          </cell>
        </row>
        <row r="9775">
          <cell r="A9775">
            <v>157</v>
          </cell>
          <cell r="D9775">
            <v>2000</v>
          </cell>
          <cell r="G9775">
            <v>106</v>
          </cell>
          <cell r="I9775">
            <v>587083</v>
          </cell>
        </row>
        <row r="9776">
          <cell r="A9776">
            <v>157</v>
          </cell>
          <cell r="D9776">
            <v>2000</v>
          </cell>
          <cell r="G9776">
            <v>107</v>
          </cell>
          <cell r="I9776">
            <v>1653111</v>
          </cell>
        </row>
        <row r="9777">
          <cell r="A9777">
            <v>157</v>
          </cell>
          <cell r="D9777">
            <v>2000</v>
          </cell>
          <cell r="G9777">
            <v>108</v>
          </cell>
          <cell r="I9777">
            <v>912520</v>
          </cell>
        </row>
        <row r="9778">
          <cell r="A9778">
            <v>157</v>
          </cell>
          <cell r="D9778">
            <v>2000</v>
          </cell>
          <cell r="G9778">
            <v>109</v>
          </cell>
          <cell r="I9778">
            <v>29729</v>
          </cell>
        </row>
        <row r="9779">
          <cell r="A9779">
            <v>157</v>
          </cell>
          <cell r="D9779">
            <v>2000</v>
          </cell>
          <cell r="G9779">
            <v>110</v>
          </cell>
          <cell r="I9779">
            <v>774361</v>
          </cell>
        </row>
        <row r="9780">
          <cell r="A9780">
            <v>157</v>
          </cell>
          <cell r="D9780">
            <v>2000</v>
          </cell>
          <cell r="G9780">
            <v>111</v>
          </cell>
          <cell r="I9780">
            <v>62854</v>
          </cell>
        </row>
        <row r="9781">
          <cell r="A9781">
            <v>157</v>
          </cell>
          <cell r="D9781">
            <v>2000</v>
          </cell>
          <cell r="G9781">
            <v>112</v>
          </cell>
          <cell r="I9781">
            <v>3886534</v>
          </cell>
        </row>
        <row r="9782">
          <cell r="A9782">
            <v>157</v>
          </cell>
          <cell r="D9782">
            <v>2001</v>
          </cell>
          <cell r="G9782">
            <v>83</v>
          </cell>
          <cell r="I9782">
            <v>707990</v>
          </cell>
        </row>
        <row r="9783">
          <cell r="A9783">
            <v>157</v>
          </cell>
          <cell r="D9783">
            <v>2001</v>
          </cell>
          <cell r="G9783">
            <v>84</v>
          </cell>
          <cell r="I9783">
            <v>1154421</v>
          </cell>
        </row>
        <row r="9784">
          <cell r="A9784">
            <v>157</v>
          </cell>
          <cell r="D9784">
            <v>2001</v>
          </cell>
          <cell r="G9784">
            <v>85</v>
          </cell>
          <cell r="I9784">
            <v>157892</v>
          </cell>
        </row>
        <row r="9785">
          <cell r="A9785">
            <v>157</v>
          </cell>
          <cell r="D9785">
            <v>2001</v>
          </cell>
          <cell r="G9785">
            <v>86</v>
          </cell>
          <cell r="I9785">
            <v>508313</v>
          </cell>
        </row>
        <row r="9786">
          <cell r="A9786">
            <v>157</v>
          </cell>
          <cell r="D9786">
            <v>2001</v>
          </cell>
          <cell r="G9786">
            <v>87</v>
          </cell>
          <cell r="I9786">
            <v>0</v>
          </cell>
        </row>
        <row r="9787">
          <cell r="A9787">
            <v>157</v>
          </cell>
          <cell r="D9787">
            <v>2001</v>
          </cell>
          <cell r="G9787">
            <v>88</v>
          </cell>
          <cell r="I9787">
            <v>14337836</v>
          </cell>
        </row>
        <row r="9788">
          <cell r="A9788">
            <v>157</v>
          </cell>
          <cell r="D9788">
            <v>2001</v>
          </cell>
          <cell r="G9788">
            <v>89</v>
          </cell>
          <cell r="I9788">
            <v>1043259</v>
          </cell>
        </row>
        <row r="9789">
          <cell r="A9789">
            <v>157</v>
          </cell>
          <cell r="D9789">
            <v>2001</v>
          </cell>
          <cell r="G9789">
            <v>90</v>
          </cell>
          <cell r="I9789">
            <v>54221</v>
          </cell>
        </row>
        <row r="9790">
          <cell r="A9790">
            <v>157</v>
          </cell>
          <cell r="D9790">
            <v>2001</v>
          </cell>
          <cell r="G9790">
            <v>91</v>
          </cell>
          <cell r="I9790">
            <v>17963932</v>
          </cell>
        </row>
        <row r="9791">
          <cell r="A9791">
            <v>157</v>
          </cell>
          <cell r="D9791">
            <v>2001</v>
          </cell>
          <cell r="G9791"/>
          <cell r="I9791">
            <v>0</v>
          </cell>
        </row>
        <row r="9792">
          <cell r="A9792">
            <v>157</v>
          </cell>
          <cell r="D9792">
            <v>2001</v>
          </cell>
          <cell r="G9792">
            <v>93</v>
          </cell>
          <cell r="I9792">
            <v>39956</v>
          </cell>
        </row>
        <row r="9793">
          <cell r="A9793">
            <v>157</v>
          </cell>
          <cell r="D9793">
            <v>2001</v>
          </cell>
          <cell r="G9793">
            <v>94</v>
          </cell>
          <cell r="I9793">
            <v>0</v>
          </cell>
        </row>
        <row r="9794">
          <cell r="A9794">
            <v>157</v>
          </cell>
          <cell r="D9794">
            <v>2001</v>
          </cell>
          <cell r="G9794">
            <v>95</v>
          </cell>
          <cell r="I9794">
            <v>584169</v>
          </cell>
        </row>
        <row r="9795">
          <cell r="A9795">
            <v>157</v>
          </cell>
          <cell r="D9795">
            <v>2001</v>
          </cell>
          <cell r="G9795">
            <v>96</v>
          </cell>
          <cell r="I9795">
            <v>439427</v>
          </cell>
        </row>
        <row r="9796">
          <cell r="A9796">
            <v>157</v>
          </cell>
          <cell r="D9796">
            <v>2001</v>
          </cell>
          <cell r="G9796">
            <v>97</v>
          </cell>
          <cell r="I9796">
            <v>0</v>
          </cell>
        </row>
        <row r="9797">
          <cell r="A9797">
            <v>157</v>
          </cell>
          <cell r="D9797">
            <v>2001</v>
          </cell>
          <cell r="G9797">
            <v>98</v>
          </cell>
          <cell r="I9797">
            <v>1052</v>
          </cell>
        </row>
        <row r="9798">
          <cell r="A9798">
            <v>157</v>
          </cell>
          <cell r="D9798">
            <v>2001</v>
          </cell>
          <cell r="G9798">
            <v>99</v>
          </cell>
          <cell r="I9798">
            <v>1064604</v>
          </cell>
        </row>
        <row r="9799">
          <cell r="A9799">
            <v>157</v>
          </cell>
          <cell r="D9799">
            <v>2001</v>
          </cell>
          <cell r="G9799">
            <v>100</v>
          </cell>
          <cell r="I9799">
            <v>19028536</v>
          </cell>
        </row>
        <row r="9800">
          <cell r="A9800">
            <v>157</v>
          </cell>
          <cell r="D9800">
            <v>2001</v>
          </cell>
          <cell r="G9800"/>
          <cell r="I9800">
            <v>0</v>
          </cell>
        </row>
        <row r="9801">
          <cell r="A9801">
            <v>157</v>
          </cell>
          <cell r="D9801">
            <v>2001</v>
          </cell>
          <cell r="G9801"/>
          <cell r="I9801">
            <v>0</v>
          </cell>
        </row>
        <row r="9802">
          <cell r="A9802">
            <v>157</v>
          </cell>
          <cell r="D9802">
            <v>2001</v>
          </cell>
          <cell r="G9802">
            <v>103</v>
          </cell>
          <cell r="I9802">
            <v>882993</v>
          </cell>
        </row>
        <row r="9803">
          <cell r="A9803">
            <v>157</v>
          </cell>
          <cell r="D9803">
            <v>2001</v>
          </cell>
          <cell r="G9803"/>
          <cell r="I9803">
            <v>0</v>
          </cell>
        </row>
        <row r="9804">
          <cell r="A9804">
            <v>157</v>
          </cell>
          <cell r="D9804">
            <v>2001</v>
          </cell>
          <cell r="G9804">
            <v>105</v>
          </cell>
          <cell r="I9804">
            <v>241967</v>
          </cell>
        </row>
        <row r="9805">
          <cell r="A9805">
            <v>157</v>
          </cell>
          <cell r="D9805">
            <v>2001</v>
          </cell>
          <cell r="G9805">
            <v>106</v>
          </cell>
          <cell r="I9805">
            <v>568870</v>
          </cell>
        </row>
        <row r="9806">
          <cell r="A9806">
            <v>157</v>
          </cell>
          <cell r="D9806">
            <v>2001</v>
          </cell>
          <cell r="G9806">
            <v>107</v>
          </cell>
          <cell r="I9806">
            <v>2347624</v>
          </cell>
        </row>
        <row r="9807">
          <cell r="A9807">
            <v>157</v>
          </cell>
          <cell r="D9807">
            <v>2001</v>
          </cell>
          <cell r="G9807">
            <v>108</v>
          </cell>
          <cell r="I9807">
            <v>898029</v>
          </cell>
        </row>
        <row r="9808">
          <cell r="A9808">
            <v>157</v>
          </cell>
          <cell r="D9808">
            <v>2001</v>
          </cell>
          <cell r="G9808">
            <v>109</v>
          </cell>
          <cell r="I9808">
            <v>26820</v>
          </cell>
        </row>
        <row r="9809">
          <cell r="A9809">
            <v>157</v>
          </cell>
          <cell r="D9809">
            <v>2001</v>
          </cell>
          <cell r="G9809">
            <v>110</v>
          </cell>
          <cell r="I9809">
            <v>956536</v>
          </cell>
        </row>
        <row r="9810">
          <cell r="A9810">
            <v>157</v>
          </cell>
          <cell r="D9810">
            <v>2001</v>
          </cell>
          <cell r="G9810">
            <v>111</v>
          </cell>
          <cell r="I9810">
            <v>90784</v>
          </cell>
        </row>
        <row r="9811">
          <cell r="A9811">
            <v>157</v>
          </cell>
          <cell r="D9811">
            <v>2001</v>
          </cell>
          <cell r="G9811">
            <v>112</v>
          </cell>
          <cell r="I9811">
            <v>3527597</v>
          </cell>
        </row>
        <row r="9812">
          <cell r="A9812">
            <v>157</v>
          </cell>
          <cell r="D9812">
            <v>2002</v>
          </cell>
          <cell r="G9812">
            <v>83</v>
          </cell>
          <cell r="I9812">
            <v>184214</v>
          </cell>
        </row>
        <row r="9813">
          <cell r="A9813">
            <v>157</v>
          </cell>
          <cell r="D9813">
            <v>2002</v>
          </cell>
          <cell r="G9813">
            <v>84</v>
          </cell>
          <cell r="I9813">
            <v>1393876</v>
          </cell>
        </row>
        <row r="9814">
          <cell r="A9814">
            <v>157</v>
          </cell>
          <cell r="D9814">
            <v>2002</v>
          </cell>
          <cell r="G9814">
            <v>85</v>
          </cell>
          <cell r="I9814">
            <v>96639</v>
          </cell>
        </row>
        <row r="9815">
          <cell r="A9815">
            <v>157</v>
          </cell>
          <cell r="D9815">
            <v>2002</v>
          </cell>
          <cell r="G9815">
            <v>86</v>
          </cell>
          <cell r="I9815">
            <v>939745</v>
          </cell>
        </row>
        <row r="9816">
          <cell r="A9816">
            <v>157</v>
          </cell>
          <cell r="D9816">
            <v>2002</v>
          </cell>
          <cell r="G9816">
            <v>87</v>
          </cell>
          <cell r="I9816">
            <v>0</v>
          </cell>
        </row>
        <row r="9817">
          <cell r="A9817">
            <v>157</v>
          </cell>
          <cell r="D9817">
            <v>2002</v>
          </cell>
          <cell r="G9817">
            <v>88</v>
          </cell>
          <cell r="I9817">
            <v>10257440</v>
          </cell>
        </row>
        <row r="9818">
          <cell r="A9818">
            <v>157</v>
          </cell>
          <cell r="D9818">
            <v>2002</v>
          </cell>
          <cell r="G9818">
            <v>89</v>
          </cell>
          <cell r="I9818">
            <v>656657</v>
          </cell>
        </row>
        <row r="9819">
          <cell r="A9819">
            <v>157</v>
          </cell>
          <cell r="D9819">
            <v>2002</v>
          </cell>
          <cell r="G9819">
            <v>90</v>
          </cell>
          <cell r="I9819">
            <v>238750</v>
          </cell>
        </row>
        <row r="9820">
          <cell r="A9820">
            <v>157</v>
          </cell>
          <cell r="D9820">
            <v>2002</v>
          </cell>
          <cell r="G9820">
            <v>91</v>
          </cell>
          <cell r="I9820">
            <v>13767321</v>
          </cell>
        </row>
        <row r="9821">
          <cell r="A9821">
            <v>157</v>
          </cell>
          <cell r="D9821">
            <v>2002</v>
          </cell>
          <cell r="G9821"/>
          <cell r="I9821">
            <v>0</v>
          </cell>
        </row>
        <row r="9822">
          <cell r="A9822">
            <v>157</v>
          </cell>
          <cell r="D9822">
            <v>2002</v>
          </cell>
          <cell r="G9822">
            <v>93</v>
          </cell>
          <cell r="I9822">
            <v>41405</v>
          </cell>
        </row>
        <row r="9823">
          <cell r="A9823">
            <v>157</v>
          </cell>
          <cell r="D9823">
            <v>2002</v>
          </cell>
          <cell r="G9823">
            <v>94</v>
          </cell>
          <cell r="I9823">
            <v>0</v>
          </cell>
        </row>
        <row r="9824">
          <cell r="A9824">
            <v>157</v>
          </cell>
          <cell r="D9824">
            <v>2002</v>
          </cell>
          <cell r="G9824">
            <v>95</v>
          </cell>
          <cell r="I9824">
            <v>770658</v>
          </cell>
        </row>
        <row r="9825">
          <cell r="A9825">
            <v>157</v>
          </cell>
          <cell r="D9825">
            <v>2002</v>
          </cell>
          <cell r="G9825">
            <v>96</v>
          </cell>
          <cell r="I9825">
            <v>500862</v>
          </cell>
        </row>
        <row r="9826">
          <cell r="A9826">
            <v>157</v>
          </cell>
          <cell r="D9826">
            <v>2002</v>
          </cell>
          <cell r="G9826">
            <v>97</v>
          </cell>
          <cell r="I9826">
            <v>0</v>
          </cell>
        </row>
        <row r="9827">
          <cell r="A9827">
            <v>157</v>
          </cell>
          <cell r="D9827">
            <v>2002</v>
          </cell>
          <cell r="G9827">
            <v>98</v>
          </cell>
          <cell r="I9827">
            <v>360</v>
          </cell>
        </row>
        <row r="9828">
          <cell r="A9828">
            <v>157</v>
          </cell>
          <cell r="D9828">
            <v>2002</v>
          </cell>
          <cell r="G9828">
            <v>99</v>
          </cell>
          <cell r="I9828">
            <v>1313285</v>
          </cell>
        </row>
        <row r="9829">
          <cell r="A9829">
            <v>157</v>
          </cell>
          <cell r="D9829">
            <v>2002</v>
          </cell>
          <cell r="G9829">
            <v>100</v>
          </cell>
          <cell r="I9829">
            <v>15080606</v>
          </cell>
        </row>
        <row r="9830">
          <cell r="A9830">
            <v>157</v>
          </cell>
          <cell r="D9830">
            <v>2002</v>
          </cell>
          <cell r="G9830"/>
          <cell r="I9830">
            <v>0</v>
          </cell>
        </row>
        <row r="9831">
          <cell r="A9831">
            <v>157</v>
          </cell>
          <cell r="D9831">
            <v>2002</v>
          </cell>
          <cell r="G9831"/>
          <cell r="I9831">
            <v>0</v>
          </cell>
        </row>
        <row r="9832">
          <cell r="A9832">
            <v>157</v>
          </cell>
          <cell r="D9832">
            <v>2002</v>
          </cell>
          <cell r="G9832">
            <v>103</v>
          </cell>
          <cell r="I9832">
            <v>1024261</v>
          </cell>
        </row>
        <row r="9833">
          <cell r="A9833">
            <v>157</v>
          </cell>
          <cell r="D9833">
            <v>2002</v>
          </cell>
          <cell r="G9833"/>
          <cell r="I9833">
            <v>0</v>
          </cell>
        </row>
        <row r="9834">
          <cell r="A9834">
            <v>157</v>
          </cell>
          <cell r="D9834">
            <v>2002</v>
          </cell>
          <cell r="G9834">
            <v>105</v>
          </cell>
          <cell r="I9834">
            <v>244898</v>
          </cell>
        </row>
        <row r="9835">
          <cell r="A9835">
            <v>157</v>
          </cell>
          <cell r="D9835">
            <v>2002</v>
          </cell>
          <cell r="G9835">
            <v>106</v>
          </cell>
          <cell r="I9835">
            <v>586389</v>
          </cell>
        </row>
        <row r="9836">
          <cell r="A9836">
            <v>157</v>
          </cell>
          <cell r="D9836">
            <v>2002</v>
          </cell>
          <cell r="G9836">
            <v>107</v>
          </cell>
          <cell r="I9836">
            <v>2448731</v>
          </cell>
        </row>
        <row r="9837">
          <cell r="A9837">
            <v>157</v>
          </cell>
          <cell r="D9837">
            <v>2002</v>
          </cell>
          <cell r="G9837">
            <v>108</v>
          </cell>
          <cell r="I9837">
            <v>1016114</v>
          </cell>
        </row>
        <row r="9838">
          <cell r="A9838">
            <v>157</v>
          </cell>
          <cell r="D9838">
            <v>2002</v>
          </cell>
          <cell r="G9838">
            <v>109</v>
          </cell>
          <cell r="I9838">
            <v>30527</v>
          </cell>
        </row>
        <row r="9839">
          <cell r="A9839">
            <v>157</v>
          </cell>
          <cell r="D9839">
            <v>2002</v>
          </cell>
          <cell r="G9839">
            <v>110</v>
          </cell>
          <cell r="I9839">
            <v>997043</v>
          </cell>
        </row>
        <row r="9840">
          <cell r="A9840">
            <v>157</v>
          </cell>
          <cell r="D9840">
            <v>2002</v>
          </cell>
          <cell r="G9840">
            <v>111</v>
          </cell>
          <cell r="I9840">
            <v>95689</v>
          </cell>
        </row>
        <row r="9841">
          <cell r="A9841">
            <v>157</v>
          </cell>
          <cell r="D9841">
            <v>2002</v>
          </cell>
          <cell r="G9841">
            <v>112</v>
          </cell>
          <cell r="I9841">
            <v>3594408</v>
          </cell>
        </row>
        <row r="9842">
          <cell r="A9842">
            <v>157</v>
          </cell>
          <cell r="D9842">
            <v>2003</v>
          </cell>
          <cell r="G9842">
            <v>83</v>
          </cell>
          <cell r="I9842">
            <v>87176</v>
          </cell>
        </row>
        <row r="9843">
          <cell r="A9843">
            <v>157</v>
          </cell>
          <cell r="D9843">
            <v>2003</v>
          </cell>
          <cell r="G9843">
            <v>84</v>
          </cell>
          <cell r="I9843">
            <v>1503386</v>
          </cell>
        </row>
        <row r="9844">
          <cell r="A9844">
            <v>157</v>
          </cell>
          <cell r="D9844">
            <v>2003</v>
          </cell>
          <cell r="G9844">
            <v>85</v>
          </cell>
          <cell r="I9844">
            <v>137619</v>
          </cell>
        </row>
        <row r="9845">
          <cell r="A9845">
            <v>157</v>
          </cell>
          <cell r="D9845">
            <v>2003</v>
          </cell>
          <cell r="G9845">
            <v>86</v>
          </cell>
          <cell r="I9845">
            <v>980526</v>
          </cell>
        </row>
        <row r="9846">
          <cell r="A9846">
            <v>157</v>
          </cell>
          <cell r="D9846">
            <v>2003</v>
          </cell>
          <cell r="G9846">
            <v>87</v>
          </cell>
          <cell r="I9846">
            <v>0</v>
          </cell>
        </row>
        <row r="9847">
          <cell r="A9847">
            <v>157</v>
          </cell>
          <cell r="D9847">
            <v>2003</v>
          </cell>
          <cell r="G9847">
            <v>88</v>
          </cell>
          <cell r="I9847">
            <v>19392440</v>
          </cell>
        </row>
        <row r="9848">
          <cell r="A9848">
            <v>157</v>
          </cell>
          <cell r="D9848">
            <v>2003</v>
          </cell>
          <cell r="G9848">
            <v>89</v>
          </cell>
          <cell r="I9848">
            <v>409638</v>
          </cell>
        </row>
        <row r="9849">
          <cell r="A9849">
            <v>157</v>
          </cell>
          <cell r="D9849">
            <v>2003</v>
          </cell>
          <cell r="G9849">
            <v>90</v>
          </cell>
          <cell r="I9849">
            <v>135159</v>
          </cell>
        </row>
        <row r="9850">
          <cell r="A9850">
            <v>157</v>
          </cell>
          <cell r="D9850">
            <v>2003</v>
          </cell>
          <cell r="G9850">
            <v>91</v>
          </cell>
          <cell r="I9850">
            <v>22645944</v>
          </cell>
        </row>
        <row r="9851">
          <cell r="A9851">
            <v>157</v>
          </cell>
          <cell r="D9851">
            <v>2003</v>
          </cell>
          <cell r="G9851"/>
          <cell r="I9851">
            <v>0</v>
          </cell>
        </row>
        <row r="9852">
          <cell r="A9852">
            <v>157</v>
          </cell>
          <cell r="D9852">
            <v>2003</v>
          </cell>
          <cell r="G9852">
            <v>93</v>
          </cell>
          <cell r="I9852">
            <v>34513</v>
          </cell>
        </row>
        <row r="9853">
          <cell r="A9853">
            <v>157</v>
          </cell>
          <cell r="D9853">
            <v>2003</v>
          </cell>
          <cell r="G9853">
            <v>94</v>
          </cell>
          <cell r="I9853">
            <v>0</v>
          </cell>
        </row>
        <row r="9854">
          <cell r="A9854">
            <v>157</v>
          </cell>
          <cell r="D9854">
            <v>2003</v>
          </cell>
          <cell r="G9854">
            <v>95</v>
          </cell>
          <cell r="I9854">
            <v>560689</v>
          </cell>
        </row>
        <row r="9855">
          <cell r="A9855">
            <v>157</v>
          </cell>
          <cell r="D9855">
            <v>2003</v>
          </cell>
          <cell r="G9855">
            <v>96</v>
          </cell>
          <cell r="I9855">
            <v>217818</v>
          </cell>
        </row>
        <row r="9856">
          <cell r="A9856">
            <v>157</v>
          </cell>
          <cell r="D9856">
            <v>2003</v>
          </cell>
          <cell r="G9856">
            <v>97</v>
          </cell>
          <cell r="I9856">
            <v>0</v>
          </cell>
        </row>
        <row r="9857">
          <cell r="A9857">
            <v>157</v>
          </cell>
          <cell r="D9857">
            <v>2003</v>
          </cell>
          <cell r="G9857">
            <v>98</v>
          </cell>
          <cell r="I9857">
            <v>2208</v>
          </cell>
        </row>
        <row r="9858">
          <cell r="A9858">
            <v>157</v>
          </cell>
          <cell r="D9858">
            <v>2003</v>
          </cell>
          <cell r="G9858">
            <v>99</v>
          </cell>
          <cell r="I9858">
            <v>815228</v>
          </cell>
        </row>
        <row r="9859">
          <cell r="A9859">
            <v>157</v>
          </cell>
          <cell r="D9859">
            <v>2003</v>
          </cell>
          <cell r="G9859">
            <v>100</v>
          </cell>
          <cell r="I9859">
            <v>23461172</v>
          </cell>
        </row>
        <row r="9860">
          <cell r="A9860">
            <v>157</v>
          </cell>
          <cell r="D9860">
            <v>2003</v>
          </cell>
          <cell r="G9860"/>
          <cell r="I9860">
            <v>0</v>
          </cell>
        </row>
        <row r="9861">
          <cell r="A9861">
            <v>157</v>
          </cell>
          <cell r="D9861">
            <v>2003</v>
          </cell>
          <cell r="G9861"/>
          <cell r="I9861">
            <v>0</v>
          </cell>
        </row>
        <row r="9862">
          <cell r="A9862">
            <v>157</v>
          </cell>
          <cell r="D9862">
            <v>2003</v>
          </cell>
          <cell r="G9862">
            <v>103</v>
          </cell>
          <cell r="I9862">
            <v>895587</v>
          </cell>
        </row>
        <row r="9863">
          <cell r="A9863">
            <v>157</v>
          </cell>
          <cell r="D9863">
            <v>2003</v>
          </cell>
          <cell r="G9863"/>
          <cell r="I9863">
            <v>0</v>
          </cell>
        </row>
        <row r="9864">
          <cell r="A9864">
            <v>157</v>
          </cell>
          <cell r="D9864">
            <v>2003</v>
          </cell>
          <cell r="G9864">
            <v>105</v>
          </cell>
          <cell r="I9864">
            <v>288335</v>
          </cell>
        </row>
        <row r="9865">
          <cell r="A9865">
            <v>157</v>
          </cell>
          <cell r="D9865">
            <v>2003</v>
          </cell>
          <cell r="G9865">
            <v>106</v>
          </cell>
          <cell r="I9865">
            <v>574357</v>
          </cell>
        </row>
        <row r="9866">
          <cell r="A9866">
            <v>157</v>
          </cell>
          <cell r="D9866">
            <v>2003</v>
          </cell>
          <cell r="G9866">
            <v>107</v>
          </cell>
          <cell r="I9866">
            <v>2574984</v>
          </cell>
        </row>
        <row r="9867">
          <cell r="A9867">
            <v>157</v>
          </cell>
          <cell r="D9867">
            <v>2003</v>
          </cell>
          <cell r="G9867">
            <v>108</v>
          </cell>
          <cell r="I9867">
            <v>1153843</v>
          </cell>
        </row>
        <row r="9868">
          <cell r="A9868">
            <v>157</v>
          </cell>
          <cell r="D9868">
            <v>2003</v>
          </cell>
          <cell r="G9868">
            <v>109</v>
          </cell>
          <cell r="I9868">
            <v>22998</v>
          </cell>
        </row>
        <row r="9869">
          <cell r="A9869">
            <v>157</v>
          </cell>
          <cell r="D9869">
            <v>2003</v>
          </cell>
          <cell r="G9869">
            <v>110</v>
          </cell>
          <cell r="I9869">
            <v>970525</v>
          </cell>
        </row>
        <row r="9870">
          <cell r="A9870">
            <v>157</v>
          </cell>
          <cell r="D9870">
            <v>2003</v>
          </cell>
          <cell r="G9870">
            <v>111</v>
          </cell>
          <cell r="I9870">
            <v>117973</v>
          </cell>
        </row>
        <row r="9871">
          <cell r="A9871">
            <v>157</v>
          </cell>
          <cell r="D9871">
            <v>2003</v>
          </cell>
          <cell r="G9871">
            <v>112</v>
          </cell>
          <cell r="I9871">
            <v>3811581</v>
          </cell>
        </row>
        <row r="9872">
          <cell r="A9872">
            <v>157</v>
          </cell>
          <cell r="D9872">
            <v>2004</v>
          </cell>
          <cell r="G9872">
            <v>83</v>
          </cell>
          <cell r="I9872">
            <v>66489</v>
          </cell>
        </row>
        <row r="9873">
          <cell r="A9873">
            <v>157</v>
          </cell>
          <cell r="D9873">
            <v>2004</v>
          </cell>
          <cell r="G9873">
            <v>84</v>
          </cell>
          <cell r="I9873">
            <v>1620453</v>
          </cell>
        </row>
        <row r="9874">
          <cell r="A9874">
            <v>157</v>
          </cell>
          <cell r="D9874">
            <v>2004</v>
          </cell>
          <cell r="G9874">
            <v>85</v>
          </cell>
          <cell r="I9874">
            <v>114006</v>
          </cell>
        </row>
        <row r="9875">
          <cell r="A9875">
            <v>157</v>
          </cell>
          <cell r="D9875">
            <v>2004</v>
          </cell>
          <cell r="G9875">
            <v>86</v>
          </cell>
          <cell r="I9875">
            <v>1552882</v>
          </cell>
        </row>
        <row r="9876">
          <cell r="A9876">
            <v>157</v>
          </cell>
          <cell r="D9876">
            <v>2004</v>
          </cell>
          <cell r="G9876"/>
          <cell r="I9876">
            <v>0</v>
          </cell>
        </row>
        <row r="9877">
          <cell r="A9877">
            <v>157</v>
          </cell>
          <cell r="D9877">
            <v>2004</v>
          </cell>
          <cell r="G9877">
            <v>88</v>
          </cell>
          <cell r="I9877">
            <v>15985592</v>
          </cell>
        </row>
        <row r="9878">
          <cell r="A9878">
            <v>157</v>
          </cell>
          <cell r="D9878">
            <v>2004</v>
          </cell>
          <cell r="G9878">
            <v>89</v>
          </cell>
          <cell r="I9878">
            <v>-94793</v>
          </cell>
        </row>
        <row r="9879">
          <cell r="A9879">
            <v>157</v>
          </cell>
          <cell r="D9879">
            <v>2004</v>
          </cell>
          <cell r="G9879">
            <v>90</v>
          </cell>
          <cell r="I9879">
            <v>108973</v>
          </cell>
        </row>
        <row r="9880">
          <cell r="A9880">
            <v>157</v>
          </cell>
          <cell r="D9880">
            <v>2004</v>
          </cell>
          <cell r="G9880">
            <v>91</v>
          </cell>
          <cell r="I9880">
            <v>19353602</v>
          </cell>
        </row>
        <row r="9881">
          <cell r="A9881">
            <v>157</v>
          </cell>
          <cell r="D9881">
            <v>2004</v>
          </cell>
          <cell r="G9881"/>
          <cell r="I9881">
            <v>0</v>
          </cell>
        </row>
        <row r="9882">
          <cell r="A9882">
            <v>157</v>
          </cell>
          <cell r="D9882">
            <v>2004</v>
          </cell>
          <cell r="G9882">
            <v>93</v>
          </cell>
          <cell r="I9882">
            <v>42589</v>
          </cell>
        </row>
        <row r="9883">
          <cell r="A9883">
            <v>157</v>
          </cell>
          <cell r="D9883">
            <v>2004</v>
          </cell>
          <cell r="G9883"/>
          <cell r="I9883">
            <v>0</v>
          </cell>
        </row>
        <row r="9884">
          <cell r="A9884">
            <v>157</v>
          </cell>
          <cell r="D9884">
            <v>2004</v>
          </cell>
          <cell r="G9884">
            <v>95</v>
          </cell>
          <cell r="I9884">
            <v>552732</v>
          </cell>
        </row>
        <row r="9885">
          <cell r="A9885">
            <v>157</v>
          </cell>
          <cell r="D9885">
            <v>2004</v>
          </cell>
          <cell r="G9885">
            <v>96</v>
          </cell>
          <cell r="I9885">
            <v>511600</v>
          </cell>
        </row>
        <row r="9886">
          <cell r="A9886">
            <v>157</v>
          </cell>
          <cell r="D9886">
            <v>2004</v>
          </cell>
          <cell r="G9886"/>
          <cell r="I9886">
            <v>0</v>
          </cell>
        </row>
        <row r="9887">
          <cell r="A9887">
            <v>157</v>
          </cell>
          <cell r="D9887">
            <v>2004</v>
          </cell>
          <cell r="G9887">
            <v>98</v>
          </cell>
          <cell r="I9887">
            <v>759</v>
          </cell>
        </row>
        <row r="9888">
          <cell r="A9888">
            <v>157</v>
          </cell>
          <cell r="D9888">
            <v>2004</v>
          </cell>
          <cell r="G9888">
            <v>99</v>
          </cell>
          <cell r="I9888">
            <v>1107680</v>
          </cell>
        </row>
        <row r="9889">
          <cell r="A9889">
            <v>157</v>
          </cell>
          <cell r="D9889">
            <v>2004</v>
          </cell>
          <cell r="G9889">
            <v>100</v>
          </cell>
          <cell r="I9889">
            <v>20461282</v>
          </cell>
        </row>
        <row r="9890">
          <cell r="A9890">
            <v>157</v>
          </cell>
          <cell r="D9890">
            <v>2004</v>
          </cell>
          <cell r="G9890"/>
          <cell r="I9890">
            <v>0</v>
          </cell>
        </row>
        <row r="9891">
          <cell r="A9891">
            <v>157</v>
          </cell>
          <cell r="D9891">
            <v>2004</v>
          </cell>
          <cell r="G9891"/>
          <cell r="I9891">
            <v>0</v>
          </cell>
        </row>
        <row r="9892">
          <cell r="A9892">
            <v>157</v>
          </cell>
          <cell r="D9892">
            <v>2004</v>
          </cell>
          <cell r="G9892">
            <v>103</v>
          </cell>
          <cell r="I9892">
            <v>732006</v>
          </cell>
        </row>
        <row r="9893">
          <cell r="A9893">
            <v>157</v>
          </cell>
          <cell r="D9893">
            <v>2004</v>
          </cell>
          <cell r="G9893"/>
          <cell r="I9893">
            <v>0</v>
          </cell>
        </row>
        <row r="9894">
          <cell r="A9894">
            <v>157</v>
          </cell>
          <cell r="D9894">
            <v>2004</v>
          </cell>
          <cell r="G9894">
            <v>105</v>
          </cell>
          <cell r="I9894">
            <v>330704</v>
          </cell>
        </row>
        <row r="9895">
          <cell r="A9895">
            <v>157</v>
          </cell>
          <cell r="D9895">
            <v>2004</v>
          </cell>
          <cell r="G9895">
            <v>106</v>
          </cell>
          <cell r="I9895">
            <v>569563</v>
          </cell>
        </row>
        <row r="9896">
          <cell r="A9896">
            <v>157</v>
          </cell>
          <cell r="D9896">
            <v>2004</v>
          </cell>
          <cell r="G9896">
            <v>107</v>
          </cell>
          <cell r="I9896">
            <v>2670518</v>
          </cell>
        </row>
        <row r="9897">
          <cell r="A9897">
            <v>157</v>
          </cell>
          <cell r="D9897">
            <v>2004</v>
          </cell>
          <cell r="G9897">
            <v>108</v>
          </cell>
          <cell r="I9897">
            <v>1060602</v>
          </cell>
        </row>
        <row r="9898">
          <cell r="A9898">
            <v>157</v>
          </cell>
          <cell r="D9898">
            <v>2004</v>
          </cell>
          <cell r="G9898">
            <v>109</v>
          </cell>
          <cell r="I9898">
            <v>38574</v>
          </cell>
        </row>
        <row r="9899">
          <cell r="A9899">
            <v>157</v>
          </cell>
          <cell r="D9899">
            <v>2004</v>
          </cell>
          <cell r="G9899">
            <v>110</v>
          </cell>
          <cell r="I9899">
            <v>1010900</v>
          </cell>
        </row>
        <row r="9900">
          <cell r="A9900">
            <v>157</v>
          </cell>
          <cell r="D9900">
            <v>2004</v>
          </cell>
          <cell r="G9900">
            <v>111</v>
          </cell>
          <cell r="I9900">
            <v>106168</v>
          </cell>
        </row>
        <row r="9901">
          <cell r="A9901">
            <v>157</v>
          </cell>
          <cell r="D9901">
            <v>2004</v>
          </cell>
          <cell r="G9901">
            <v>112</v>
          </cell>
          <cell r="I9901">
            <v>4279719</v>
          </cell>
        </row>
        <row r="9902">
          <cell r="A9902">
            <v>157</v>
          </cell>
          <cell r="D9902">
            <v>2005</v>
          </cell>
          <cell r="G9902">
            <v>83</v>
          </cell>
          <cell r="I9902">
            <v>172136</v>
          </cell>
        </row>
        <row r="9903">
          <cell r="A9903">
            <v>157</v>
          </cell>
          <cell r="D9903">
            <v>2005</v>
          </cell>
          <cell r="G9903">
            <v>84</v>
          </cell>
          <cell r="I9903">
            <v>1818752</v>
          </cell>
        </row>
        <row r="9904">
          <cell r="A9904">
            <v>157</v>
          </cell>
          <cell r="D9904">
            <v>2005</v>
          </cell>
          <cell r="G9904">
            <v>85</v>
          </cell>
          <cell r="I9904">
            <v>95650</v>
          </cell>
        </row>
        <row r="9905">
          <cell r="A9905">
            <v>157</v>
          </cell>
          <cell r="D9905">
            <v>2005</v>
          </cell>
          <cell r="G9905">
            <v>86</v>
          </cell>
          <cell r="I9905">
            <v>2047586</v>
          </cell>
        </row>
        <row r="9906">
          <cell r="A9906">
            <v>157</v>
          </cell>
          <cell r="D9906">
            <v>2005</v>
          </cell>
          <cell r="G9906"/>
          <cell r="I9906">
            <v>0</v>
          </cell>
        </row>
        <row r="9907">
          <cell r="A9907">
            <v>157</v>
          </cell>
          <cell r="D9907">
            <v>2005</v>
          </cell>
          <cell r="G9907">
            <v>88</v>
          </cell>
          <cell r="I9907">
            <v>22256196</v>
          </cell>
        </row>
        <row r="9908">
          <cell r="A9908">
            <v>157</v>
          </cell>
          <cell r="D9908">
            <v>2005</v>
          </cell>
          <cell r="G9908">
            <v>89</v>
          </cell>
          <cell r="I9908">
            <v>-1341992</v>
          </cell>
        </row>
        <row r="9909">
          <cell r="A9909">
            <v>157</v>
          </cell>
          <cell r="D9909">
            <v>2005</v>
          </cell>
          <cell r="G9909">
            <v>90</v>
          </cell>
          <cell r="I9909">
            <v>359327</v>
          </cell>
        </row>
        <row r="9910">
          <cell r="A9910">
            <v>157</v>
          </cell>
          <cell r="D9910">
            <v>2005</v>
          </cell>
          <cell r="G9910">
            <v>91</v>
          </cell>
          <cell r="I9910">
            <v>25407655</v>
          </cell>
        </row>
        <row r="9911">
          <cell r="A9911">
            <v>157</v>
          </cell>
          <cell r="D9911">
            <v>2005</v>
          </cell>
          <cell r="G9911"/>
          <cell r="I9911">
            <v>0</v>
          </cell>
        </row>
        <row r="9912">
          <cell r="A9912">
            <v>157</v>
          </cell>
          <cell r="D9912">
            <v>2005</v>
          </cell>
          <cell r="G9912">
            <v>93</v>
          </cell>
          <cell r="I9912">
            <v>34885</v>
          </cell>
        </row>
        <row r="9913">
          <cell r="A9913">
            <v>157</v>
          </cell>
          <cell r="D9913">
            <v>2005</v>
          </cell>
          <cell r="G9913">
            <v>94</v>
          </cell>
          <cell r="I9913">
            <v>650</v>
          </cell>
        </row>
        <row r="9914">
          <cell r="A9914">
            <v>157</v>
          </cell>
          <cell r="D9914">
            <v>2005</v>
          </cell>
          <cell r="G9914">
            <v>95</v>
          </cell>
          <cell r="I9914">
            <v>371849</v>
          </cell>
        </row>
        <row r="9915">
          <cell r="A9915">
            <v>157</v>
          </cell>
          <cell r="D9915">
            <v>2005</v>
          </cell>
          <cell r="G9915">
            <v>96</v>
          </cell>
          <cell r="I9915">
            <v>314797</v>
          </cell>
        </row>
        <row r="9916">
          <cell r="A9916">
            <v>157</v>
          </cell>
          <cell r="D9916">
            <v>2005</v>
          </cell>
          <cell r="G9916"/>
          <cell r="I9916">
            <v>0</v>
          </cell>
        </row>
        <row r="9917">
          <cell r="A9917">
            <v>157</v>
          </cell>
          <cell r="D9917">
            <v>2005</v>
          </cell>
          <cell r="G9917">
            <v>98</v>
          </cell>
          <cell r="I9917">
            <v>70</v>
          </cell>
        </row>
        <row r="9918">
          <cell r="A9918">
            <v>157</v>
          </cell>
          <cell r="D9918">
            <v>2005</v>
          </cell>
          <cell r="G9918">
            <v>99</v>
          </cell>
          <cell r="I9918">
            <v>722251</v>
          </cell>
        </row>
        <row r="9919">
          <cell r="A9919">
            <v>157</v>
          </cell>
          <cell r="D9919">
            <v>2005</v>
          </cell>
          <cell r="G9919">
            <v>100</v>
          </cell>
          <cell r="I9919">
            <v>26129906</v>
          </cell>
        </row>
        <row r="9920">
          <cell r="A9920">
            <v>157</v>
          </cell>
          <cell r="D9920">
            <v>2005</v>
          </cell>
          <cell r="G9920"/>
          <cell r="I9920">
            <v>0</v>
          </cell>
        </row>
        <row r="9921">
          <cell r="A9921">
            <v>157</v>
          </cell>
          <cell r="D9921">
            <v>2005</v>
          </cell>
          <cell r="G9921"/>
          <cell r="I9921">
            <v>0</v>
          </cell>
        </row>
        <row r="9922">
          <cell r="A9922">
            <v>157</v>
          </cell>
          <cell r="D9922">
            <v>2005</v>
          </cell>
          <cell r="G9922">
            <v>103</v>
          </cell>
          <cell r="I9922">
            <v>924876</v>
          </cell>
        </row>
        <row r="9923">
          <cell r="A9923">
            <v>157</v>
          </cell>
          <cell r="D9923">
            <v>2005</v>
          </cell>
          <cell r="G9923"/>
          <cell r="I9923">
            <v>0</v>
          </cell>
        </row>
        <row r="9924">
          <cell r="A9924">
            <v>157</v>
          </cell>
          <cell r="D9924">
            <v>2005</v>
          </cell>
          <cell r="G9924">
            <v>105</v>
          </cell>
          <cell r="I9924">
            <v>235133</v>
          </cell>
        </row>
        <row r="9925">
          <cell r="A9925">
            <v>157</v>
          </cell>
          <cell r="D9925">
            <v>2005</v>
          </cell>
          <cell r="G9925">
            <v>106</v>
          </cell>
          <cell r="I9925">
            <v>584214</v>
          </cell>
        </row>
        <row r="9926">
          <cell r="A9926">
            <v>157</v>
          </cell>
          <cell r="D9926">
            <v>2005</v>
          </cell>
          <cell r="G9926">
            <v>107</v>
          </cell>
          <cell r="I9926">
            <v>2897334</v>
          </cell>
        </row>
        <row r="9927">
          <cell r="A9927">
            <v>157</v>
          </cell>
          <cell r="D9927">
            <v>2005</v>
          </cell>
          <cell r="G9927">
            <v>108</v>
          </cell>
          <cell r="I9927">
            <v>1032196</v>
          </cell>
        </row>
        <row r="9928">
          <cell r="A9928">
            <v>157</v>
          </cell>
          <cell r="D9928">
            <v>2005</v>
          </cell>
          <cell r="G9928">
            <v>109</v>
          </cell>
          <cell r="I9928">
            <v>65064</v>
          </cell>
        </row>
        <row r="9929">
          <cell r="A9929">
            <v>157</v>
          </cell>
          <cell r="D9929">
            <v>2005</v>
          </cell>
          <cell r="G9929">
            <v>110</v>
          </cell>
          <cell r="I9929">
            <v>984845</v>
          </cell>
        </row>
        <row r="9930">
          <cell r="A9930">
            <v>157</v>
          </cell>
          <cell r="D9930">
            <v>2005</v>
          </cell>
          <cell r="G9930">
            <v>111</v>
          </cell>
          <cell r="I9930">
            <v>125980</v>
          </cell>
        </row>
        <row r="9931">
          <cell r="A9931">
            <v>157</v>
          </cell>
          <cell r="D9931">
            <v>2005</v>
          </cell>
          <cell r="G9931">
            <v>112</v>
          </cell>
          <cell r="I9931">
            <v>4432975</v>
          </cell>
        </row>
        <row r="9932">
          <cell r="A9932">
            <v>157</v>
          </cell>
          <cell r="D9932">
            <v>2006</v>
          </cell>
          <cell r="G9932">
            <v>83</v>
          </cell>
          <cell r="I9932">
            <v>346423</v>
          </cell>
        </row>
        <row r="9933">
          <cell r="A9933">
            <v>157</v>
          </cell>
          <cell r="D9933">
            <v>2006</v>
          </cell>
          <cell r="G9933">
            <v>84</v>
          </cell>
          <cell r="I9933">
            <v>556593</v>
          </cell>
        </row>
        <row r="9934">
          <cell r="A9934">
            <v>157</v>
          </cell>
          <cell r="D9934">
            <v>2006</v>
          </cell>
          <cell r="G9934"/>
          <cell r="I9934">
            <v>0</v>
          </cell>
        </row>
        <row r="9935">
          <cell r="A9935">
            <v>157</v>
          </cell>
          <cell r="D9935">
            <v>2006</v>
          </cell>
          <cell r="G9935">
            <v>86</v>
          </cell>
          <cell r="I9935">
            <v>528104</v>
          </cell>
        </row>
        <row r="9936">
          <cell r="A9936">
            <v>157</v>
          </cell>
          <cell r="D9936">
            <v>2006</v>
          </cell>
          <cell r="G9936">
            <v>87</v>
          </cell>
          <cell r="I9936">
            <v>401759</v>
          </cell>
        </row>
        <row r="9937">
          <cell r="A9937">
            <v>157</v>
          </cell>
          <cell r="D9937">
            <v>2006</v>
          </cell>
          <cell r="G9937"/>
          <cell r="I9937">
            <v>0</v>
          </cell>
        </row>
        <row r="9938">
          <cell r="A9938">
            <v>157</v>
          </cell>
          <cell r="D9938">
            <v>2006</v>
          </cell>
          <cell r="G9938">
            <v>89</v>
          </cell>
          <cell r="I9938">
            <v>22748</v>
          </cell>
        </row>
        <row r="9939">
          <cell r="A9939">
            <v>157</v>
          </cell>
          <cell r="D9939">
            <v>2006</v>
          </cell>
          <cell r="G9939"/>
          <cell r="I9939">
            <v>0</v>
          </cell>
        </row>
        <row r="9940">
          <cell r="A9940">
            <v>157</v>
          </cell>
          <cell r="D9940">
            <v>2006</v>
          </cell>
          <cell r="G9940"/>
          <cell r="I9940">
            <v>0</v>
          </cell>
        </row>
        <row r="9941">
          <cell r="A9941">
            <v>157</v>
          </cell>
          <cell r="D9941">
            <v>2006</v>
          </cell>
          <cell r="G9941"/>
          <cell r="I9941">
            <v>0</v>
          </cell>
        </row>
        <row r="9942">
          <cell r="A9942">
            <v>157</v>
          </cell>
          <cell r="D9942">
            <v>2006</v>
          </cell>
          <cell r="G9942">
            <v>93</v>
          </cell>
          <cell r="I9942">
            <v>93316</v>
          </cell>
        </row>
        <row r="9943">
          <cell r="A9943">
            <v>157</v>
          </cell>
          <cell r="D9943">
            <v>2006</v>
          </cell>
          <cell r="G9943">
            <v>94</v>
          </cell>
          <cell r="I9943">
            <v>2092624</v>
          </cell>
        </row>
        <row r="9944">
          <cell r="A9944">
            <v>157</v>
          </cell>
          <cell r="D9944">
            <v>2006</v>
          </cell>
          <cell r="G9944"/>
          <cell r="I9944">
            <v>0</v>
          </cell>
        </row>
        <row r="9945">
          <cell r="A9945">
            <v>157</v>
          </cell>
          <cell r="D9945">
            <v>2006</v>
          </cell>
          <cell r="G9945">
            <v>96</v>
          </cell>
          <cell r="I9945">
            <v>15184677</v>
          </cell>
        </row>
        <row r="9946">
          <cell r="A9946">
            <v>157</v>
          </cell>
          <cell r="D9946">
            <v>2006</v>
          </cell>
          <cell r="G9946">
            <v>97</v>
          </cell>
          <cell r="I9946">
            <v>409110</v>
          </cell>
        </row>
        <row r="9947">
          <cell r="A9947">
            <v>157</v>
          </cell>
          <cell r="D9947">
            <v>2006</v>
          </cell>
          <cell r="G9947">
            <v>98</v>
          </cell>
          <cell r="I9947">
            <v>190237</v>
          </cell>
        </row>
        <row r="9948">
          <cell r="A9948">
            <v>157</v>
          </cell>
          <cell r="D9948">
            <v>2006</v>
          </cell>
          <cell r="G9948">
            <v>99</v>
          </cell>
          <cell r="I9948">
            <v>19825591</v>
          </cell>
        </row>
        <row r="9949">
          <cell r="A9949">
            <v>157</v>
          </cell>
          <cell r="D9949">
            <v>2006</v>
          </cell>
          <cell r="G9949"/>
          <cell r="I9949">
            <v>0</v>
          </cell>
        </row>
        <row r="9950">
          <cell r="A9950">
            <v>157</v>
          </cell>
          <cell r="D9950">
            <v>2006</v>
          </cell>
          <cell r="G9950">
            <v>101</v>
          </cell>
          <cell r="I9950">
            <v>35961</v>
          </cell>
        </row>
        <row r="9951">
          <cell r="A9951">
            <v>157</v>
          </cell>
          <cell r="D9951">
            <v>2006</v>
          </cell>
          <cell r="G9951">
            <v>102</v>
          </cell>
          <cell r="I9951">
            <v>58</v>
          </cell>
        </row>
        <row r="9952">
          <cell r="A9952">
            <v>157</v>
          </cell>
          <cell r="D9952">
            <v>2006</v>
          </cell>
          <cell r="G9952">
            <v>103</v>
          </cell>
          <cell r="I9952">
            <v>66394</v>
          </cell>
        </row>
        <row r="9953">
          <cell r="A9953">
            <v>157</v>
          </cell>
          <cell r="D9953">
            <v>2006</v>
          </cell>
          <cell r="G9953">
            <v>104</v>
          </cell>
          <cell r="I9953">
            <v>249173</v>
          </cell>
        </row>
        <row r="9954">
          <cell r="A9954">
            <v>157</v>
          </cell>
          <cell r="D9954">
            <v>2006</v>
          </cell>
          <cell r="G9954">
            <v>105</v>
          </cell>
          <cell r="I9954">
            <v>62106</v>
          </cell>
        </row>
        <row r="9955">
          <cell r="A9955">
            <v>157</v>
          </cell>
          <cell r="D9955">
            <v>2006</v>
          </cell>
          <cell r="G9955"/>
          <cell r="I9955">
            <v>0</v>
          </cell>
        </row>
        <row r="9956">
          <cell r="A9956">
            <v>157</v>
          </cell>
          <cell r="D9956">
            <v>2006</v>
          </cell>
          <cell r="G9956">
            <v>107</v>
          </cell>
          <cell r="I9956">
            <v>400366</v>
          </cell>
        </row>
        <row r="9957">
          <cell r="A9957">
            <v>157</v>
          </cell>
          <cell r="D9957">
            <v>2006</v>
          </cell>
          <cell r="G9957">
            <v>108</v>
          </cell>
          <cell r="I9957">
            <v>606342</v>
          </cell>
        </row>
        <row r="9958">
          <cell r="A9958">
            <v>157</v>
          </cell>
          <cell r="D9958">
            <v>2006</v>
          </cell>
          <cell r="G9958"/>
          <cell r="I9958">
            <v>0</v>
          </cell>
        </row>
        <row r="9959">
          <cell r="A9959">
            <v>157</v>
          </cell>
          <cell r="D9959">
            <v>2006</v>
          </cell>
          <cell r="G9959">
            <v>110</v>
          </cell>
          <cell r="I9959">
            <v>12256</v>
          </cell>
        </row>
        <row r="9960">
          <cell r="A9960">
            <v>157</v>
          </cell>
          <cell r="D9960">
            <v>2006</v>
          </cell>
          <cell r="G9960">
            <v>111</v>
          </cell>
          <cell r="I9960">
            <v>1432656</v>
          </cell>
        </row>
        <row r="9961">
          <cell r="A9961">
            <v>157</v>
          </cell>
          <cell r="D9961">
            <v>2006</v>
          </cell>
          <cell r="G9961">
            <v>112</v>
          </cell>
          <cell r="I9961">
            <v>21258247</v>
          </cell>
        </row>
        <row r="9962">
          <cell r="A9962">
            <v>157</v>
          </cell>
          <cell r="D9962">
            <v>2007</v>
          </cell>
          <cell r="G9962">
            <v>83</v>
          </cell>
          <cell r="I9962">
            <v>438327</v>
          </cell>
        </row>
        <row r="9963">
          <cell r="A9963">
            <v>157</v>
          </cell>
          <cell r="D9963">
            <v>2007</v>
          </cell>
          <cell r="G9963">
            <v>84</v>
          </cell>
          <cell r="I9963">
            <v>0</v>
          </cell>
        </row>
        <row r="9964">
          <cell r="A9964">
            <v>157</v>
          </cell>
          <cell r="D9964">
            <v>2007</v>
          </cell>
          <cell r="G9964"/>
          <cell r="I9964">
            <v>0</v>
          </cell>
        </row>
        <row r="9965">
          <cell r="A9965">
            <v>157</v>
          </cell>
          <cell r="D9965">
            <v>2007</v>
          </cell>
          <cell r="G9965">
            <v>86</v>
          </cell>
          <cell r="I9965">
            <v>2441385</v>
          </cell>
        </row>
        <row r="9966">
          <cell r="A9966">
            <v>157</v>
          </cell>
          <cell r="D9966">
            <v>2007</v>
          </cell>
          <cell r="G9966">
            <v>87</v>
          </cell>
          <cell r="I9966">
            <v>247160</v>
          </cell>
        </row>
        <row r="9967">
          <cell r="A9967">
            <v>157</v>
          </cell>
          <cell r="D9967">
            <v>2007</v>
          </cell>
          <cell r="G9967"/>
          <cell r="I9967">
            <v>0</v>
          </cell>
        </row>
        <row r="9968">
          <cell r="A9968">
            <v>157</v>
          </cell>
          <cell r="D9968">
            <v>2007</v>
          </cell>
          <cell r="G9968">
            <v>89</v>
          </cell>
          <cell r="I9968">
            <v>45056</v>
          </cell>
        </row>
        <row r="9969">
          <cell r="A9969">
            <v>157</v>
          </cell>
          <cell r="D9969">
            <v>2007</v>
          </cell>
          <cell r="G9969"/>
          <cell r="I9969">
            <v>0</v>
          </cell>
        </row>
        <row r="9970">
          <cell r="A9970">
            <v>157</v>
          </cell>
          <cell r="D9970">
            <v>2007</v>
          </cell>
          <cell r="G9970"/>
          <cell r="I9970">
            <v>0</v>
          </cell>
        </row>
        <row r="9971">
          <cell r="A9971">
            <v>157</v>
          </cell>
          <cell r="D9971">
            <v>2007</v>
          </cell>
          <cell r="G9971">
            <v>92</v>
          </cell>
          <cell r="I9971">
            <v>57426</v>
          </cell>
        </row>
        <row r="9972">
          <cell r="A9972">
            <v>157</v>
          </cell>
          <cell r="D9972">
            <v>2007</v>
          </cell>
          <cell r="G9972">
            <v>93</v>
          </cell>
          <cell r="I9972">
            <v>183438</v>
          </cell>
        </row>
        <row r="9973">
          <cell r="A9973">
            <v>157</v>
          </cell>
          <cell r="D9973">
            <v>2007</v>
          </cell>
          <cell r="G9973">
            <v>94</v>
          </cell>
          <cell r="I9973">
            <v>1442981</v>
          </cell>
        </row>
        <row r="9974">
          <cell r="A9974">
            <v>157</v>
          </cell>
          <cell r="D9974">
            <v>2007</v>
          </cell>
          <cell r="G9974"/>
          <cell r="I9974">
            <v>0</v>
          </cell>
        </row>
        <row r="9975">
          <cell r="A9975">
            <v>157</v>
          </cell>
          <cell r="D9975">
            <v>2007</v>
          </cell>
          <cell r="G9975">
            <v>96</v>
          </cell>
          <cell r="I9975">
            <v>14780575</v>
          </cell>
        </row>
        <row r="9976">
          <cell r="A9976">
            <v>157</v>
          </cell>
          <cell r="D9976">
            <v>2007</v>
          </cell>
          <cell r="G9976">
            <v>97</v>
          </cell>
          <cell r="I9976">
            <v>-140407</v>
          </cell>
        </row>
        <row r="9977">
          <cell r="A9977">
            <v>157</v>
          </cell>
          <cell r="D9977">
            <v>2007</v>
          </cell>
          <cell r="G9977">
            <v>98</v>
          </cell>
          <cell r="I9977">
            <v>296990</v>
          </cell>
        </row>
        <row r="9978">
          <cell r="A9978">
            <v>157</v>
          </cell>
          <cell r="D9978">
            <v>2007</v>
          </cell>
          <cell r="G9978">
            <v>99</v>
          </cell>
          <cell r="I9978">
            <v>19792931</v>
          </cell>
        </row>
        <row r="9979">
          <cell r="A9979">
            <v>157</v>
          </cell>
          <cell r="D9979">
            <v>2007</v>
          </cell>
          <cell r="G9979"/>
          <cell r="I9979">
            <v>0</v>
          </cell>
        </row>
        <row r="9980">
          <cell r="A9980">
            <v>157</v>
          </cell>
          <cell r="D9980">
            <v>2007</v>
          </cell>
          <cell r="G9980">
            <v>101</v>
          </cell>
          <cell r="I9980">
            <v>38801</v>
          </cell>
        </row>
        <row r="9981">
          <cell r="A9981">
            <v>157</v>
          </cell>
          <cell r="D9981">
            <v>2007</v>
          </cell>
          <cell r="G9981">
            <v>102</v>
          </cell>
          <cell r="I9981">
            <v>0</v>
          </cell>
        </row>
        <row r="9982">
          <cell r="A9982">
            <v>157</v>
          </cell>
          <cell r="D9982">
            <v>2007</v>
          </cell>
          <cell r="G9982">
            <v>103</v>
          </cell>
          <cell r="I9982">
            <v>41572</v>
          </cell>
        </row>
        <row r="9983">
          <cell r="A9983">
            <v>157</v>
          </cell>
          <cell r="D9983">
            <v>2007</v>
          </cell>
          <cell r="G9983">
            <v>104</v>
          </cell>
          <cell r="I9983">
            <v>166284</v>
          </cell>
        </row>
        <row r="9984">
          <cell r="A9984">
            <v>157</v>
          </cell>
          <cell r="D9984">
            <v>2007</v>
          </cell>
          <cell r="G9984">
            <v>105</v>
          </cell>
          <cell r="I9984">
            <v>12640</v>
          </cell>
        </row>
        <row r="9985">
          <cell r="A9985">
            <v>157</v>
          </cell>
          <cell r="D9985">
            <v>2007</v>
          </cell>
          <cell r="G9985"/>
          <cell r="I9985">
            <v>0</v>
          </cell>
        </row>
        <row r="9986">
          <cell r="A9986">
            <v>157</v>
          </cell>
          <cell r="D9986">
            <v>2007</v>
          </cell>
          <cell r="G9986">
            <v>107</v>
          </cell>
          <cell r="I9986">
            <v>696395</v>
          </cell>
        </row>
        <row r="9987">
          <cell r="A9987">
            <v>157</v>
          </cell>
          <cell r="D9987">
            <v>2007</v>
          </cell>
          <cell r="G9987">
            <v>108</v>
          </cell>
          <cell r="I9987">
            <v>2220660</v>
          </cell>
        </row>
        <row r="9988">
          <cell r="A9988">
            <v>157</v>
          </cell>
          <cell r="D9988">
            <v>2007</v>
          </cell>
          <cell r="G9988"/>
          <cell r="I9988">
            <v>0</v>
          </cell>
        </row>
        <row r="9989">
          <cell r="A9989">
            <v>157</v>
          </cell>
          <cell r="D9989">
            <v>2007</v>
          </cell>
          <cell r="G9989">
            <v>110</v>
          </cell>
          <cell r="I9989">
            <v>13168</v>
          </cell>
        </row>
        <row r="9990">
          <cell r="A9990">
            <v>157</v>
          </cell>
          <cell r="D9990">
            <v>2007</v>
          </cell>
          <cell r="G9990">
            <v>111</v>
          </cell>
          <cell r="I9990">
            <v>3189520</v>
          </cell>
        </row>
        <row r="9991">
          <cell r="A9991">
            <v>157</v>
          </cell>
          <cell r="D9991">
            <v>2007</v>
          </cell>
          <cell r="G9991">
            <v>112</v>
          </cell>
          <cell r="I9991">
            <v>22982451</v>
          </cell>
        </row>
        <row r="9992">
          <cell r="A9992">
            <v>157</v>
          </cell>
          <cell r="D9992">
            <v>2008</v>
          </cell>
          <cell r="G9992">
            <v>83</v>
          </cell>
          <cell r="I9992">
            <v>225715</v>
          </cell>
        </row>
        <row r="9993">
          <cell r="A9993">
            <v>157</v>
          </cell>
          <cell r="D9993">
            <v>2008</v>
          </cell>
          <cell r="G9993"/>
          <cell r="I9993">
            <v>0</v>
          </cell>
        </row>
        <row r="9994">
          <cell r="A9994">
            <v>157</v>
          </cell>
          <cell r="D9994">
            <v>2008</v>
          </cell>
          <cell r="G9994"/>
          <cell r="I9994">
            <v>0</v>
          </cell>
        </row>
        <row r="9995">
          <cell r="A9995">
            <v>157</v>
          </cell>
          <cell r="D9995">
            <v>2008</v>
          </cell>
          <cell r="G9995">
            <v>86</v>
          </cell>
          <cell r="I9995">
            <v>3277723</v>
          </cell>
        </row>
        <row r="9996">
          <cell r="A9996">
            <v>157</v>
          </cell>
          <cell r="D9996">
            <v>2008</v>
          </cell>
          <cell r="G9996">
            <v>87</v>
          </cell>
          <cell r="I9996">
            <v>360685</v>
          </cell>
        </row>
        <row r="9997">
          <cell r="A9997">
            <v>157</v>
          </cell>
          <cell r="D9997">
            <v>2008</v>
          </cell>
          <cell r="G9997"/>
          <cell r="I9997">
            <v>0</v>
          </cell>
        </row>
        <row r="9998">
          <cell r="A9998">
            <v>157</v>
          </cell>
          <cell r="D9998">
            <v>2008</v>
          </cell>
          <cell r="G9998">
            <v>89</v>
          </cell>
          <cell r="I9998">
            <v>63619</v>
          </cell>
        </row>
        <row r="9999">
          <cell r="A9999">
            <v>157</v>
          </cell>
          <cell r="D9999">
            <v>2008</v>
          </cell>
          <cell r="G9999"/>
          <cell r="I9999">
            <v>0</v>
          </cell>
        </row>
        <row r="10000">
          <cell r="A10000">
            <v>157</v>
          </cell>
          <cell r="D10000">
            <v>2008</v>
          </cell>
          <cell r="G10000"/>
          <cell r="I10000">
            <v>0</v>
          </cell>
        </row>
        <row r="10001">
          <cell r="A10001">
            <v>157</v>
          </cell>
          <cell r="D10001">
            <v>2008</v>
          </cell>
          <cell r="G10001">
            <v>92</v>
          </cell>
          <cell r="I10001">
            <v>71271</v>
          </cell>
        </row>
        <row r="10002">
          <cell r="A10002">
            <v>157</v>
          </cell>
          <cell r="D10002">
            <v>2008</v>
          </cell>
          <cell r="G10002">
            <v>93</v>
          </cell>
          <cell r="I10002">
            <v>231164</v>
          </cell>
        </row>
        <row r="10003">
          <cell r="A10003">
            <v>157</v>
          </cell>
          <cell r="D10003">
            <v>2008</v>
          </cell>
          <cell r="G10003">
            <v>94</v>
          </cell>
          <cell r="I10003">
            <v>1431024</v>
          </cell>
        </row>
        <row r="10004">
          <cell r="A10004">
            <v>157</v>
          </cell>
          <cell r="D10004">
            <v>2008</v>
          </cell>
          <cell r="G10004"/>
          <cell r="I10004">
            <v>0</v>
          </cell>
        </row>
        <row r="10005">
          <cell r="A10005">
            <v>157</v>
          </cell>
          <cell r="D10005">
            <v>2008</v>
          </cell>
          <cell r="G10005">
            <v>96</v>
          </cell>
          <cell r="I10005">
            <v>10316904</v>
          </cell>
        </row>
        <row r="10006">
          <cell r="A10006">
            <v>157</v>
          </cell>
          <cell r="D10006">
            <v>2008</v>
          </cell>
          <cell r="G10006">
            <v>97</v>
          </cell>
          <cell r="I10006">
            <v>390175</v>
          </cell>
        </row>
        <row r="10007">
          <cell r="A10007">
            <v>157</v>
          </cell>
          <cell r="D10007">
            <v>2008</v>
          </cell>
          <cell r="G10007">
            <v>98</v>
          </cell>
          <cell r="I10007">
            <v>286513</v>
          </cell>
        </row>
        <row r="10008">
          <cell r="A10008">
            <v>157</v>
          </cell>
          <cell r="D10008">
            <v>2008</v>
          </cell>
          <cell r="G10008">
            <v>99</v>
          </cell>
          <cell r="I10008">
            <v>16654793</v>
          </cell>
        </row>
        <row r="10009">
          <cell r="A10009">
            <v>157</v>
          </cell>
          <cell r="D10009">
            <v>2008</v>
          </cell>
          <cell r="G10009"/>
          <cell r="I10009">
            <v>0</v>
          </cell>
        </row>
        <row r="10010">
          <cell r="A10010">
            <v>157</v>
          </cell>
          <cell r="D10010">
            <v>2008</v>
          </cell>
          <cell r="G10010">
            <v>101</v>
          </cell>
          <cell r="I10010">
            <v>49116</v>
          </cell>
        </row>
        <row r="10011">
          <cell r="A10011">
            <v>157</v>
          </cell>
          <cell r="D10011">
            <v>2008</v>
          </cell>
          <cell r="G10011"/>
          <cell r="I10011">
            <v>0</v>
          </cell>
        </row>
        <row r="10012">
          <cell r="A10012">
            <v>157</v>
          </cell>
          <cell r="D10012">
            <v>2008</v>
          </cell>
          <cell r="G10012">
            <v>103</v>
          </cell>
          <cell r="I10012">
            <v>1831</v>
          </cell>
        </row>
        <row r="10013">
          <cell r="A10013">
            <v>157</v>
          </cell>
          <cell r="D10013">
            <v>2008</v>
          </cell>
          <cell r="G10013">
            <v>104</v>
          </cell>
          <cell r="I10013">
            <v>7323</v>
          </cell>
        </row>
        <row r="10014">
          <cell r="A10014">
            <v>157</v>
          </cell>
          <cell r="D10014">
            <v>2008</v>
          </cell>
          <cell r="G10014">
            <v>105</v>
          </cell>
          <cell r="I10014">
            <v>0</v>
          </cell>
        </row>
        <row r="10015">
          <cell r="A10015">
            <v>157</v>
          </cell>
          <cell r="D10015">
            <v>2008</v>
          </cell>
          <cell r="G10015"/>
          <cell r="I10015">
            <v>0</v>
          </cell>
        </row>
        <row r="10016">
          <cell r="A10016">
            <v>157</v>
          </cell>
          <cell r="D10016">
            <v>2008</v>
          </cell>
          <cell r="G10016">
            <v>107</v>
          </cell>
          <cell r="I10016">
            <v>695874</v>
          </cell>
        </row>
        <row r="10017">
          <cell r="A10017">
            <v>157</v>
          </cell>
          <cell r="D10017">
            <v>2008</v>
          </cell>
          <cell r="G10017">
            <v>108</v>
          </cell>
          <cell r="I10017">
            <v>2684698</v>
          </cell>
        </row>
        <row r="10018">
          <cell r="A10018">
            <v>157</v>
          </cell>
          <cell r="D10018">
            <v>2008</v>
          </cell>
          <cell r="G10018"/>
          <cell r="I10018">
            <v>0</v>
          </cell>
        </row>
        <row r="10019">
          <cell r="A10019">
            <v>157</v>
          </cell>
          <cell r="D10019">
            <v>2008</v>
          </cell>
          <cell r="G10019">
            <v>110</v>
          </cell>
          <cell r="I10019">
            <v>0</v>
          </cell>
        </row>
        <row r="10020">
          <cell r="A10020">
            <v>157</v>
          </cell>
          <cell r="D10020">
            <v>2008</v>
          </cell>
          <cell r="G10020">
            <v>111</v>
          </cell>
          <cell r="I10020">
            <v>3438842</v>
          </cell>
        </row>
        <row r="10021">
          <cell r="A10021">
            <v>157</v>
          </cell>
          <cell r="D10021">
            <v>2008</v>
          </cell>
          <cell r="G10021">
            <v>112</v>
          </cell>
          <cell r="I10021">
            <v>20093635</v>
          </cell>
        </row>
        <row r="10022">
          <cell r="A10022">
            <v>157</v>
          </cell>
          <cell r="D10022">
            <v>2009</v>
          </cell>
          <cell r="G10022">
            <v>83</v>
          </cell>
          <cell r="I10022">
            <v>129314</v>
          </cell>
        </row>
        <row r="10023">
          <cell r="A10023">
            <v>157</v>
          </cell>
          <cell r="D10023">
            <v>2009</v>
          </cell>
          <cell r="G10023"/>
          <cell r="I10023">
            <v>0</v>
          </cell>
        </row>
        <row r="10024">
          <cell r="A10024">
            <v>157</v>
          </cell>
          <cell r="D10024">
            <v>2009</v>
          </cell>
          <cell r="G10024"/>
          <cell r="I10024">
            <v>0</v>
          </cell>
        </row>
        <row r="10025">
          <cell r="A10025">
            <v>157</v>
          </cell>
          <cell r="D10025">
            <v>2009</v>
          </cell>
          <cell r="G10025">
            <v>86</v>
          </cell>
          <cell r="I10025">
            <v>3126061</v>
          </cell>
        </row>
        <row r="10026">
          <cell r="A10026">
            <v>157</v>
          </cell>
          <cell r="D10026">
            <v>2009</v>
          </cell>
          <cell r="G10026">
            <v>87</v>
          </cell>
          <cell r="I10026">
            <v>425493</v>
          </cell>
        </row>
        <row r="10027">
          <cell r="A10027">
            <v>157</v>
          </cell>
          <cell r="D10027">
            <v>2009</v>
          </cell>
          <cell r="G10027"/>
          <cell r="I10027">
            <v>0</v>
          </cell>
        </row>
        <row r="10028">
          <cell r="A10028">
            <v>157</v>
          </cell>
          <cell r="D10028">
            <v>2009</v>
          </cell>
          <cell r="G10028">
            <v>89</v>
          </cell>
          <cell r="I10028">
            <v>78790</v>
          </cell>
        </row>
        <row r="10029">
          <cell r="A10029">
            <v>157</v>
          </cell>
          <cell r="D10029">
            <v>2009</v>
          </cell>
          <cell r="G10029"/>
          <cell r="I10029">
            <v>0</v>
          </cell>
        </row>
        <row r="10030">
          <cell r="A10030">
            <v>157</v>
          </cell>
          <cell r="D10030">
            <v>2009</v>
          </cell>
          <cell r="G10030"/>
          <cell r="I10030">
            <v>0</v>
          </cell>
        </row>
        <row r="10031">
          <cell r="A10031">
            <v>157</v>
          </cell>
          <cell r="D10031">
            <v>2009</v>
          </cell>
          <cell r="G10031">
            <v>92</v>
          </cell>
          <cell r="I10031">
            <v>66368</v>
          </cell>
        </row>
        <row r="10032">
          <cell r="A10032">
            <v>157</v>
          </cell>
          <cell r="D10032">
            <v>2009</v>
          </cell>
          <cell r="G10032">
            <v>93</v>
          </cell>
          <cell r="I10032">
            <v>204182</v>
          </cell>
        </row>
        <row r="10033">
          <cell r="A10033">
            <v>157</v>
          </cell>
          <cell r="D10033">
            <v>2009</v>
          </cell>
          <cell r="G10033">
            <v>94</v>
          </cell>
          <cell r="I10033">
            <v>1459581</v>
          </cell>
        </row>
        <row r="10034">
          <cell r="A10034">
            <v>157</v>
          </cell>
          <cell r="D10034">
            <v>2009</v>
          </cell>
          <cell r="G10034"/>
          <cell r="I10034">
            <v>0</v>
          </cell>
        </row>
        <row r="10035">
          <cell r="A10035">
            <v>157</v>
          </cell>
          <cell r="D10035">
            <v>2009</v>
          </cell>
          <cell r="G10035">
            <v>96</v>
          </cell>
          <cell r="I10035">
            <v>512924</v>
          </cell>
        </row>
        <row r="10036">
          <cell r="A10036">
            <v>157</v>
          </cell>
          <cell r="D10036">
            <v>2009</v>
          </cell>
          <cell r="G10036">
            <v>97</v>
          </cell>
          <cell r="I10036">
            <v>358373</v>
          </cell>
        </row>
        <row r="10037">
          <cell r="A10037">
            <v>157</v>
          </cell>
          <cell r="D10037">
            <v>2009</v>
          </cell>
          <cell r="G10037">
            <v>98</v>
          </cell>
          <cell r="I10037">
            <v>614792</v>
          </cell>
        </row>
        <row r="10038">
          <cell r="A10038">
            <v>157</v>
          </cell>
          <cell r="D10038">
            <v>2009</v>
          </cell>
          <cell r="G10038">
            <v>99</v>
          </cell>
          <cell r="I10038">
            <v>6975878</v>
          </cell>
        </row>
        <row r="10039">
          <cell r="A10039">
            <v>157</v>
          </cell>
          <cell r="D10039">
            <v>2009</v>
          </cell>
          <cell r="G10039"/>
          <cell r="I10039">
            <v>0</v>
          </cell>
        </row>
        <row r="10040">
          <cell r="A10040">
            <v>157</v>
          </cell>
          <cell r="D10040">
            <v>2009</v>
          </cell>
          <cell r="G10040">
            <v>101</v>
          </cell>
          <cell r="I10040">
            <v>37130</v>
          </cell>
        </row>
        <row r="10041">
          <cell r="A10041">
            <v>157</v>
          </cell>
          <cell r="D10041">
            <v>2009</v>
          </cell>
          <cell r="G10041"/>
          <cell r="I10041">
            <v>0</v>
          </cell>
        </row>
        <row r="10042">
          <cell r="A10042">
            <v>157</v>
          </cell>
          <cell r="D10042">
            <v>2009</v>
          </cell>
          <cell r="G10042">
            <v>103</v>
          </cell>
          <cell r="I10042">
            <v>357</v>
          </cell>
        </row>
        <row r="10043">
          <cell r="A10043">
            <v>157</v>
          </cell>
          <cell r="D10043">
            <v>2009</v>
          </cell>
          <cell r="G10043">
            <v>104</v>
          </cell>
          <cell r="I10043">
            <v>1428</v>
          </cell>
        </row>
        <row r="10044">
          <cell r="A10044">
            <v>157</v>
          </cell>
          <cell r="D10044">
            <v>2009</v>
          </cell>
          <cell r="G10044"/>
          <cell r="I10044">
            <v>0</v>
          </cell>
        </row>
        <row r="10045">
          <cell r="A10045">
            <v>157</v>
          </cell>
          <cell r="D10045">
            <v>2009</v>
          </cell>
          <cell r="G10045"/>
          <cell r="I10045">
            <v>0</v>
          </cell>
        </row>
        <row r="10046">
          <cell r="A10046">
            <v>157</v>
          </cell>
          <cell r="D10046">
            <v>2009</v>
          </cell>
          <cell r="G10046">
            <v>107</v>
          </cell>
          <cell r="I10046">
            <v>629363</v>
          </cell>
        </row>
        <row r="10047">
          <cell r="A10047">
            <v>157</v>
          </cell>
          <cell r="D10047">
            <v>2009</v>
          </cell>
          <cell r="G10047">
            <v>108</v>
          </cell>
          <cell r="I10047">
            <v>1938072</v>
          </cell>
        </row>
        <row r="10048">
          <cell r="A10048">
            <v>157</v>
          </cell>
          <cell r="D10048">
            <v>2009</v>
          </cell>
          <cell r="G10048"/>
          <cell r="I10048">
            <v>0</v>
          </cell>
        </row>
        <row r="10049">
          <cell r="A10049">
            <v>157</v>
          </cell>
          <cell r="D10049">
            <v>2009</v>
          </cell>
          <cell r="G10049">
            <v>110</v>
          </cell>
          <cell r="I10049">
            <v>1786</v>
          </cell>
        </row>
        <row r="10050">
          <cell r="A10050">
            <v>157</v>
          </cell>
          <cell r="D10050">
            <v>2009</v>
          </cell>
          <cell r="G10050">
            <v>111</v>
          </cell>
          <cell r="I10050">
            <v>2608136</v>
          </cell>
        </row>
        <row r="10051">
          <cell r="A10051">
            <v>157</v>
          </cell>
          <cell r="D10051">
            <v>2009</v>
          </cell>
          <cell r="G10051">
            <v>112</v>
          </cell>
          <cell r="I10051">
            <v>9584014</v>
          </cell>
        </row>
        <row r="10052">
          <cell r="A10052">
            <v>157</v>
          </cell>
          <cell r="D10052">
            <v>2010</v>
          </cell>
          <cell r="G10052">
            <v>83</v>
          </cell>
          <cell r="I10052">
            <v>292894</v>
          </cell>
        </row>
        <row r="10053">
          <cell r="A10053">
            <v>157</v>
          </cell>
          <cell r="D10053">
            <v>2010</v>
          </cell>
          <cell r="G10053"/>
          <cell r="I10053">
            <v>0</v>
          </cell>
        </row>
        <row r="10054">
          <cell r="A10054">
            <v>157</v>
          </cell>
          <cell r="D10054">
            <v>2010</v>
          </cell>
          <cell r="G10054"/>
          <cell r="I10054">
            <v>0</v>
          </cell>
        </row>
        <row r="10055">
          <cell r="A10055">
            <v>157</v>
          </cell>
          <cell r="D10055">
            <v>2010</v>
          </cell>
          <cell r="G10055">
            <v>86</v>
          </cell>
          <cell r="I10055">
            <v>3095838</v>
          </cell>
        </row>
        <row r="10056">
          <cell r="A10056">
            <v>157</v>
          </cell>
          <cell r="D10056">
            <v>2010</v>
          </cell>
          <cell r="G10056">
            <v>87</v>
          </cell>
          <cell r="I10056">
            <v>289023</v>
          </cell>
        </row>
        <row r="10057">
          <cell r="A10057">
            <v>157</v>
          </cell>
          <cell r="D10057">
            <v>2010</v>
          </cell>
          <cell r="G10057"/>
          <cell r="I10057">
            <v>0</v>
          </cell>
        </row>
        <row r="10058">
          <cell r="A10058">
            <v>157</v>
          </cell>
          <cell r="D10058">
            <v>2010</v>
          </cell>
          <cell r="G10058">
            <v>89</v>
          </cell>
          <cell r="I10058">
            <v>68743</v>
          </cell>
        </row>
        <row r="10059">
          <cell r="A10059">
            <v>157</v>
          </cell>
          <cell r="D10059">
            <v>2010</v>
          </cell>
          <cell r="G10059"/>
          <cell r="I10059">
            <v>0</v>
          </cell>
        </row>
        <row r="10060">
          <cell r="A10060">
            <v>157</v>
          </cell>
          <cell r="D10060">
            <v>2010</v>
          </cell>
          <cell r="G10060"/>
          <cell r="I10060">
            <v>0</v>
          </cell>
        </row>
        <row r="10061">
          <cell r="A10061">
            <v>157</v>
          </cell>
          <cell r="D10061">
            <v>2010</v>
          </cell>
          <cell r="G10061">
            <v>92</v>
          </cell>
          <cell r="I10061">
            <v>41882</v>
          </cell>
        </row>
        <row r="10062">
          <cell r="A10062">
            <v>157</v>
          </cell>
          <cell r="D10062">
            <v>2010</v>
          </cell>
          <cell r="G10062">
            <v>93</v>
          </cell>
          <cell r="I10062">
            <v>567226</v>
          </cell>
        </row>
        <row r="10063">
          <cell r="A10063">
            <v>157</v>
          </cell>
          <cell r="D10063">
            <v>2010</v>
          </cell>
          <cell r="G10063">
            <v>94</v>
          </cell>
          <cell r="I10063">
            <v>1324142</v>
          </cell>
        </row>
        <row r="10064">
          <cell r="A10064">
            <v>157</v>
          </cell>
          <cell r="D10064">
            <v>2010</v>
          </cell>
          <cell r="G10064"/>
          <cell r="I10064">
            <v>0</v>
          </cell>
        </row>
        <row r="10065">
          <cell r="A10065">
            <v>157</v>
          </cell>
          <cell r="D10065">
            <v>2010</v>
          </cell>
          <cell r="G10065">
            <v>96</v>
          </cell>
          <cell r="I10065">
            <v>100024</v>
          </cell>
        </row>
        <row r="10066">
          <cell r="A10066">
            <v>157</v>
          </cell>
          <cell r="D10066">
            <v>2010</v>
          </cell>
          <cell r="G10066">
            <v>97</v>
          </cell>
          <cell r="I10066">
            <v>563095</v>
          </cell>
        </row>
        <row r="10067">
          <cell r="A10067">
            <v>157</v>
          </cell>
          <cell r="D10067">
            <v>2010</v>
          </cell>
          <cell r="G10067">
            <v>98</v>
          </cell>
          <cell r="I10067">
            <v>632080</v>
          </cell>
        </row>
        <row r="10068">
          <cell r="A10068">
            <v>157</v>
          </cell>
          <cell r="D10068">
            <v>2010</v>
          </cell>
          <cell r="G10068">
            <v>99</v>
          </cell>
          <cell r="I10068">
            <v>6974947</v>
          </cell>
        </row>
        <row r="10069">
          <cell r="A10069">
            <v>157</v>
          </cell>
          <cell r="D10069">
            <v>2010</v>
          </cell>
          <cell r="G10069"/>
          <cell r="I10069">
            <v>0</v>
          </cell>
        </row>
        <row r="10070">
          <cell r="A10070">
            <v>157</v>
          </cell>
          <cell r="D10070">
            <v>2010</v>
          </cell>
          <cell r="G10070">
            <v>101</v>
          </cell>
          <cell r="I10070">
            <v>104492</v>
          </cell>
        </row>
        <row r="10071">
          <cell r="A10071">
            <v>157</v>
          </cell>
          <cell r="D10071">
            <v>2010</v>
          </cell>
          <cell r="G10071"/>
          <cell r="I10071">
            <v>0</v>
          </cell>
        </row>
        <row r="10072">
          <cell r="A10072">
            <v>157</v>
          </cell>
          <cell r="D10072">
            <v>2010</v>
          </cell>
          <cell r="G10072">
            <v>103</v>
          </cell>
          <cell r="I10072">
            <v>0</v>
          </cell>
        </row>
        <row r="10073">
          <cell r="A10073">
            <v>157</v>
          </cell>
          <cell r="D10073">
            <v>2010</v>
          </cell>
          <cell r="G10073">
            <v>104</v>
          </cell>
          <cell r="I10073">
            <v>0</v>
          </cell>
        </row>
        <row r="10074">
          <cell r="A10074">
            <v>157</v>
          </cell>
          <cell r="D10074">
            <v>2010</v>
          </cell>
          <cell r="G10074"/>
          <cell r="I10074">
            <v>0</v>
          </cell>
        </row>
        <row r="10075">
          <cell r="A10075">
            <v>157</v>
          </cell>
          <cell r="D10075">
            <v>2010</v>
          </cell>
          <cell r="G10075"/>
          <cell r="I10075">
            <v>0</v>
          </cell>
        </row>
        <row r="10076">
          <cell r="A10076">
            <v>157</v>
          </cell>
          <cell r="D10076">
            <v>2010</v>
          </cell>
          <cell r="G10076">
            <v>107</v>
          </cell>
          <cell r="I10076">
            <v>445540</v>
          </cell>
        </row>
        <row r="10077">
          <cell r="A10077">
            <v>157</v>
          </cell>
          <cell r="D10077">
            <v>2010</v>
          </cell>
          <cell r="G10077">
            <v>108</v>
          </cell>
          <cell r="I10077">
            <v>1746346</v>
          </cell>
        </row>
        <row r="10078">
          <cell r="A10078">
            <v>157</v>
          </cell>
          <cell r="D10078">
            <v>2010</v>
          </cell>
          <cell r="G10078"/>
          <cell r="I10078">
            <v>0</v>
          </cell>
        </row>
        <row r="10079">
          <cell r="A10079">
            <v>157</v>
          </cell>
          <cell r="D10079">
            <v>2010</v>
          </cell>
          <cell r="G10079">
            <v>110</v>
          </cell>
          <cell r="I10079">
            <v>43</v>
          </cell>
        </row>
        <row r="10080">
          <cell r="A10080">
            <v>157</v>
          </cell>
          <cell r="D10080">
            <v>2010</v>
          </cell>
          <cell r="G10080">
            <v>111</v>
          </cell>
          <cell r="I10080">
            <v>2296421</v>
          </cell>
        </row>
        <row r="10081">
          <cell r="A10081">
            <v>157</v>
          </cell>
          <cell r="D10081">
            <v>2010</v>
          </cell>
          <cell r="G10081">
            <v>112</v>
          </cell>
          <cell r="I10081">
            <v>9271368</v>
          </cell>
        </row>
        <row r="10082">
          <cell r="A10082">
            <v>157</v>
          </cell>
          <cell r="D10082">
            <v>2011</v>
          </cell>
          <cell r="G10082">
            <v>83</v>
          </cell>
          <cell r="I10082">
            <v>471798</v>
          </cell>
        </row>
        <row r="10083">
          <cell r="A10083">
            <v>157</v>
          </cell>
          <cell r="D10083">
            <v>2011</v>
          </cell>
          <cell r="G10083"/>
          <cell r="I10083">
            <v>0</v>
          </cell>
        </row>
        <row r="10084">
          <cell r="A10084">
            <v>157</v>
          </cell>
          <cell r="D10084">
            <v>2011</v>
          </cell>
          <cell r="G10084"/>
          <cell r="I10084">
            <v>0</v>
          </cell>
        </row>
        <row r="10085">
          <cell r="A10085">
            <v>157</v>
          </cell>
          <cell r="D10085">
            <v>2011</v>
          </cell>
          <cell r="G10085">
            <v>86</v>
          </cell>
          <cell r="I10085">
            <v>3116109</v>
          </cell>
        </row>
        <row r="10086">
          <cell r="A10086">
            <v>157</v>
          </cell>
          <cell r="D10086">
            <v>2011</v>
          </cell>
          <cell r="G10086">
            <v>87</v>
          </cell>
          <cell r="I10086">
            <v>249826</v>
          </cell>
        </row>
        <row r="10087">
          <cell r="A10087">
            <v>157</v>
          </cell>
          <cell r="D10087">
            <v>2011</v>
          </cell>
          <cell r="G10087"/>
          <cell r="I10087">
            <v>0</v>
          </cell>
        </row>
        <row r="10088">
          <cell r="A10088">
            <v>157</v>
          </cell>
          <cell r="D10088">
            <v>2011</v>
          </cell>
          <cell r="G10088">
            <v>89</v>
          </cell>
          <cell r="I10088">
            <v>21</v>
          </cell>
        </row>
        <row r="10089">
          <cell r="A10089">
            <v>157</v>
          </cell>
          <cell r="D10089">
            <v>2011</v>
          </cell>
          <cell r="G10089"/>
          <cell r="I10089">
            <v>0</v>
          </cell>
        </row>
        <row r="10090">
          <cell r="A10090">
            <v>157</v>
          </cell>
          <cell r="D10090">
            <v>2011</v>
          </cell>
          <cell r="G10090"/>
          <cell r="I10090">
            <v>0</v>
          </cell>
        </row>
        <row r="10091">
          <cell r="A10091">
            <v>157</v>
          </cell>
          <cell r="D10091">
            <v>2011</v>
          </cell>
          <cell r="G10091">
            <v>92</v>
          </cell>
          <cell r="I10091">
            <v>52118</v>
          </cell>
        </row>
        <row r="10092">
          <cell r="A10092">
            <v>157</v>
          </cell>
          <cell r="D10092">
            <v>2011</v>
          </cell>
          <cell r="G10092">
            <v>93</v>
          </cell>
          <cell r="I10092">
            <v>368407</v>
          </cell>
        </row>
        <row r="10093">
          <cell r="A10093">
            <v>157</v>
          </cell>
          <cell r="D10093">
            <v>2011</v>
          </cell>
          <cell r="G10093">
            <v>94</v>
          </cell>
          <cell r="I10093">
            <v>1528488</v>
          </cell>
        </row>
        <row r="10094">
          <cell r="A10094">
            <v>157</v>
          </cell>
          <cell r="D10094">
            <v>2011</v>
          </cell>
          <cell r="G10094"/>
          <cell r="I10094">
            <v>0</v>
          </cell>
        </row>
        <row r="10095">
          <cell r="A10095">
            <v>157</v>
          </cell>
          <cell r="D10095">
            <v>2011</v>
          </cell>
          <cell r="G10095">
            <v>96</v>
          </cell>
          <cell r="I10095">
            <v>851578</v>
          </cell>
        </row>
        <row r="10096">
          <cell r="A10096">
            <v>157</v>
          </cell>
          <cell r="D10096">
            <v>2011</v>
          </cell>
          <cell r="G10096">
            <v>97</v>
          </cell>
          <cell r="I10096">
            <v>313691</v>
          </cell>
        </row>
        <row r="10097">
          <cell r="A10097">
            <v>157</v>
          </cell>
          <cell r="D10097">
            <v>2011</v>
          </cell>
          <cell r="G10097">
            <v>98</v>
          </cell>
          <cell r="I10097">
            <v>976274</v>
          </cell>
        </row>
        <row r="10098">
          <cell r="A10098">
            <v>157</v>
          </cell>
          <cell r="D10098">
            <v>2011</v>
          </cell>
          <cell r="G10098">
            <v>99</v>
          </cell>
          <cell r="I10098">
            <v>7928310</v>
          </cell>
        </row>
        <row r="10099">
          <cell r="A10099">
            <v>157</v>
          </cell>
          <cell r="D10099">
            <v>2011</v>
          </cell>
          <cell r="G10099"/>
          <cell r="I10099">
            <v>0</v>
          </cell>
        </row>
        <row r="10100">
          <cell r="A10100">
            <v>157</v>
          </cell>
          <cell r="D10100">
            <v>2011</v>
          </cell>
          <cell r="G10100">
            <v>101</v>
          </cell>
          <cell r="I10100">
            <v>60173</v>
          </cell>
        </row>
        <row r="10101">
          <cell r="A10101">
            <v>157</v>
          </cell>
          <cell r="D10101">
            <v>2011</v>
          </cell>
          <cell r="G10101"/>
          <cell r="I10101">
            <v>0</v>
          </cell>
        </row>
        <row r="10102">
          <cell r="A10102">
            <v>157</v>
          </cell>
          <cell r="D10102">
            <v>2011</v>
          </cell>
          <cell r="G10102"/>
          <cell r="I10102">
            <v>0</v>
          </cell>
        </row>
        <row r="10103">
          <cell r="A10103">
            <v>157</v>
          </cell>
          <cell r="D10103">
            <v>2011</v>
          </cell>
          <cell r="G10103"/>
          <cell r="I10103">
            <v>0</v>
          </cell>
        </row>
        <row r="10104">
          <cell r="A10104">
            <v>157</v>
          </cell>
          <cell r="D10104">
            <v>2011</v>
          </cell>
          <cell r="G10104"/>
          <cell r="I10104">
            <v>0</v>
          </cell>
        </row>
        <row r="10105">
          <cell r="A10105">
            <v>157</v>
          </cell>
          <cell r="D10105">
            <v>2011</v>
          </cell>
          <cell r="G10105"/>
          <cell r="I10105">
            <v>0</v>
          </cell>
        </row>
        <row r="10106">
          <cell r="A10106">
            <v>157</v>
          </cell>
          <cell r="D10106">
            <v>2011</v>
          </cell>
          <cell r="G10106">
            <v>107</v>
          </cell>
          <cell r="I10106">
            <v>584055</v>
          </cell>
        </row>
        <row r="10107">
          <cell r="A10107">
            <v>157</v>
          </cell>
          <cell r="D10107">
            <v>2011</v>
          </cell>
          <cell r="G10107">
            <v>108</v>
          </cell>
          <cell r="I10107">
            <v>1817904</v>
          </cell>
        </row>
        <row r="10108">
          <cell r="A10108">
            <v>157</v>
          </cell>
          <cell r="D10108">
            <v>2011</v>
          </cell>
          <cell r="G10108"/>
          <cell r="I10108">
            <v>0</v>
          </cell>
        </row>
        <row r="10109">
          <cell r="A10109">
            <v>157</v>
          </cell>
          <cell r="D10109">
            <v>2011</v>
          </cell>
          <cell r="G10109">
            <v>110</v>
          </cell>
          <cell r="I10109">
            <v>59</v>
          </cell>
        </row>
        <row r="10110">
          <cell r="A10110">
            <v>157</v>
          </cell>
          <cell r="D10110">
            <v>2011</v>
          </cell>
          <cell r="G10110">
            <v>111</v>
          </cell>
          <cell r="I10110">
            <v>2462191</v>
          </cell>
        </row>
        <row r="10111">
          <cell r="A10111">
            <v>157</v>
          </cell>
          <cell r="D10111">
            <v>2011</v>
          </cell>
          <cell r="G10111">
            <v>112</v>
          </cell>
          <cell r="I10111">
            <v>10390501</v>
          </cell>
        </row>
        <row r="10112">
          <cell r="A10112">
            <v>157</v>
          </cell>
          <cell r="D10112">
            <v>2012</v>
          </cell>
          <cell r="G10112">
            <v>83</v>
          </cell>
          <cell r="I10112">
            <v>171876</v>
          </cell>
        </row>
        <row r="10113">
          <cell r="A10113">
            <v>157</v>
          </cell>
          <cell r="D10113">
            <v>2012</v>
          </cell>
          <cell r="G10113"/>
          <cell r="I10113">
            <v>0</v>
          </cell>
        </row>
        <row r="10114">
          <cell r="A10114">
            <v>157</v>
          </cell>
          <cell r="D10114">
            <v>2012</v>
          </cell>
          <cell r="G10114"/>
          <cell r="I10114">
            <v>0</v>
          </cell>
        </row>
        <row r="10115">
          <cell r="A10115">
            <v>157</v>
          </cell>
          <cell r="D10115">
            <v>2012</v>
          </cell>
          <cell r="G10115">
            <v>86</v>
          </cell>
          <cell r="I10115">
            <v>3138625</v>
          </cell>
        </row>
        <row r="10116">
          <cell r="A10116">
            <v>157</v>
          </cell>
          <cell r="D10116">
            <v>2012</v>
          </cell>
          <cell r="G10116">
            <v>87</v>
          </cell>
          <cell r="I10116">
            <v>274822</v>
          </cell>
        </row>
        <row r="10117">
          <cell r="A10117">
            <v>157</v>
          </cell>
          <cell r="D10117">
            <v>2012</v>
          </cell>
          <cell r="G10117"/>
          <cell r="I10117">
            <v>0</v>
          </cell>
        </row>
        <row r="10118">
          <cell r="A10118">
            <v>157</v>
          </cell>
          <cell r="D10118">
            <v>2012</v>
          </cell>
          <cell r="G10118">
            <v>89</v>
          </cell>
          <cell r="I10118">
            <v>0</v>
          </cell>
        </row>
        <row r="10119">
          <cell r="A10119">
            <v>157</v>
          </cell>
          <cell r="D10119">
            <v>2012</v>
          </cell>
          <cell r="G10119"/>
          <cell r="I10119">
            <v>0</v>
          </cell>
        </row>
        <row r="10120">
          <cell r="A10120">
            <v>157</v>
          </cell>
          <cell r="D10120">
            <v>2012</v>
          </cell>
          <cell r="G10120"/>
          <cell r="I10120">
            <v>0</v>
          </cell>
        </row>
        <row r="10121">
          <cell r="A10121">
            <v>157</v>
          </cell>
          <cell r="D10121">
            <v>2012</v>
          </cell>
          <cell r="G10121">
            <v>92</v>
          </cell>
          <cell r="I10121">
            <v>80023</v>
          </cell>
        </row>
        <row r="10122">
          <cell r="A10122">
            <v>157</v>
          </cell>
          <cell r="D10122">
            <v>2012</v>
          </cell>
          <cell r="G10122">
            <v>93</v>
          </cell>
          <cell r="I10122">
            <v>334241</v>
          </cell>
        </row>
        <row r="10123">
          <cell r="A10123">
            <v>157</v>
          </cell>
          <cell r="D10123">
            <v>2012</v>
          </cell>
          <cell r="G10123">
            <v>94</v>
          </cell>
          <cell r="I10123">
            <v>1986951</v>
          </cell>
        </row>
        <row r="10124">
          <cell r="A10124">
            <v>157</v>
          </cell>
          <cell r="D10124">
            <v>2012</v>
          </cell>
          <cell r="G10124"/>
          <cell r="I10124">
            <v>0</v>
          </cell>
        </row>
        <row r="10125">
          <cell r="A10125">
            <v>157</v>
          </cell>
          <cell r="D10125">
            <v>2012</v>
          </cell>
          <cell r="G10125">
            <v>96</v>
          </cell>
          <cell r="I10125">
            <v>780097</v>
          </cell>
        </row>
        <row r="10126">
          <cell r="A10126">
            <v>157</v>
          </cell>
          <cell r="D10126">
            <v>2012</v>
          </cell>
          <cell r="G10126">
            <v>97</v>
          </cell>
          <cell r="I10126">
            <v>413230</v>
          </cell>
        </row>
        <row r="10127">
          <cell r="A10127">
            <v>157</v>
          </cell>
          <cell r="D10127">
            <v>2012</v>
          </cell>
          <cell r="G10127">
            <v>98</v>
          </cell>
          <cell r="I10127">
            <v>966587</v>
          </cell>
        </row>
        <row r="10128">
          <cell r="A10128">
            <v>157</v>
          </cell>
          <cell r="D10128">
            <v>2012</v>
          </cell>
          <cell r="G10128">
            <v>99</v>
          </cell>
          <cell r="I10128">
            <v>8146452</v>
          </cell>
        </row>
        <row r="10129">
          <cell r="A10129">
            <v>157</v>
          </cell>
          <cell r="D10129">
            <v>2012</v>
          </cell>
          <cell r="G10129"/>
          <cell r="I10129">
            <v>0</v>
          </cell>
        </row>
        <row r="10130">
          <cell r="A10130">
            <v>157</v>
          </cell>
          <cell r="D10130">
            <v>2012</v>
          </cell>
          <cell r="G10130">
            <v>101</v>
          </cell>
          <cell r="I10130">
            <v>52775</v>
          </cell>
        </row>
        <row r="10131">
          <cell r="A10131">
            <v>157</v>
          </cell>
          <cell r="D10131">
            <v>2012</v>
          </cell>
          <cell r="G10131"/>
          <cell r="I10131">
            <v>0</v>
          </cell>
        </row>
        <row r="10132">
          <cell r="A10132">
            <v>157</v>
          </cell>
          <cell r="D10132">
            <v>2012</v>
          </cell>
          <cell r="G10132"/>
          <cell r="I10132">
            <v>0</v>
          </cell>
        </row>
        <row r="10133">
          <cell r="A10133">
            <v>157</v>
          </cell>
          <cell r="D10133">
            <v>2012</v>
          </cell>
          <cell r="G10133"/>
          <cell r="I10133">
            <v>0</v>
          </cell>
        </row>
        <row r="10134">
          <cell r="A10134">
            <v>157</v>
          </cell>
          <cell r="D10134">
            <v>2012</v>
          </cell>
          <cell r="G10134"/>
          <cell r="I10134">
            <v>0</v>
          </cell>
        </row>
        <row r="10135">
          <cell r="A10135">
            <v>157</v>
          </cell>
          <cell r="D10135">
            <v>2012</v>
          </cell>
          <cell r="G10135"/>
          <cell r="I10135">
            <v>0</v>
          </cell>
        </row>
        <row r="10136">
          <cell r="A10136">
            <v>157</v>
          </cell>
          <cell r="D10136">
            <v>2012</v>
          </cell>
          <cell r="G10136">
            <v>107</v>
          </cell>
          <cell r="I10136">
            <v>500454</v>
          </cell>
        </row>
        <row r="10137">
          <cell r="A10137">
            <v>157</v>
          </cell>
          <cell r="D10137">
            <v>2012</v>
          </cell>
          <cell r="G10137">
            <v>108</v>
          </cell>
          <cell r="I10137">
            <v>1128226</v>
          </cell>
        </row>
        <row r="10138">
          <cell r="A10138">
            <v>157</v>
          </cell>
          <cell r="D10138">
            <v>2012</v>
          </cell>
          <cell r="G10138"/>
          <cell r="I10138">
            <v>0</v>
          </cell>
        </row>
        <row r="10139">
          <cell r="A10139">
            <v>157</v>
          </cell>
          <cell r="D10139">
            <v>2012</v>
          </cell>
          <cell r="G10139">
            <v>110</v>
          </cell>
          <cell r="I10139">
            <v>5429</v>
          </cell>
        </row>
        <row r="10140">
          <cell r="A10140">
            <v>157</v>
          </cell>
          <cell r="D10140">
            <v>2012</v>
          </cell>
          <cell r="G10140">
            <v>111</v>
          </cell>
          <cell r="I10140">
            <v>1686884</v>
          </cell>
        </row>
        <row r="10141">
          <cell r="A10141">
            <v>157</v>
          </cell>
          <cell r="D10141">
            <v>2012</v>
          </cell>
          <cell r="G10141">
            <v>112</v>
          </cell>
          <cell r="I10141">
            <v>9833336</v>
          </cell>
        </row>
        <row r="10142">
          <cell r="A10142">
            <v>157</v>
          </cell>
          <cell r="D10142">
            <v>2013</v>
          </cell>
          <cell r="G10142">
            <v>83</v>
          </cell>
          <cell r="I10142">
            <v>264959</v>
          </cell>
        </row>
        <row r="10143">
          <cell r="A10143">
            <v>157</v>
          </cell>
          <cell r="D10143">
            <v>2013</v>
          </cell>
          <cell r="G10143"/>
          <cell r="I10143">
            <v>0</v>
          </cell>
        </row>
        <row r="10144">
          <cell r="A10144">
            <v>157</v>
          </cell>
          <cell r="D10144">
            <v>2013</v>
          </cell>
          <cell r="G10144"/>
          <cell r="I10144">
            <v>0</v>
          </cell>
        </row>
        <row r="10145">
          <cell r="A10145">
            <v>157</v>
          </cell>
          <cell r="D10145">
            <v>2013</v>
          </cell>
          <cell r="G10145">
            <v>86</v>
          </cell>
          <cell r="I10145">
            <v>2840082</v>
          </cell>
        </row>
        <row r="10146">
          <cell r="A10146">
            <v>157</v>
          </cell>
          <cell r="D10146">
            <v>2013</v>
          </cell>
          <cell r="G10146">
            <v>87</v>
          </cell>
          <cell r="I10146">
            <v>232638</v>
          </cell>
        </row>
        <row r="10147">
          <cell r="A10147">
            <v>157</v>
          </cell>
          <cell r="D10147">
            <v>2013</v>
          </cell>
          <cell r="G10147"/>
          <cell r="I10147">
            <v>0</v>
          </cell>
        </row>
        <row r="10148">
          <cell r="A10148">
            <v>157</v>
          </cell>
          <cell r="D10148">
            <v>2013</v>
          </cell>
          <cell r="G10148"/>
          <cell r="I10148">
            <v>0</v>
          </cell>
        </row>
        <row r="10149">
          <cell r="A10149">
            <v>157</v>
          </cell>
          <cell r="D10149">
            <v>2013</v>
          </cell>
          <cell r="G10149"/>
          <cell r="I10149">
            <v>0</v>
          </cell>
        </row>
        <row r="10150">
          <cell r="A10150">
            <v>157</v>
          </cell>
          <cell r="D10150">
            <v>2013</v>
          </cell>
          <cell r="G10150"/>
          <cell r="I10150">
            <v>0</v>
          </cell>
        </row>
        <row r="10151">
          <cell r="A10151">
            <v>157</v>
          </cell>
          <cell r="D10151">
            <v>2013</v>
          </cell>
          <cell r="G10151">
            <v>92</v>
          </cell>
          <cell r="I10151">
            <v>68334</v>
          </cell>
        </row>
        <row r="10152">
          <cell r="A10152">
            <v>157</v>
          </cell>
          <cell r="D10152">
            <v>2013</v>
          </cell>
          <cell r="G10152">
            <v>93</v>
          </cell>
          <cell r="I10152">
            <v>367601</v>
          </cell>
        </row>
        <row r="10153">
          <cell r="A10153">
            <v>157</v>
          </cell>
          <cell r="D10153">
            <v>2013</v>
          </cell>
          <cell r="G10153">
            <v>94</v>
          </cell>
          <cell r="I10153">
            <v>1785760</v>
          </cell>
        </row>
        <row r="10154">
          <cell r="A10154">
            <v>157</v>
          </cell>
          <cell r="D10154">
            <v>2013</v>
          </cell>
          <cell r="G10154"/>
          <cell r="I10154">
            <v>0</v>
          </cell>
        </row>
        <row r="10155">
          <cell r="A10155">
            <v>157</v>
          </cell>
          <cell r="D10155">
            <v>2013</v>
          </cell>
          <cell r="G10155">
            <v>96</v>
          </cell>
          <cell r="I10155">
            <v>412840</v>
          </cell>
        </row>
        <row r="10156">
          <cell r="A10156">
            <v>157</v>
          </cell>
          <cell r="D10156">
            <v>2013</v>
          </cell>
          <cell r="G10156">
            <v>97</v>
          </cell>
          <cell r="I10156">
            <v>6208048</v>
          </cell>
        </row>
        <row r="10157">
          <cell r="A10157">
            <v>157</v>
          </cell>
          <cell r="D10157">
            <v>2013</v>
          </cell>
          <cell r="G10157">
            <v>98</v>
          </cell>
          <cell r="I10157">
            <v>936047</v>
          </cell>
        </row>
        <row r="10158">
          <cell r="A10158">
            <v>157</v>
          </cell>
          <cell r="D10158">
            <v>2013</v>
          </cell>
          <cell r="G10158">
            <v>99</v>
          </cell>
          <cell r="I10158">
            <v>13116309</v>
          </cell>
        </row>
        <row r="10159">
          <cell r="A10159">
            <v>157</v>
          </cell>
          <cell r="D10159">
            <v>2013</v>
          </cell>
          <cell r="G10159"/>
          <cell r="I10159">
            <v>0</v>
          </cell>
        </row>
        <row r="10160">
          <cell r="A10160">
            <v>157</v>
          </cell>
          <cell r="D10160">
            <v>2013</v>
          </cell>
          <cell r="G10160">
            <v>101</v>
          </cell>
          <cell r="I10160">
            <v>45677</v>
          </cell>
        </row>
        <row r="10161">
          <cell r="A10161">
            <v>157</v>
          </cell>
          <cell r="D10161">
            <v>2013</v>
          </cell>
          <cell r="G10161">
            <v>102</v>
          </cell>
          <cell r="I10161">
            <v>4368</v>
          </cell>
        </row>
        <row r="10162">
          <cell r="A10162">
            <v>157</v>
          </cell>
          <cell r="D10162">
            <v>2013</v>
          </cell>
          <cell r="G10162"/>
          <cell r="I10162">
            <v>0</v>
          </cell>
        </row>
        <row r="10163">
          <cell r="A10163">
            <v>157</v>
          </cell>
          <cell r="D10163">
            <v>2013</v>
          </cell>
          <cell r="G10163"/>
          <cell r="I10163">
            <v>0</v>
          </cell>
        </row>
        <row r="10164">
          <cell r="A10164">
            <v>157</v>
          </cell>
          <cell r="D10164">
            <v>2013</v>
          </cell>
          <cell r="G10164"/>
          <cell r="I10164">
            <v>0</v>
          </cell>
        </row>
        <row r="10165">
          <cell r="A10165">
            <v>157</v>
          </cell>
          <cell r="D10165">
            <v>2013</v>
          </cell>
          <cell r="G10165"/>
          <cell r="I10165">
            <v>0</v>
          </cell>
        </row>
        <row r="10166">
          <cell r="A10166">
            <v>157</v>
          </cell>
          <cell r="D10166">
            <v>2013</v>
          </cell>
          <cell r="G10166">
            <v>107</v>
          </cell>
          <cell r="I10166">
            <v>460402</v>
          </cell>
        </row>
        <row r="10167">
          <cell r="A10167">
            <v>157</v>
          </cell>
          <cell r="D10167">
            <v>2013</v>
          </cell>
          <cell r="G10167">
            <v>108</v>
          </cell>
          <cell r="I10167">
            <v>791260</v>
          </cell>
        </row>
        <row r="10168">
          <cell r="A10168">
            <v>157</v>
          </cell>
          <cell r="D10168">
            <v>2013</v>
          </cell>
          <cell r="G10168"/>
          <cell r="I10168">
            <v>0</v>
          </cell>
        </row>
        <row r="10169">
          <cell r="A10169">
            <v>157</v>
          </cell>
          <cell r="D10169">
            <v>2013</v>
          </cell>
          <cell r="G10169">
            <v>110</v>
          </cell>
          <cell r="I10169">
            <v>1213</v>
          </cell>
        </row>
        <row r="10170">
          <cell r="A10170">
            <v>157</v>
          </cell>
          <cell r="D10170">
            <v>2013</v>
          </cell>
          <cell r="G10170">
            <v>111</v>
          </cell>
          <cell r="I10170">
            <v>1302920</v>
          </cell>
        </row>
        <row r="10171">
          <cell r="A10171">
            <v>157</v>
          </cell>
          <cell r="D10171">
            <v>2013</v>
          </cell>
          <cell r="G10171">
            <v>112</v>
          </cell>
          <cell r="I10171">
            <v>14419229</v>
          </cell>
        </row>
        <row r="10172">
          <cell r="A10172">
            <v>157</v>
          </cell>
          <cell r="D10172">
            <v>2014</v>
          </cell>
          <cell r="G10172">
            <v>83</v>
          </cell>
          <cell r="I10172">
            <v>397826</v>
          </cell>
        </row>
        <row r="10173">
          <cell r="A10173">
            <v>157</v>
          </cell>
          <cell r="D10173">
            <v>2014</v>
          </cell>
          <cell r="G10173"/>
          <cell r="I10173">
            <v>0</v>
          </cell>
        </row>
        <row r="10174">
          <cell r="A10174">
            <v>157</v>
          </cell>
          <cell r="D10174">
            <v>2014</v>
          </cell>
          <cell r="G10174"/>
          <cell r="I10174">
            <v>0</v>
          </cell>
        </row>
        <row r="10175">
          <cell r="A10175">
            <v>157</v>
          </cell>
          <cell r="D10175">
            <v>2014</v>
          </cell>
          <cell r="G10175">
            <v>86</v>
          </cell>
          <cell r="I10175">
            <v>2245899</v>
          </cell>
        </row>
        <row r="10176">
          <cell r="A10176">
            <v>157</v>
          </cell>
          <cell r="D10176">
            <v>2014</v>
          </cell>
          <cell r="G10176">
            <v>87</v>
          </cell>
          <cell r="I10176">
            <v>244007</v>
          </cell>
        </row>
        <row r="10177">
          <cell r="A10177">
            <v>157</v>
          </cell>
          <cell r="D10177">
            <v>2014</v>
          </cell>
          <cell r="G10177"/>
          <cell r="I10177">
            <v>0</v>
          </cell>
        </row>
        <row r="10178">
          <cell r="A10178">
            <v>157</v>
          </cell>
          <cell r="D10178">
            <v>2014</v>
          </cell>
          <cell r="G10178"/>
          <cell r="I10178">
            <v>0</v>
          </cell>
        </row>
        <row r="10179">
          <cell r="A10179">
            <v>157</v>
          </cell>
          <cell r="D10179">
            <v>2014</v>
          </cell>
          <cell r="G10179"/>
          <cell r="I10179">
            <v>0</v>
          </cell>
        </row>
        <row r="10180">
          <cell r="A10180">
            <v>157</v>
          </cell>
          <cell r="D10180">
            <v>2014</v>
          </cell>
          <cell r="G10180"/>
          <cell r="I10180">
            <v>0</v>
          </cell>
        </row>
        <row r="10181">
          <cell r="A10181">
            <v>157</v>
          </cell>
          <cell r="D10181">
            <v>2014</v>
          </cell>
          <cell r="G10181">
            <v>92</v>
          </cell>
          <cell r="I10181">
            <v>31701</v>
          </cell>
        </row>
        <row r="10182">
          <cell r="A10182">
            <v>157</v>
          </cell>
          <cell r="D10182">
            <v>2014</v>
          </cell>
          <cell r="G10182">
            <v>93</v>
          </cell>
          <cell r="I10182">
            <v>619349</v>
          </cell>
        </row>
        <row r="10183">
          <cell r="A10183">
            <v>157</v>
          </cell>
          <cell r="D10183">
            <v>2014</v>
          </cell>
          <cell r="G10183">
            <v>94</v>
          </cell>
          <cell r="I10183">
            <v>1655967</v>
          </cell>
        </row>
        <row r="10184">
          <cell r="A10184">
            <v>157</v>
          </cell>
          <cell r="D10184">
            <v>2014</v>
          </cell>
          <cell r="G10184"/>
          <cell r="I10184">
            <v>0</v>
          </cell>
        </row>
        <row r="10185">
          <cell r="A10185">
            <v>157</v>
          </cell>
          <cell r="D10185">
            <v>2014</v>
          </cell>
          <cell r="G10185">
            <v>96</v>
          </cell>
          <cell r="I10185">
            <v>137671</v>
          </cell>
        </row>
        <row r="10186">
          <cell r="A10186">
            <v>157</v>
          </cell>
          <cell r="D10186">
            <v>2014</v>
          </cell>
          <cell r="G10186">
            <v>97</v>
          </cell>
          <cell r="I10186">
            <v>577624</v>
          </cell>
        </row>
        <row r="10187">
          <cell r="A10187">
            <v>157</v>
          </cell>
          <cell r="D10187">
            <v>2014</v>
          </cell>
          <cell r="G10187">
            <v>98</v>
          </cell>
          <cell r="I10187">
            <v>3247534</v>
          </cell>
        </row>
        <row r="10188">
          <cell r="A10188">
            <v>157</v>
          </cell>
          <cell r="D10188">
            <v>2014</v>
          </cell>
          <cell r="G10188">
            <v>99</v>
          </cell>
          <cell r="I10188">
            <v>9157578</v>
          </cell>
        </row>
        <row r="10189">
          <cell r="A10189">
            <v>157</v>
          </cell>
          <cell r="D10189">
            <v>2014</v>
          </cell>
          <cell r="G10189"/>
          <cell r="I10189">
            <v>0</v>
          </cell>
        </row>
        <row r="10190">
          <cell r="A10190">
            <v>157</v>
          </cell>
          <cell r="D10190">
            <v>2014</v>
          </cell>
          <cell r="G10190">
            <v>101</v>
          </cell>
          <cell r="I10190">
            <v>11706</v>
          </cell>
        </row>
        <row r="10191">
          <cell r="A10191">
            <v>157</v>
          </cell>
          <cell r="D10191">
            <v>2014</v>
          </cell>
          <cell r="G10191">
            <v>102</v>
          </cell>
          <cell r="I10191">
            <v>0</v>
          </cell>
        </row>
        <row r="10192">
          <cell r="A10192">
            <v>157</v>
          </cell>
          <cell r="D10192">
            <v>2014</v>
          </cell>
          <cell r="G10192"/>
          <cell r="I10192">
            <v>0</v>
          </cell>
        </row>
        <row r="10193">
          <cell r="A10193">
            <v>157</v>
          </cell>
          <cell r="D10193">
            <v>2014</v>
          </cell>
          <cell r="G10193"/>
          <cell r="I10193">
            <v>0</v>
          </cell>
        </row>
        <row r="10194">
          <cell r="A10194">
            <v>157</v>
          </cell>
          <cell r="D10194">
            <v>2014</v>
          </cell>
          <cell r="G10194"/>
          <cell r="I10194">
            <v>0</v>
          </cell>
        </row>
        <row r="10195">
          <cell r="A10195">
            <v>157</v>
          </cell>
          <cell r="D10195">
            <v>2014</v>
          </cell>
          <cell r="G10195"/>
          <cell r="I10195">
            <v>0</v>
          </cell>
        </row>
        <row r="10196">
          <cell r="A10196">
            <v>157</v>
          </cell>
          <cell r="D10196">
            <v>2014</v>
          </cell>
          <cell r="G10196">
            <v>107</v>
          </cell>
          <cell r="I10196">
            <v>897086</v>
          </cell>
        </row>
        <row r="10197">
          <cell r="A10197">
            <v>157</v>
          </cell>
          <cell r="D10197">
            <v>2014</v>
          </cell>
          <cell r="G10197">
            <v>108</v>
          </cell>
          <cell r="I10197">
            <v>1705134</v>
          </cell>
        </row>
        <row r="10198">
          <cell r="A10198">
            <v>157</v>
          </cell>
          <cell r="D10198">
            <v>2014</v>
          </cell>
          <cell r="G10198"/>
          <cell r="I10198">
            <v>0</v>
          </cell>
        </row>
        <row r="10199">
          <cell r="A10199">
            <v>157</v>
          </cell>
          <cell r="D10199">
            <v>2014</v>
          </cell>
          <cell r="G10199">
            <v>110</v>
          </cell>
          <cell r="I10199">
            <v>149</v>
          </cell>
        </row>
        <row r="10200">
          <cell r="A10200">
            <v>157</v>
          </cell>
          <cell r="D10200">
            <v>2014</v>
          </cell>
          <cell r="G10200">
            <v>111</v>
          </cell>
          <cell r="I10200">
            <v>2614075</v>
          </cell>
        </row>
        <row r="10201">
          <cell r="A10201">
            <v>157</v>
          </cell>
          <cell r="D10201">
            <v>2014</v>
          </cell>
          <cell r="G10201">
            <v>112</v>
          </cell>
          <cell r="I10201">
            <v>11771653</v>
          </cell>
        </row>
        <row r="10202">
          <cell r="A10202">
            <v>157</v>
          </cell>
          <cell r="D10202">
            <v>2015</v>
          </cell>
          <cell r="G10202">
            <v>83</v>
          </cell>
          <cell r="I10202">
            <v>379955</v>
          </cell>
        </row>
        <row r="10203">
          <cell r="A10203">
            <v>157</v>
          </cell>
          <cell r="D10203">
            <v>2015</v>
          </cell>
          <cell r="G10203"/>
          <cell r="I10203">
            <v>0</v>
          </cell>
        </row>
        <row r="10204">
          <cell r="A10204">
            <v>157</v>
          </cell>
          <cell r="D10204">
            <v>2015</v>
          </cell>
          <cell r="G10204"/>
          <cell r="I10204">
            <v>0</v>
          </cell>
        </row>
        <row r="10205">
          <cell r="A10205">
            <v>157</v>
          </cell>
          <cell r="D10205">
            <v>2015</v>
          </cell>
          <cell r="G10205">
            <v>86</v>
          </cell>
          <cell r="I10205">
            <v>2360528</v>
          </cell>
        </row>
        <row r="10206">
          <cell r="A10206">
            <v>157</v>
          </cell>
          <cell r="D10206">
            <v>2015</v>
          </cell>
          <cell r="G10206">
            <v>87</v>
          </cell>
          <cell r="I10206">
            <v>308957</v>
          </cell>
        </row>
        <row r="10207">
          <cell r="A10207">
            <v>157</v>
          </cell>
          <cell r="D10207">
            <v>2015</v>
          </cell>
          <cell r="G10207"/>
          <cell r="I10207">
            <v>0</v>
          </cell>
        </row>
        <row r="10208">
          <cell r="A10208">
            <v>157</v>
          </cell>
          <cell r="D10208">
            <v>2015</v>
          </cell>
          <cell r="G10208">
            <v>89</v>
          </cell>
          <cell r="I10208">
            <v>41</v>
          </cell>
        </row>
        <row r="10209">
          <cell r="A10209">
            <v>157</v>
          </cell>
          <cell r="D10209">
            <v>2015</v>
          </cell>
          <cell r="G10209"/>
          <cell r="I10209">
            <v>0</v>
          </cell>
        </row>
        <row r="10210">
          <cell r="A10210">
            <v>157</v>
          </cell>
          <cell r="D10210">
            <v>2015</v>
          </cell>
          <cell r="G10210"/>
          <cell r="I10210">
            <v>0</v>
          </cell>
        </row>
        <row r="10211">
          <cell r="A10211">
            <v>157</v>
          </cell>
          <cell r="D10211">
            <v>2015</v>
          </cell>
          <cell r="G10211">
            <v>92</v>
          </cell>
          <cell r="I10211">
            <v>124368</v>
          </cell>
        </row>
        <row r="10212">
          <cell r="A10212">
            <v>157</v>
          </cell>
          <cell r="D10212">
            <v>2015</v>
          </cell>
          <cell r="G10212">
            <v>93</v>
          </cell>
          <cell r="I10212">
            <v>394230</v>
          </cell>
        </row>
        <row r="10213">
          <cell r="A10213">
            <v>157</v>
          </cell>
          <cell r="D10213">
            <v>2015</v>
          </cell>
          <cell r="G10213">
            <v>94</v>
          </cell>
          <cell r="I10213">
            <v>2163302</v>
          </cell>
        </row>
        <row r="10214">
          <cell r="A10214">
            <v>157</v>
          </cell>
          <cell r="D10214">
            <v>2015</v>
          </cell>
          <cell r="G10214"/>
          <cell r="I10214">
            <v>0</v>
          </cell>
        </row>
        <row r="10215">
          <cell r="A10215">
            <v>157</v>
          </cell>
          <cell r="D10215">
            <v>2015</v>
          </cell>
          <cell r="G10215">
            <v>96</v>
          </cell>
          <cell r="I10215">
            <v>36566</v>
          </cell>
        </row>
        <row r="10216">
          <cell r="A10216">
            <v>157</v>
          </cell>
          <cell r="D10216">
            <v>2015</v>
          </cell>
          <cell r="G10216">
            <v>97</v>
          </cell>
          <cell r="I10216">
            <v>1614499</v>
          </cell>
        </row>
        <row r="10217">
          <cell r="A10217">
            <v>157</v>
          </cell>
          <cell r="D10217">
            <v>2015</v>
          </cell>
          <cell r="G10217">
            <v>98</v>
          </cell>
          <cell r="I10217">
            <v>3464090</v>
          </cell>
        </row>
        <row r="10218">
          <cell r="A10218">
            <v>157</v>
          </cell>
          <cell r="D10218">
            <v>2015</v>
          </cell>
          <cell r="G10218">
            <v>99</v>
          </cell>
          <cell r="I10218">
            <v>10846536</v>
          </cell>
        </row>
        <row r="10219">
          <cell r="A10219">
            <v>157</v>
          </cell>
          <cell r="D10219">
            <v>2015</v>
          </cell>
          <cell r="G10219"/>
          <cell r="I10219">
            <v>0</v>
          </cell>
        </row>
        <row r="10220">
          <cell r="A10220">
            <v>157</v>
          </cell>
          <cell r="D10220">
            <v>2015</v>
          </cell>
          <cell r="G10220">
            <v>101</v>
          </cell>
          <cell r="I10220">
            <v>2072</v>
          </cell>
        </row>
        <row r="10221">
          <cell r="A10221">
            <v>157</v>
          </cell>
          <cell r="D10221">
            <v>2015</v>
          </cell>
          <cell r="G10221"/>
          <cell r="I10221">
            <v>0</v>
          </cell>
        </row>
        <row r="10222">
          <cell r="A10222">
            <v>157</v>
          </cell>
          <cell r="D10222">
            <v>2015</v>
          </cell>
          <cell r="G10222"/>
          <cell r="I10222">
            <v>0</v>
          </cell>
        </row>
        <row r="10223">
          <cell r="A10223">
            <v>157</v>
          </cell>
          <cell r="D10223">
            <v>2015</v>
          </cell>
          <cell r="G10223"/>
          <cell r="I10223">
            <v>0</v>
          </cell>
        </row>
        <row r="10224">
          <cell r="A10224">
            <v>157</v>
          </cell>
          <cell r="D10224">
            <v>2015</v>
          </cell>
          <cell r="G10224"/>
          <cell r="I10224">
            <v>0</v>
          </cell>
        </row>
        <row r="10225">
          <cell r="A10225">
            <v>157</v>
          </cell>
          <cell r="D10225">
            <v>2015</v>
          </cell>
          <cell r="G10225"/>
          <cell r="I10225">
            <v>0</v>
          </cell>
        </row>
        <row r="10226">
          <cell r="A10226">
            <v>157</v>
          </cell>
          <cell r="D10226">
            <v>2015</v>
          </cell>
          <cell r="G10226">
            <v>107</v>
          </cell>
          <cell r="I10226">
            <v>1062429</v>
          </cell>
        </row>
        <row r="10227">
          <cell r="A10227">
            <v>157</v>
          </cell>
          <cell r="D10227">
            <v>2015</v>
          </cell>
          <cell r="G10227">
            <v>108</v>
          </cell>
          <cell r="I10227">
            <v>2883611</v>
          </cell>
        </row>
        <row r="10228">
          <cell r="A10228">
            <v>157</v>
          </cell>
          <cell r="D10228">
            <v>2015</v>
          </cell>
          <cell r="G10228"/>
          <cell r="I10228">
            <v>0</v>
          </cell>
        </row>
        <row r="10229">
          <cell r="A10229">
            <v>157</v>
          </cell>
          <cell r="D10229">
            <v>2015</v>
          </cell>
          <cell r="G10229">
            <v>110</v>
          </cell>
          <cell r="I10229">
            <v>465</v>
          </cell>
        </row>
        <row r="10230">
          <cell r="A10230">
            <v>157</v>
          </cell>
          <cell r="D10230">
            <v>2015</v>
          </cell>
          <cell r="G10230">
            <v>111</v>
          </cell>
          <cell r="I10230">
            <v>3948577</v>
          </cell>
        </row>
        <row r="10231">
          <cell r="A10231">
            <v>157</v>
          </cell>
          <cell r="D10231">
            <v>2015</v>
          </cell>
          <cell r="G10231">
            <v>112</v>
          </cell>
          <cell r="I10231">
            <v>14795113</v>
          </cell>
        </row>
        <row r="10232">
          <cell r="A10232">
            <v>157</v>
          </cell>
          <cell r="D10232">
            <v>2016</v>
          </cell>
          <cell r="G10232">
            <v>83</v>
          </cell>
          <cell r="I10232">
            <v>301084</v>
          </cell>
        </row>
        <row r="10233">
          <cell r="A10233">
            <v>157</v>
          </cell>
          <cell r="D10233">
            <v>2016</v>
          </cell>
          <cell r="G10233"/>
          <cell r="I10233">
            <v>0</v>
          </cell>
        </row>
        <row r="10234">
          <cell r="A10234">
            <v>157</v>
          </cell>
          <cell r="D10234">
            <v>2016</v>
          </cell>
          <cell r="G10234"/>
          <cell r="I10234">
            <v>0</v>
          </cell>
        </row>
        <row r="10235">
          <cell r="A10235">
            <v>157</v>
          </cell>
          <cell r="D10235">
            <v>2016</v>
          </cell>
          <cell r="G10235">
            <v>86</v>
          </cell>
          <cell r="I10235">
            <v>2385515</v>
          </cell>
        </row>
        <row r="10236">
          <cell r="A10236">
            <v>157</v>
          </cell>
          <cell r="D10236">
            <v>2016</v>
          </cell>
          <cell r="G10236">
            <v>87</v>
          </cell>
          <cell r="I10236">
            <v>351096</v>
          </cell>
        </row>
        <row r="10237">
          <cell r="A10237">
            <v>157</v>
          </cell>
          <cell r="D10237">
            <v>2016</v>
          </cell>
          <cell r="G10237"/>
          <cell r="I10237">
            <v>0</v>
          </cell>
        </row>
        <row r="10238">
          <cell r="A10238">
            <v>157</v>
          </cell>
          <cell r="D10238">
            <v>2016</v>
          </cell>
          <cell r="G10238">
            <v>89</v>
          </cell>
          <cell r="I10238">
            <v>5</v>
          </cell>
        </row>
        <row r="10239">
          <cell r="A10239">
            <v>157</v>
          </cell>
          <cell r="D10239">
            <v>2016</v>
          </cell>
          <cell r="G10239">
            <v>90</v>
          </cell>
          <cell r="I10239">
            <v>2036</v>
          </cell>
        </row>
        <row r="10240">
          <cell r="A10240">
            <v>157</v>
          </cell>
          <cell r="D10240">
            <v>2016</v>
          </cell>
          <cell r="G10240"/>
          <cell r="I10240">
            <v>0</v>
          </cell>
        </row>
        <row r="10241">
          <cell r="A10241">
            <v>157</v>
          </cell>
          <cell r="D10241">
            <v>2016</v>
          </cell>
          <cell r="G10241">
            <v>92</v>
          </cell>
          <cell r="I10241">
            <v>1089404</v>
          </cell>
        </row>
        <row r="10242">
          <cell r="A10242">
            <v>157</v>
          </cell>
          <cell r="D10242">
            <v>2016</v>
          </cell>
          <cell r="G10242">
            <v>93</v>
          </cell>
          <cell r="I10242">
            <v>485102</v>
          </cell>
        </row>
        <row r="10243">
          <cell r="A10243">
            <v>157</v>
          </cell>
          <cell r="D10243">
            <v>2016</v>
          </cell>
          <cell r="G10243">
            <v>94</v>
          </cell>
          <cell r="I10243">
            <v>761834</v>
          </cell>
        </row>
        <row r="10244">
          <cell r="A10244">
            <v>157</v>
          </cell>
          <cell r="D10244">
            <v>2016</v>
          </cell>
          <cell r="G10244"/>
          <cell r="I10244">
            <v>0</v>
          </cell>
        </row>
        <row r="10245">
          <cell r="A10245">
            <v>157</v>
          </cell>
          <cell r="D10245">
            <v>2016</v>
          </cell>
          <cell r="G10245">
            <v>96</v>
          </cell>
          <cell r="I10245">
            <v>208867</v>
          </cell>
        </row>
        <row r="10246">
          <cell r="A10246">
            <v>157</v>
          </cell>
          <cell r="D10246">
            <v>2016</v>
          </cell>
          <cell r="G10246">
            <v>97</v>
          </cell>
          <cell r="I10246">
            <v>2279887</v>
          </cell>
        </row>
        <row r="10247">
          <cell r="A10247">
            <v>157</v>
          </cell>
          <cell r="D10247">
            <v>2016</v>
          </cell>
          <cell r="G10247">
            <v>98</v>
          </cell>
          <cell r="I10247">
            <v>3674429</v>
          </cell>
        </row>
        <row r="10248">
          <cell r="A10248">
            <v>157</v>
          </cell>
          <cell r="D10248">
            <v>2016</v>
          </cell>
          <cell r="G10248">
            <v>99</v>
          </cell>
          <cell r="I10248">
            <v>11539259</v>
          </cell>
        </row>
        <row r="10249">
          <cell r="A10249">
            <v>157</v>
          </cell>
          <cell r="D10249">
            <v>2016</v>
          </cell>
          <cell r="G10249"/>
          <cell r="I10249">
            <v>0</v>
          </cell>
        </row>
        <row r="10250">
          <cell r="A10250">
            <v>157</v>
          </cell>
          <cell r="D10250">
            <v>2016</v>
          </cell>
          <cell r="G10250">
            <v>101</v>
          </cell>
          <cell r="I10250">
            <v>0</v>
          </cell>
        </row>
        <row r="10251">
          <cell r="A10251">
            <v>157</v>
          </cell>
          <cell r="D10251">
            <v>2016</v>
          </cell>
          <cell r="G10251"/>
          <cell r="I10251">
            <v>0</v>
          </cell>
        </row>
        <row r="10252">
          <cell r="A10252">
            <v>157</v>
          </cell>
          <cell r="D10252">
            <v>2016</v>
          </cell>
          <cell r="G10252"/>
          <cell r="I10252">
            <v>0</v>
          </cell>
        </row>
        <row r="10253">
          <cell r="A10253">
            <v>157</v>
          </cell>
          <cell r="D10253">
            <v>2016</v>
          </cell>
          <cell r="G10253"/>
          <cell r="I10253">
            <v>0</v>
          </cell>
        </row>
        <row r="10254">
          <cell r="A10254">
            <v>157</v>
          </cell>
          <cell r="D10254">
            <v>2016</v>
          </cell>
          <cell r="G10254"/>
          <cell r="I10254">
            <v>0</v>
          </cell>
        </row>
        <row r="10255">
          <cell r="A10255">
            <v>157</v>
          </cell>
          <cell r="D10255">
            <v>2016</v>
          </cell>
          <cell r="G10255"/>
          <cell r="I10255">
            <v>0</v>
          </cell>
        </row>
        <row r="10256">
          <cell r="A10256">
            <v>157</v>
          </cell>
          <cell r="D10256">
            <v>2016</v>
          </cell>
          <cell r="G10256">
            <v>107</v>
          </cell>
          <cell r="I10256">
            <v>1283038</v>
          </cell>
        </row>
        <row r="10257">
          <cell r="A10257">
            <v>157</v>
          </cell>
          <cell r="D10257">
            <v>2016</v>
          </cell>
          <cell r="G10257">
            <v>108</v>
          </cell>
          <cell r="I10257">
            <v>1561286</v>
          </cell>
        </row>
        <row r="10258">
          <cell r="A10258">
            <v>157</v>
          </cell>
          <cell r="D10258">
            <v>2016</v>
          </cell>
          <cell r="G10258"/>
          <cell r="I10258">
            <v>0</v>
          </cell>
        </row>
        <row r="10259">
          <cell r="A10259">
            <v>157</v>
          </cell>
          <cell r="D10259">
            <v>2016</v>
          </cell>
          <cell r="G10259">
            <v>110</v>
          </cell>
          <cell r="I10259">
            <v>22293</v>
          </cell>
        </row>
        <row r="10260">
          <cell r="A10260">
            <v>157</v>
          </cell>
          <cell r="D10260">
            <v>2016</v>
          </cell>
          <cell r="G10260">
            <v>111</v>
          </cell>
          <cell r="I10260">
            <v>2866617</v>
          </cell>
        </row>
        <row r="10261">
          <cell r="A10261">
            <v>157</v>
          </cell>
          <cell r="D10261">
            <v>2016</v>
          </cell>
          <cell r="G10261">
            <v>112</v>
          </cell>
          <cell r="I10261">
            <v>14405876</v>
          </cell>
        </row>
        <row r="10262">
          <cell r="A10262">
            <v>166</v>
          </cell>
          <cell r="D10262">
            <v>1998</v>
          </cell>
          <cell r="G10262">
            <v>83</v>
          </cell>
          <cell r="I10262">
            <v>1365423</v>
          </cell>
        </row>
        <row r="10263">
          <cell r="A10263">
            <v>166</v>
          </cell>
          <cell r="D10263">
            <v>1998</v>
          </cell>
          <cell r="G10263">
            <v>84</v>
          </cell>
          <cell r="I10263">
            <v>595620</v>
          </cell>
        </row>
        <row r="10264">
          <cell r="A10264">
            <v>166</v>
          </cell>
          <cell r="D10264">
            <v>1998</v>
          </cell>
          <cell r="G10264">
            <v>85</v>
          </cell>
          <cell r="I10264">
            <v>776927</v>
          </cell>
        </row>
        <row r="10265">
          <cell r="A10265">
            <v>166</v>
          </cell>
          <cell r="D10265">
            <v>1998</v>
          </cell>
          <cell r="G10265">
            <v>86</v>
          </cell>
          <cell r="I10265">
            <v>176917</v>
          </cell>
        </row>
        <row r="10266">
          <cell r="A10266">
            <v>166</v>
          </cell>
          <cell r="D10266">
            <v>1998</v>
          </cell>
          <cell r="G10266">
            <v>87</v>
          </cell>
          <cell r="I10266">
            <v>365</v>
          </cell>
        </row>
        <row r="10267">
          <cell r="A10267">
            <v>166</v>
          </cell>
          <cell r="D10267">
            <v>1998</v>
          </cell>
          <cell r="G10267">
            <v>88</v>
          </cell>
          <cell r="I10267">
            <v>1208280</v>
          </cell>
        </row>
        <row r="10268">
          <cell r="A10268">
            <v>166</v>
          </cell>
          <cell r="D10268">
            <v>1998</v>
          </cell>
          <cell r="G10268">
            <v>89</v>
          </cell>
          <cell r="I10268">
            <v>417056</v>
          </cell>
        </row>
        <row r="10269">
          <cell r="A10269">
            <v>166</v>
          </cell>
          <cell r="D10269">
            <v>1998</v>
          </cell>
          <cell r="G10269">
            <v>90</v>
          </cell>
          <cell r="I10269">
            <v>3083</v>
          </cell>
        </row>
        <row r="10270">
          <cell r="A10270">
            <v>166</v>
          </cell>
          <cell r="D10270">
            <v>1998</v>
          </cell>
          <cell r="G10270">
            <v>91</v>
          </cell>
          <cell r="I10270">
            <v>4543671</v>
          </cell>
        </row>
        <row r="10271">
          <cell r="A10271">
            <v>166</v>
          </cell>
          <cell r="D10271">
            <v>1998</v>
          </cell>
          <cell r="G10271"/>
          <cell r="I10271">
            <v>0</v>
          </cell>
        </row>
        <row r="10272">
          <cell r="A10272">
            <v>166</v>
          </cell>
          <cell r="D10272">
            <v>1998</v>
          </cell>
          <cell r="G10272">
            <v>93</v>
          </cell>
          <cell r="I10272">
            <v>120185</v>
          </cell>
        </row>
        <row r="10273">
          <cell r="A10273">
            <v>166</v>
          </cell>
          <cell r="D10273">
            <v>1998</v>
          </cell>
          <cell r="G10273">
            <v>94</v>
          </cell>
          <cell r="I10273">
            <v>3154</v>
          </cell>
        </row>
        <row r="10274">
          <cell r="A10274">
            <v>166</v>
          </cell>
          <cell r="D10274">
            <v>1998</v>
          </cell>
          <cell r="G10274">
            <v>95</v>
          </cell>
          <cell r="I10274">
            <v>1346669</v>
          </cell>
        </row>
        <row r="10275">
          <cell r="A10275">
            <v>166</v>
          </cell>
          <cell r="D10275">
            <v>1998</v>
          </cell>
          <cell r="G10275">
            <v>96</v>
          </cell>
          <cell r="I10275">
            <v>618957</v>
          </cell>
        </row>
        <row r="10276">
          <cell r="A10276">
            <v>166</v>
          </cell>
          <cell r="D10276">
            <v>1998</v>
          </cell>
          <cell r="G10276">
            <v>97</v>
          </cell>
          <cell r="I10276">
            <v>280</v>
          </cell>
        </row>
        <row r="10277">
          <cell r="A10277">
            <v>166</v>
          </cell>
          <cell r="D10277">
            <v>1998</v>
          </cell>
          <cell r="G10277">
            <v>98</v>
          </cell>
          <cell r="I10277">
            <v>33932</v>
          </cell>
        </row>
        <row r="10278">
          <cell r="A10278">
            <v>166</v>
          </cell>
          <cell r="D10278">
            <v>1998</v>
          </cell>
          <cell r="G10278">
            <v>99</v>
          </cell>
          <cell r="I10278">
            <v>2123177</v>
          </cell>
        </row>
        <row r="10279">
          <cell r="A10279">
            <v>166</v>
          </cell>
          <cell r="D10279">
            <v>1998</v>
          </cell>
          <cell r="G10279">
            <v>100</v>
          </cell>
          <cell r="I10279">
            <v>6666848</v>
          </cell>
        </row>
        <row r="10280">
          <cell r="A10280">
            <v>166</v>
          </cell>
          <cell r="D10280">
            <v>1998</v>
          </cell>
          <cell r="G10280"/>
          <cell r="I10280">
            <v>0</v>
          </cell>
        </row>
        <row r="10281">
          <cell r="A10281">
            <v>166</v>
          </cell>
          <cell r="D10281">
            <v>1998</v>
          </cell>
          <cell r="G10281"/>
          <cell r="I10281">
            <v>0</v>
          </cell>
        </row>
        <row r="10282">
          <cell r="A10282">
            <v>166</v>
          </cell>
          <cell r="D10282">
            <v>1998</v>
          </cell>
          <cell r="G10282">
            <v>103</v>
          </cell>
          <cell r="I10282">
            <v>781090</v>
          </cell>
        </row>
        <row r="10283">
          <cell r="A10283">
            <v>166</v>
          </cell>
          <cell r="D10283">
            <v>1998</v>
          </cell>
          <cell r="G10283"/>
          <cell r="I10283">
            <v>0</v>
          </cell>
        </row>
        <row r="10284">
          <cell r="A10284">
            <v>166</v>
          </cell>
          <cell r="D10284">
            <v>1998</v>
          </cell>
          <cell r="G10284">
            <v>105</v>
          </cell>
          <cell r="I10284">
            <v>375046</v>
          </cell>
        </row>
        <row r="10285">
          <cell r="A10285">
            <v>166</v>
          </cell>
          <cell r="D10285">
            <v>1998</v>
          </cell>
          <cell r="G10285">
            <v>106</v>
          </cell>
          <cell r="I10285">
            <v>867655</v>
          </cell>
        </row>
        <row r="10286">
          <cell r="A10286">
            <v>166</v>
          </cell>
          <cell r="D10286">
            <v>1998</v>
          </cell>
          <cell r="G10286">
            <v>107</v>
          </cell>
          <cell r="I10286">
            <v>1439199</v>
          </cell>
        </row>
        <row r="10287">
          <cell r="A10287">
            <v>166</v>
          </cell>
          <cell r="D10287">
            <v>1998</v>
          </cell>
          <cell r="G10287">
            <v>108</v>
          </cell>
          <cell r="I10287">
            <v>295029</v>
          </cell>
        </row>
        <row r="10288">
          <cell r="A10288">
            <v>166</v>
          </cell>
          <cell r="D10288">
            <v>1998</v>
          </cell>
          <cell r="G10288">
            <v>109</v>
          </cell>
          <cell r="I10288">
            <v>229276</v>
          </cell>
        </row>
        <row r="10289">
          <cell r="A10289">
            <v>166</v>
          </cell>
          <cell r="D10289">
            <v>1998</v>
          </cell>
          <cell r="G10289">
            <v>110</v>
          </cell>
          <cell r="I10289">
            <v>2828207</v>
          </cell>
        </row>
        <row r="10290">
          <cell r="A10290">
            <v>166</v>
          </cell>
          <cell r="D10290">
            <v>1998</v>
          </cell>
          <cell r="G10290">
            <v>111</v>
          </cell>
          <cell r="I10290">
            <v>565256</v>
          </cell>
        </row>
        <row r="10291">
          <cell r="A10291">
            <v>166</v>
          </cell>
          <cell r="D10291">
            <v>1998</v>
          </cell>
          <cell r="G10291">
            <v>112</v>
          </cell>
          <cell r="I10291">
            <v>3289600</v>
          </cell>
        </row>
        <row r="10292">
          <cell r="A10292">
            <v>166</v>
          </cell>
          <cell r="D10292">
            <v>1999</v>
          </cell>
          <cell r="G10292">
            <v>83</v>
          </cell>
          <cell r="I10292">
            <v>1419118</v>
          </cell>
        </row>
        <row r="10293">
          <cell r="A10293">
            <v>166</v>
          </cell>
          <cell r="D10293">
            <v>1999</v>
          </cell>
          <cell r="G10293">
            <v>84</v>
          </cell>
          <cell r="I10293">
            <v>736179</v>
          </cell>
        </row>
        <row r="10294">
          <cell r="A10294">
            <v>166</v>
          </cell>
          <cell r="D10294">
            <v>1999</v>
          </cell>
          <cell r="G10294">
            <v>85</v>
          </cell>
          <cell r="I10294">
            <v>1111697</v>
          </cell>
        </row>
        <row r="10295">
          <cell r="A10295">
            <v>166</v>
          </cell>
          <cell r="D10295">
            <v>1999</v>
          </cell>
          <cell r="G10295">
            <v>86</v>
          </cell>
          <cell r="I10295">
            <v>520946</v>
          </cell>
        </row>
        <row r="10296">
          <cell r="A10296">
            <v>166</v>
          </cell>
          <cell r="D10296">
            <v>1999</v>
          </cell>
          <cell r="G10296">
            <v>87</v>
          </cell>
          <cell r="I10296">
            <v>525</v>
          </cell>
        </row>
        <row r="10297">
          <cell r="A10297">
            <v>166</v>
          </cell>
          <cell r="D10297">
            <v>1999</v>
          </cell>
          <cell r="G10297">
            <v>88</v>
          </cell>
          <cell r="I10297">
            <v>6950724</v>
          </cell>
        </row>
        <row r="10298">
          <cell r="A10298">
            <v>166</v>
          </cell>
          <cell r="D10298">
            <v>1999</v>
          </cell>
          <cell r="G10298">
            <v>89</v>
          </cell>
          <cell r="I10298">
            <v>499768</v>
          </cell>
        </row>
        <row r="10299">
          <cell r="A10299">
            <v>166</v>
          </cell>
          <cell r="D10299">
            <v>1999</v>
          </cell>
          <cell r="G10299">
            <v>90</v>
          </cell>
          <cell r="I10299">
            <v>8403</v>
          </cell>
        </row>
        <row r="10300">
          <cell r="A10300">
            <v>166</v>
          </cell>
          <cell r="D10300">
            <v>1999</v>
          </cell>
          <cell r="G10300">
            <v>91</v>
          </cell>
          <cell r="I10300">
            <v>11247360</v>
          </cell>
        </row>
        <row r="10301">
          <cell r="A10301">
            <v>166</v>
          </cell>
          <cell r="D10301">
            <v>1999</v>
          </cell>
          <cell r="G10301"/>
          <cell r="I10301">
            <v>0</v>
          </cell>
        </row>
        <row r="10302">
          <cell r="A10302">
            <v>166</v>
          </cell>
          <cell r="D10302">
            <v>1999</v>
          </cell>
          <cell r="G10302">
            <v>93</v>
          </cell>
          <cell r="I10302">
            <v>133554</v>
          </cell>
        </row>
        <row r="10303">
          <cell r="A10303">
            <v>166</v>
          </cell>
          <cell r="D10303">
            <v>1999</v>
          </cell>
          <cell r="G10303">
            <v>94</v>
          </cell>
          <cell r="I10303">
            <v>336444</v>
          </cell>
        </row>
        <row r="10304">
          <cell r="A10304">
            <v>166</v>
          </cell>
          <cell r="D10304">
            <v>1999</v>
          </cell>
          <cell r="G10304">
            <v>95</v>
          </cell>
          <cell r="I10304">
            <v>1417690</v>
          </cell>
        </row>
        <row r="10305">
          <cell r="A10305">
            <v>166</v>
          </cell>
          <cell r="D10305">
            <v>1999</v>
          </cell>
          <cell r="G10305">
            <v>96</v>
          </cell>
          <cell r="I10305">
            <v>976766</v>
          </cell>
        </row>
        <row r="10306">
          <cell r="A10306">
            <v>166</v>
          </cell>
          <cell r="D10306">
            <v>1999</v>
          </cell>
          <cell r="G10306">
            <v>97</v>
          </cell>
          <cell r="I10306">
            <v>3820</v>
          </cell>
        </row>
        <row r="10307">
          <cell r="A10307">
            <v>166</v>
          </cell>
          <cell r="D10307">
            <v>1999</v>
          </cell>
          <cell r="G10307">
            <v>98</v>
          </cell>
          <cell r="I10307">
            <v>62689</v>
          </cell>
        </row>
        <row r="10308">
          <cell r="A10308">
            <v>166</v>
          </cell>
          <cell r="D10308">
            <v>1999</v>
          </cell>
          <cell r="G10308">
            <v>99</v>
          </cell>
          <cell r="I10308">
            <v>2930963</v>
          </cell>
        </row>
        <row r="10309">
          <cell r="A10309">
            <v>166</v>
          </cell>
          <cell r="D10309">
            <v>1999</v>
          </cell>
          <cell r="G10309">
            <v>100</v>
          </cell>
          <cell r="I10309">
            <v>14178323</v>
          </cell>
        </row>
        <row r="10310">
          <cell r="A10310">
            <v>166</v>
          </cell>
          <cell r="D10310">
            <v>1999</v>
          </cell>
          <cell r="G10310"/>
          <cell r="I10310">
            <v>0</v>
          </cell>
        </row>
        <row r="10311">
          <cell r="A10311">
            <v>166</v>
          </cell>
          <cell r="D10311">
            <v>1999</v>
          </cell>
          <cell r="G10311"/>
          <cell r="I10311">
            <v>0</v>
          </cell>
        </row>
        <row r="10312">
          <cell r="A10312">
            <v>166</v>
          </cell>
          <cell r="D10312">
            <v>1999</v>
          </cell>
          <cell r="G10312">
            <v>103</v>
          </cell>
          <cell r="I10312">
            <v>749496</v>
          </cell>
        </row>
        <row r="10313">
          <cell r="A10313">
            <v>166</v>
          </cell>
          <cell r="D10313">
            <v>1999</v>
          </cell>
          <cell r="G10313"/>
          <cell r="I10313">
            <v>0</v>
          </cell>
        </row>
        <row r="10314">
          <cell r="A10314">
            <v>166</v>
          </cell>
          <cell r="D10314">
            <v>1999</v>
          </cell>
          <cell r="G10314">
            <v>105</v>
          </cell>
          <cell r="I10314">
            <v>387953</v>
          </cell>
        </row>
        <row r="10315">
          <cell r="A10315">
            <v>166</v>
          </cell>
          <cell r="D10315">
            <v>1999</v>
          </cell>
          <cell r="G10315">
            <v>106</v>
          </cell>
          <cell r="I10315">
            <v>816363</v>
          </cell>
        </row>
        <row r="10316">
          <cell r="A10316">
            <v>166</v>
          </cell>
          <cell r="D10316">
            <v>1999</v>
          </cell>
          <cell r="G10316">
            <v>107</v>
          </cell>
          <cell r="I10316">
            <v>2174284</v>
          </cell>
        </row>
        <row r="10317">
          <cell r="A10317">
            <v>166</v>
          </cell>
          <cell r="D10317">
            <v>1999</v>
          </cell>
          <cell r="G10317">
            <v>108</v>
          </cell>
          <cell r="I10317">
            <v>454002</v>
          </cell>
        </row>
        <row r="10318">
          <cell r="A10318">
            <v>166</v>
          </cell>
          <cell r="D10318">
            <v>1999</v>
          </cell>
          <cell r="G10318">
            <v>109</v>
          </cell>
          <cell r="I10318">
            <v>265848</v>
          </cell>
        </row>
        <row r="10319">
          <cell r="A10319">
            <v>166</v>
          </cell>
          <cell r="D10319">
            <v>1999</v>
          </cell>
          <cell r="G10319">
            <v>110</v>
          </cell>
          <cell r="I10319">
            <v>3579523</v>
          </cell>
        </row>
        <row r="10320">
          <cell r="A10320">
            <v>166</v>
          </cell>
          <cell r="D10320">
            <v>1999</v>
          </cell>
          <cell r="G10320">
            <v>111</v>
          </cell>
          <cell r="I10320">
            <v>650548</v>
          </cell>
        </row>
        <row r="10321">
          <cell r="A10321">
            <v>166</v>
          </cell>
          <cell r="D10321">
            <v>1999</v>
          </cell>
          <cell r="G10321">
            <v>112</v>
          </cell>
          <cell r="I10321">
            <v>3955294</v>
          </cell>
        </row>
        <row r="10322">
          <cell r="A10322">
            <v>166</v>
          </cell>
          <cell r="D10322">
            <v>2000</v>
          </cell>
          <cell r="G10322">
            <v>83</v>
          </cell>
          <cell r="I10322">
            <v>1628533</v>
          </cell>
        </row>
        <row r="10323">
          <cell r="A10323">
            <v>166</v>
          </cell>
          <cell r="D10323">
            <v>2000</v>
          </cell>
          <cell r="G10323">
            <v>84</v>
          </cell>
          <cell r="I10323">
            <v>679318</v>
          </cell>
        </row>
        <row r="10324">
          <cell r="A10324">
            <v>166</v>
          </cell>
          <cell r="D10324">
            <v>2000</v>
          </cell>
          <cell r="G10324">
            <v>85</v>
          </cell>
          <cell r="I10324">
            <v>1196583</v>
          </cell>
        </row>
        <row r="10325">
          <cell r="A10325">
            <v>166</v>
          </cell>
          <cell r="D10325">
            <v>2000</v>
          </cell>
          <cell r="G10325">
            <v>86</v>
          </cell>
          <cell r="I10325">
            <v>534606</v>
          </cell>
        </row>
        <row r="10326">
          <cell r="A10326">
            <v>166</v>
          </cell>
          <cell r="D10326">
            <v>2000</v>
          </cell>
          <cell r="G10326">
            <v>87</v>
          </cell>
          <cell r="I10326">
            <v>230</v>
          </cell>
        </row>
        <row r="10327">
          <cell r="A10327">
            <v>166</v>
          </cell>
          <cell r="D10327">
            <v>2000</v>
          </cell>
          <cell r="G10327">
            <v>88</v>
          </cell>
          <cell r="I10327">
            <v>8829636</v>
          </cell>
        </row>
        <row r="10328">
          <cell r="A10328">
            <v>166</v>
          </cell>
          <cell r="D10328">
            <v>2000</v>
          </cell>
          <cell r="G10328">
            <v>89</v>
          </cell>
          <cell r="I10328">
            <v>581167</v>
          </cell>
        </row>
        <row r="10329">
          <cell r="A10329">
            <v>166</v>
          </cell>
          <cell r="D10329">
            <v>2000</v>
          </cell>
          <cell r="G10329">
            <v>90</v>
          </cell>
          <cell r="I10329">
            <v>7821</v>
          </cell>
        </row>
        <row r="10330">
          <cell r="A10330">
            <v>166</v>
          </cell>
          <cell r="D10330">
            <v>2000</v>
          </cell>
          <cell r="G10330">
            <v>91</v>
          </cell>
          <cell r="I10330">
            <v>13457894</v>
          </cell>
        </row>
        <row r="10331">
          <cell r="A10331">
            <v>166</v>
          </cell>
          <cell r="D10331">
            <v>2000</v>
          </cell>
          <cell r="G10331"/>
          <cell r="I10331">
            <v>0</v>
          </cell>
        </row>
        <row r="10332">
          <cell r="A10332">
            <v>166</v>
          </cell>
          <cell r="D10332">
            <v>2000</v>
          </cell>
          <cell r="G10332">
            <v>93</v>
          </cell>
          <cell r="I10332">
            <v>122707</v>
          </cell>
        </row>
        <row r="10333">
          <cell r="A10333">
            <v>166</v>
          </cell>
          <cell r="D10333">
            <v>2000</v>
          </cell>
          <cell r="G10333">
            <v>94</v>
          </cell>
          <cell r="I10333">
            <v>0</v>
          </cell>
        </row>
        <row r="10334">
          <cell r="A10334">
            <v>166</v>
          </cell>
          <cell r="D10334">
            <v>2000</v>
          </cell>
          <cell r="G10334">
            <v>95</v>
          </cell>
          <cell r="I10334">
            <v>1468761</v>
          </cell>
        </row>
        <row r="10335">
          <cell r="A10335">
            <v>166</v>
          </cell>
          <cell r="D10335">
            <v>2000</v>
          </cell>
          <cell r="G10335">
            <v>96</v>
          </cell>
          <cell r="I10335">
            <v>1122111</v>
          </cell>
        </row>
        <row r="10336">
          <cell r="A10336">
            <v>166</v>
          </cell>
          <cell r="D10336">
            <v>2000</v>
          </cell>
          <cell r="G10336">
            <v>97</v>
          </cell>
          <cell r="I10336">
            <v>5706</v>
          </cell>
        </row>
        <row r="10337">
          <cell r="A10337">
            <v>166</v>
          </cell>
          <cell r="D10337">
            <v>2000</v>
          </cell>
          <cell r="G10337">
            <v>98</v>
          </cell>
          <cell r="I10337">
            <v>43274</v>
          </cell>
        </row>
        <row r="10338">
          <cell r="A10338">
            <v>166</v>
          </cell>
          <cell r="D10338">
            <v>2000</v>
          </cell>
          <cell r="G10338">
            <v>99</v>
          </cell>
          <cell r="I10338">
            <v>2762559</v>
          </cell>
        </row>
        <row r="10339">
          <cell r="A10339">
            <v>166</v>
          </cell>
          <cell r="D10339">
            <v>2000</v>
          </cell>
          <cell r="G10339">
            <v>100</v>
          </cell>
          <cell r="I10339">
            <v>16220453</v>
          </cell>
        </row>
        <row r="10340">
          <cell r="A10340">
            <v>166</v>
          </cell>
          <cell r="D10340">
            <v>2000</v>
          </cell>
          <cell r="G10340"/>
          <cell r="I10340">
            <v>0</v>
          </cell>
        </row>
        <row r="10341">
          <cell r="A10341">
            <v>166</v>
          </cell>
          <cell r="D10341">
            <v>2000</v>
          </cell>
          <cell r="G10341"/>
          <cell r="I10341">
            <v>0</v>
          </cell>
        </row>
        <row r="10342">
          <cell r="A10342">
            <v>166</v>
          </cell>
          <cell r="D10342">
            <v>2000</v>
          </cell>
          <cell r="G10342">
            <v>103</v>
          </cell>
          <cell r="I10342">
            <v>649167</v>
          </cell>
        </row>
        <row r="10343">
          <cell r="A10343">
            <v>166</v>
          </cell>
          <cell r="D10343">
            <v>2000</v>
          </cell>
          <cell r="G10343"/>
          <cell r="I10343">
            <v>0</v>
          </cell>
        </row>
        <row r="10344">
          <cell r="A10344">
            <v>166</v>
          </cell>
          <cell r="D10344">
            <v>2000</v>
          </cell>
          <cell r="G10344">
            <v>105</v>
          </cell>
          <cell r="I10344">
            <v>435060</v>
          </cell>
        </row>
        <row r="10345">
          <cell r="A10345">
            <v>166</v>
          </cell>
          <cell r="D10345">
            <v>2000</v>
          </cell>
          <cell r="G10345">
            <v>106</v>
          </cell>
          <cell r="I10345">
            <v>975091</v>
          </cell>
        </row>
        <row r="10346">
          <cell r="A10346">
            <v>166</v>
          </cell>
          <cell r="D10346">
            <v>2000</v>
          </cell>
          <cell r="G10346">
            <v>107</v>
          </cell>
          <cell r="I10346">
            <v>2086512</v>
          </cell>
        </row>
        <row r="10347">
          <cell r="A10347">
            <v>166</v>
          </cell>
          <cell r="D10347">
            <v>2000</v>
          </cell>
          <cell r="G10347">
            <v>108</v>
          </cell>
          <cell r="I10347">
            <v>465859</v>
          </cell>
        </row>
        <row r="10348">
          <cell r="A10348">
            <v>166</v>
          </cell>
          <cell r="D10348">
            <v>2000</v>
          </cell>
          <cell r="G10348">
            <v>109</v>
          </cell>
          <cell r="I10348">
            <v>227071</v>
          </cell>
        </row>
        <row r="10349">
          <cell r="A10349">
            <v>166</v>
          </cell>
          <cell r="D10349">
            <v>2000</v>
          </cell>
          <cell r="G10349">
            <v>110</v>
          </cell>
          <cell r="I10349">
            <v>3586997</v>
          </cell>
        </row>
        <row r="10350">
          <cell r="A10350">
            <v>166</v>
          </cell>
          <cell r="D10350">
            <v>2000</v>
          </cell>
          <cell r="G10350">
            <v>111</v>
          </cell>
          <cell r="I10350">
            <v>541251</v>
          </cell>
        </row>
        <row r="10351">
          <cell r="A10351">
            <v>166</v>
          </cell>
          <cell r="D10351">
            <v>2000</v>
          </cell>
          <cell r="G10351">
            <v>112</v>
          </cell>
          <cell r="I10351">
            <v>3613932</v>
          </cell>
        </row>
        <row r="10352">
          <cell r="A10352">
            <v>166</v>
          </cell>
          <cell r="D10352">
            <v>2001</v>
          </cell>
          <cell r="G10352">
            <v>83</v>
          </cell>
          <cell r="I10352">
            <v>2137978</v>
          </cell>
        </row>
        <row r="10353">
          <cell r="A10353">
            <v>166</v>
          </cell>
          <cell r="D10353">
            <v>2001</v>
          </cell>
          <cell r="G10353">
            <v>84</v>
          </cell>
          <cell r="I10353">
            <v>27192</v>
          </cell>
        </row>
        <row r="10354">
          <cell r="A10354">
            <v>166</v>
          </cell>
          <cell r="D10354">
            <v>2001</v>
          </cell>
          <cell r="G10354">
            <v>85</v>
          </cell>
          <cell r="I10354">
            <v>1046449</v>
          </cell>
        </row>
        <row r="10355">
          <cell r="A10355">
            <v>166</v>
          </cell>
          <cell r="D10355">
            <v>2001</v>
          </cell>
          <cell r="G10355">
            <v>86</v>
          </cell>
          <cell r="I10355">
            <v>279667</v>
          </cell>
        </row>
        <row r="10356">
          <cell r="A10356">
            <v>166</v>
          </cell>
          <cell r="D10356">
            <v>2001</v>
          </cell>
          <cell r="G10356">
            <v>87</v>
          </cell>
          <cell r="I10356">
            <v>127</v>
          </cell>
        </row>
        <row r="10357">
          <cell r="A10357">
            <v>166</v>
          </cell>
          <cell r="D10357">
            <v>2001</v>
          </cell>
          <cell r="G10357">
            <v>88</v>
          </cell>
          <cell r="I10357">
            <v>23208335</v>
          </cell>
        </row>
        <row r="10358">
          <cell r="A10358">
            <v>166</v>
          </cell>
          <cell r="D10358">
            <v>2001</v>
          </cell>
          <cell r="G10358">
            <v>89</v>
          </cell>
          <cell r="I10358">
            <v>762352</v>
          </cell>
        </row>
        <row r="10359">
          <cell r="A10359">
            <v>166</v>
          </cell>
          <cell r="D10359">
            <v>2001</v>
          </cell>
          <cell r="G10359">
            <v>90</v>
          </cell>
          <cell r="I10359">
            <v>0</v>
          </cell>
        </row>
        <row r="10360">
          <cell r="A10360">
            <v>166</v>
          </cell>
          <cell r="D10360">
            <v>2001</v>
          </cell>
          <cell r="G10360">
            <v>91</v>
          </cell>
          <cell r="I10360">
            <v>27462100</v>
          </cell>
        </row>
        <row r="10361">
          <cell r="A10361">
            <v>166</v>
          </cell>
          <cell r="D10361">
            <v>2001</v>
          </cell>
          <cell r="G10361"/>
          <cell r="I10361">
            <v>0</v>
          </cell>
        </row>
        <row r="10362">
          <cell r="A10362">
            <v>166</v>
          </cell>
          <cell r="D10362">
            <v>2001</v>
          </cell>
          <cell r="G10362">
            <v>93</v>
          </cell>
          <cell r="I10362">
            <v>57425</v>
          </cell>
        </row>
        <row r="10363">
          <cell r="A10363">
            <v>166</v>
          </cell>
          <cell r="D10363">
            <v>2001</v>
          </cell>
          <cell r="G10363">
            <v>94</v>
          </cell>
          <cell r="I10363">
            <v>0</v>
          </cell>
        </row>
        <row r="10364">
          <cell r="A10364">
            <v>166</v>
          </cell>
          <cell r="D10364">
            <v>2001</v>
          </cell>
          <cell r="G10364">
            <v>95</v>
          </cell>
          <cell r="I10364">
            <v>1017775</v>
          </cell>
        </row>
        <row r="10365">
          <cell r="A10365">
            <v>166</v>
          </cell>
          <cell r="D10365">
            <v>2001</v>
          </cell>
          <cell r="G10365">
            <v>96</v>
          </cell>
          <cell r="I10365">
            <v>854430</v>
          </cell>
        </row>
        <row r="10366">
          <cell r="A10366">
            <v>166</v>
          </cell>
          <cell r="D10366">
            <v>2001</v>
          </cell>
          <cell r="G10366">
            <v>97</v>
          </cell>
          <cell r="I10366">
            <v>170</v>
          </cell>
        </row>
        <row r="10367">
          <cell r="A10367">
            <v>166</v>
          </cell>
          <cell r="D10367">
            <v>2001</v>
          </cell>
          <cell r="G10367">
            <v>98</v>
          </cell>
          <cell r="I10367">
            <v>20252</v>
          </cell>
        </row>
        <row r="10368">
          <cell r="A10368">
            <v>166</v>
          </cell>
          <cell r="D10368">
            <v>2001</v>
          </cell>
          <cell r="G10368">
            <v>99</v>
          </cell>
          <cell r="I10368">
            <v>1950052</v>
          </cell>
        </row>
        <row r="10369">
          <cell r="A10369">
            <v>166</v>
          </cell>
          <cell r="D10369">
            <v>2001</v>
          </cell>
          <cell r="G10369">
            <v>100</v>
          </cell>
          <cell r="I10369">
            <v>29412152</v>
          </cell>
        </row>
        <row r="10370">
          <cell r="A10370">
            <v>166</v>
          </cell>
          <cell r="D10370">
            <v>2001</v>
          </cell>
          <cell r="G10370"/>
          <cell r="I10370">
            <v>0</v>
          </cell>
        </row>
        <row r="10371">
          <cell r="A10371">
            <v>166</v>
          </cell>
          <cell r="D10371">
            <v>2001</v>
          </cell>
          <cell r="G10371"/>
          <cell r="I10371">
            <v>0</v>
          </cell>
        </row>
        <row r="10372">
          <cell r="A10372">
            <v>166</v>
          </cell>
          <cell r="D10372">
            <v>2001</v>
          </cell>
          <cell r="G10372">
            <v>103</v>
          </cell>
          <cell r="I10372">
            <v>604320</v>
          </cell>
        </row>
        <row r="10373">
          <cell r="A10373">
            <v>166</v>
          </cell>
          <cell r="D10373">
            <v>2001</v>
          </cell>
          <cell r="G10373"/>
          <cell r="I10373">
            <v>0</v>
          </cell>
        </row>
        <row r="10374">
          <cell r="A10374">
            <v>166</v>
          </cell>
          <cell r="D10374">
            <v>2001</v>
          </cell>
          <cell r="G10374">
            <v>105</v>
          </cell>
          <cell r="I10374">
            <v>607110</v>
          </cell>
        </row>
        <row r="10375">
          <cell r="A10375">
            <v>166</v>
          </cell>
          <cell r="D10375">
            <v>2001</v>
          </cell>
          <cell r="G10375">
            <v>106</v>
          </cell>
          <cell r="I10375">
            <v>718458</v>
          </cell>
        </row>
        <row r="10376">
          <cell r="A10376">
            <v>166</v>
          </cell>
          <cell r="D10376">
            <v>2001</v>
          </cell>
          <cell r="G10376">
            <v>107</v>
          </cell>
          <cell r="I10376">
            <v>1453796</v>
          </cell>
        </row>
        <row r="10377">
          <cell r="A10377">
            <v>166</v>
          </cell>
          <cell r="D10377">
            <v>2001</v>
          </cell>
          <cell r="G10377">
            <v>108</v>
          </cell>
          <cell r="I10377">
            <v>417890</v>
          </cell>
        </row>
        <row r="10378">
          <cell r="A10378">
            <v>166</v>
          </cell>
          <cell r="D10378">
            <v>2001</v>
          </cell>
          <cell r="G10378">
            <v>109</v>
          </cell>
          <cell r="I10378">
            <v>195865</v>
          </cell>
        </row>
        <row r="10379">
          <cell r="A10379">
            <v>166</v>
          </cell>
          <cell r="D10379">
            <v>2001</v>
          </cell>
          <cell r="G10379">
            <v>110</v>
          </cell>
          <cell r="I10379">
            <v>2672065</v>
          </cell>
        </row>
        <row r="10380">
          <cell r="A10380">
            <v>166</v>
          </cell>
          <cell r="D10380">
            <v>2001</v>
          </cell>
          <cell r="G10380">
            <v>111</v>
          </cell>
          <cell r="I10380">
            <v>908617</v>
          </cell>
        </row>
        <row r="10381">
          <cell r="A10381">
            <v>166</v>
          </cell>
          <cell r="D10381">
            <v>2001</v>
          </cell>
          <cell r="G10381">
            <v>112</v>
          </cell>
          <cell r="I10381">
            <v>3364263</v>
          </cell>
        </row>
        <row r="10382">
          <cell r="A10382">
            <v>166</v>
          </cell>
          <cell r="D10382">
            <v>2002</v>
          </cell>
          <cell r="G10382">
            <v>83</v>
          </cell>
          <cell r="I10382">
            <v>2064341</v>
          </cell>
        </row>
        <row r="10383">
          <cell r="A10383">
            <v>166</v>
          </cell>
          <cell r="D10383">
            <v>2002</v>
          </cell>
          <cell r="G10383">
            <v>84</v>
          </cell>
          <cell r="I10383">
            <v>2325302</v>
          </cell>
        </row>
        <row r="10384">
          <cell r="A10384">
            <v>166</v>
          </cell>
          <cell r="D10384">
            <v>2002</v>
          </cell>
          <cell r="G10384">
            <v>85</v>
          </cell>
          <cell r="I10384">
            <v>256710</v>
          </cell>
        </row>
        <row r="10385">
          <cell r="A10385">
            <v>166</v>
          </cell>
          <cell r="D10385">
            <v>2002</v>
          </cell>
          <cell r="G10385">
            <v>86</v>
          </cell>
          <cell r="I10385">
            <v>12457</v>
          </cell>
        </row>
        <row r="10386">
          <cell r="A10386">
            <v>166</v>
          </cell>
          <cell r="D10386">
            <v>2002</v>
          </cell>
          <cell r="G10386">
            <v>87</v>
          </cell>
          <cell r="I10386">
            <v>0</v>
          </cell>
        </row>
        <row r="10387">
          <cell r="A10387">
            <v>166</v>
          </cell>
          <cell r="D10387">
            <v>2002</v>
          </cell>
          <cell r="G10387">
            <v>88</v>
          </cell>
          <cell r="I10387">
            <v>29472303</v>
          </cell>
        </row>
        <row r="10388">
          <cell r="A10388">
            <v>166</v>
          </cell>
          <cell r="D10388">
            <v>2002</v>
          </cell>
          <cell r="G10388">
            <v>89</v>
          </cell>
          <cell r="I10388">
            <v>552607</v>
          </cell>
        </row>
        <row r="10389">
          <cell r="A10389">
            <v>166</v>
          </cell>
          <cell r="D10389">
            <v>2002</v>
          </cell>
          <cell r="G10389">
            <v>90</v>
          </cell>
          <cell r="I10389">
            <v>32328</v>
          </cell>
        </row>
        <row r="10390">
          <cell r="A10390">
            <v>166</v>
          </cell>
          <cell r="D10390">
            <v>2002</v>
          </cell>
          <cell r="G10390">
            <v>91</v>
          </cell>
          <cell r="I10390">
            <v>34716048</v>
          </cell>
        </row>
        <row r="10391">
          <cell r="A10391">
            <v>166</v>
          </cell>
          <cell r="D10391">
            <v>2002</v>
          </cell>
          <cell r="G10391"/>
          <cell r="I10391">
            <v>0</v>
          </cell>
        </row>
        <row r="10392">
          <cell r="A10392">
            <v>166</v>
          </cell>
          <cell r="D10392">
            <v>2002</v>
          </cell>
          <cell r="G10392">
            <v>93</v>
          </cell>
          <cell r="I10392">
            <v>17053</v>
          </cell>
        </row>
        <row r="10393">
          <cell r="A10393">
            <v>166</v>
          </cell>
          <cell r="D10393">
            <v>2002</v>
          </cell>
          <cell r="G10393">
            <v>94</v>
          </cell>
          <cell r="I10393">
            <v>0</v>
          </cell>
        </row>
        <row r="10394">
          <cell r="A10394">
            <v>166</v>
          </cell>
          <cell r="D10394">
            <v>2002</v>
          </cell>
          <cell r="G10394">
            <v>95</v>
          </cell>
          <cell r="I10394">
            <v>1470388</v>
          </cell>
        </row>
        <row r="10395">
          <cell r="A10395">
            <v>166</v>
          </cell>
          <cell r="D10395">
            <v>2002</v>
          </cell>
          <cell r="G10395">
            <v>96</v>
          </cell>
          <cell r="I10395">
            <v>1094682</v>
          </cell>
        </row>
        <row r="10396">
          <cell r="A10396">
            <v>166</v>
          </cell>
          <cell r="D10396">
            <v>2002</v>
          </cell>
          <cell r="G10396">
            <v>97</v>
          </cell>
          <cell r="I10396">
            <v>0</v>
          </cell>
        </row>
        <row r="10397">
          <cell r="A10397">
            <v>166</v>
          </cell>
          <cell r="D10397">
            <v>2002</v>
          </cell>
          <cell r="G10397">
            <v>98</v>
          </cell>
          <cell r="I10397">
            <v>6014</v>
          </cell>
        </row>
        <row r="10398">
          <cell r="A10398">
            <v>166</v>
          </cell>
          <cell r="D10398">
            <v>2002</v>
          </cell>
          <cell r="G10398">
            <v>99</v>
          </cell>
          <cell r="I10398">
            <v>2588137</v>
          </cell>
        </row>
        <row r="10399">
          <cell r="A10399">
            <v>166</v>
          </cell>
          <cell r="D10399">
            <v>2002</v>
          </cell>
          <cell r="G10399">
            <v>100</v>
          </cell>
          <cell r="I10399">
            <v>37304185</v>
          </cell>
        </row>
        <row r="10400">
          <cell r="A10400">
            <v>166</v>
          </cell>
          <cell r="D10400">
            <v>2002</v>
          </cell>
          <cell r="G10400"/>
          <cell r="I10400">
            <v>0</v>
          </cell>
        </row>
        <row r="10401">
          <cell r="A10401">
            <v>166</v>
          </cell>
          <cell r="D10401">
            <v>2002</v>
          </cell>
          <cell r="G10401"/>
          <cell r="I10401">
            <v>0</v>
          </cell>
        </row>
        <row r="10402">
          <cell r="A10402">
            <v>166</v>
          </cell>
          <cell r="D10402">
            <v>2002</v>
          </cell>
          <cell r="G10402">
            <v>103</v>
          </cell>
          <cell r="I10402">
            <v>783304</v>
          </cell>
        </row>
        <row r="10403">
          <cell r="A10403">
            <v>166</v>
          </cell>
          <cell r="D10403">
            <v>2002</v>
          </cell>
          <cell r="G10403"/>
          <cell r="I10403">
            <v>0</v>
          </cell>
        </row>
        <row r="10404">
          <cell r="A10404">
            <v>166</v>
          </cell>
          <cell r="D10404">
            <v>2002</v>
          </cell>
          <cell r="G10404">
            <v>105</v>
          </cell>
          <cell r="I10404">
            <v>847451</v>
          </cell>
        </row>
        <row r="10405">
          <cell r="A10405">
            <v>166</v>
          </cell>
          <cell r="D10405">
            <v>2002</v>
          </cell>
          <cell r="G10405">
            <v>106</v>
          </cell>
          <cell r="I10405">
            <v>551383</v>
          </cell>
        </row>
        <row r="10406">
          <cell r="A10406">
            <v>166</v>
          </cell>
          <cell r="D10406">
            <v>2002</v>
          </cell>
          <cell r="G10406">
            <v>107</v>
          </cell>
          <cell r="I10406">
            <v>1437039</v>
          </cell>
        </row>
        <row r="10407">
          <cell r="A10407">
            <v>166</v>
          </cell>
          <cell r="D10407">
            <v>2002</v>
          </cell>
          <cell r="G10407">
            <v>108</v>
          </cell>
          <cell r="I10407">
            <v>485591</v>
          </cell>
        </row>
        <row r="10408">
          <cell r="A10408">
            <v>166</v>
          </cell>
          <cell r="D10408">
            <v>2002</v>
          </cell>
          <cell r="G10408">
            <v>109</v>
          </cell>
          <cell r="I10408">
            <v>391909</v>
          </cell>
        </row>
        <row r="10409">
          <cell r="A10409">
            <v>166</v>
          </cell>
          <cell r="D10409">
            <v>2002</v>
          </cell>
          <cell r="G10409">
            <v>110</v>
          </cell>
          <cell r="I10409">
            <v>3381503</v>
          </cell>
        </row>
        <row r="10410">
          <cell r="A10410">
            <v>166</v>
          </cell>
          <cell r="D10410">
            <v>2002</v>
          </cell>
          <cell r="G10410">
            <v>111</v>
          </cell>
          <cell r="I10410">
            <v>558484</v>
          </cell>
        </row>
        <row r="10411">
          <cell r="A10411">
            <v>166</v>
          </cell>
          <cell r="D10411">
            <v>2002</v>
          </cell>
          <cell r="G10411">
            <v>112</v>
          </cell>
          <cell r="I10411">
            <v>4570936</v>
          </cell>
        </row>
        <row r="10412">
          <cell r="A10412">
            <v>166</v>
          </cell>
          <cell r="D10412">
            <v>2003</v>
          </cell>
          <cell r="G10412">
            <v>83</v>
          </cell>
          <cell r="I10412">
            <v>2172862</v>
          </cell>
        </row>
        <row r="10413">
          <cell r="A10413">
            <v>166</v>
          </cell>
          <cell r="D10413">
            <v>2003</v>
          </cell>
          <cell r="G10413">
            <v>84</v>
          </cell>
          <cell r="I10413">
            <v>2804868</v>
          </cell>
        </row>
        <row r="10414">
          <cell r="A10414">
            <v>166</v>
          </cell>
          <cell r="D10414">
            <v>2003</v>
          </cell>
          <cell r="G10414">
            <v>85</v>
          </cell>
          <cell r="I10414">
            <v>375095</v>
          </cell>
        </row>
        <row r="10415">
          <cell r="A10415">
            <v>166</v>
          </cell>
          <cell r="D10415">
            <v>2003</v>
          </cell>
          <cell r="G10415">
            <v>86</v>
          </cell>
          <cell r="I10415">
            <v>13735</v>
          </cell>
        </row>
        <row r="10416">
          <cell r="A10416">
            <v>166</v>
          </cell>
          <cell r="D10416">
            <v>2003</v>
          </cell>
          <cell r="G10416">
            <v>87</v>
          </cell>
          <cell r="I10416">
            <v>0</v>
          </cell>
        </row>
        <row r="10417">
          <cell r="A10417">
            <v>166</v>
          </cell>
          <cell r="D10417">
            <v>2003</v>
          </cell>
          <cell r="G10417">
            <v>88</v>
          </cell>
          <cell r="I10417">
            <v>30338385</v>
          </cell>
        </row>
        <row r="10418">
          <cell r="A10418">
            <v>166</v>
          </cell>
          <cell r="D10418">
            <v>2003</v>
          </cell>
          <cell r="G10418">
            <v>89</v>
          </cell>
          <cell r="I10418">
            <v>478122</v>
          </cell>
        </row>
        <row r="10419">
          <cell r="A10419">
            <v>166</v>
          </cell>
          <cell r="D10419">
            <v>2003</v>
          </cell>
          <cell r="G10419">
            <v>90</v>
          </cell>
          <cell r="I10419">
            <v>28499</v>
          </cell>
        </row>
        <row r="10420">
          <cell r="A10420">
            <v>166</v>
          </cell>
          <cell r="D10420">
            <v>2003</v>
          </cell>
          <cell r="G10420">
            <v>91</v>
          </cell>
          <cell r="I10420">
            <v>36211566</v>
          </cell>
        </row>
        <row r="10421">
          <cell r="A10421">
            <v>166</v>
          </cell>
          <cell r="D10421">
            <v>2003</v>
          </cell>
          <cell r="G10421"/>
          <cell r="I10421">
            <v>0</v>
          </cell>
        </row>
        <row r="10422">
          <cell r="A10422">
            <v>166</v>
          </cell>
          <cell r="D10422">
            <v>2003</v>
          </cell>
          <cell r="G10422">
            <v>93</v>
          </cell>
          <cell r="I10422">
            <v>11</v>
          </cell>
        </row>
        <row r="10423">
          <cell r="A10423">
            <v>166</v>
          </cell>
          <cell r="D10423">
            <v>2003</v>
          </cell>
          <cell r="G10423">
            <v>94</v>
          </cell>
          <cell r="I10423">
            <v>0</v>
          </cell>
        </row>
        <row r="10424">
          <cell r="A10424">
            <v>166</v>
          </cell>
          <cell r="D10424">
            <v>2003</v>
          </cell>
          <cell r="G10424">
            <v>95</v>
          </cell>
          <cell r="I10424">
            <v>1424440</v>
          </cell>
        </row>
        <row r="10425">
          <cell r="A10425">
            <v>166</v>
          </cell>
          <cell r="D10425">
            <v>2003</v>
          </cell>
          <cell r="G10425">
            <v>96</v>
          </cell>
          <cell r="I10425">
            <v>1161394</v>
          </cell>
        </row>
        <row r="10426">
          <cell r="A10426">
            <v>166</v>
          </cell>
          <cell r="D10426">
            <v>2003</v>
          </cell>
          <cell r="G10426">
            <v>97</v>
          </cell>
          <cell r="I10426">
            <v>0</v>
          </cell>
        </row>
        <row r="10427">
          <cell r="A10427">
            <v>166</v>
          </cell>
          <cell r="D10427">
            <v>2003</v>
          </cell>
          <cell r="G10427">
            <v>98</v>
          </cell>
          <cell r="I10427">
            <v>4</v>
          </cell>
        </row>
        <row r="10428">
          <cell r="A10428">
            <v>166</v>
          </cell>
          <cell r="D10428">
            <v>2003</v>
          </cell>
          <cell r="G10428">
            <v>99</v>
          </cell>
          <cell r="I10428">
            <v>2585849</v>
          </cell>
        </row>
        <row r="10429">
          <cell r="A10429">
            <v>166</v>
          </cell>
          <cell r="D10429">
            <v>2003</v>
          </cell>
          <cell r="G10429">
            <v>100</v>
          </cell>
          <cell r="I10429">
            <v>38797415</v>
          </cell>
        </row>
        <row r="10430">
          <cell r="A10430">
            <v>166</v>
          </cell>
          <cell r="D10430">
            <v>2003</v>
          </cell>
          <cell r="G10430"/>
          <cell r="I10430">
            <v>0</v>
          </cell>
        </row>
        <row r="10431">
          <cell r="A10431">
            <v>166</v>
          </cell>
          <cell r="D10431">
            <v>2003</v>
          </cell>
          <cell r="G10431"/>
          <cell r="I10431">
            <v>0</v>
          </cell>
        </row>
        <row r="10432">
          <cell r="A10432">
            <v>166</v>
          </cell>
          <cell r="D10432">
            <v>2003</v>
          </cell>
          <cell r="G10432">
            <v>103</v>
          </cell>
          <cell r="I10432">
            <v>2756311</v>
          </cell>
        </row>
        <row r="10433">
          <cell r="A10433">
            <v>166</v>
          </cell>
          <cell r="D10433">
            <v>2003</v>
          </cell>
          <cell r="G10433"/>
          <cell r="I10433">
            <v>0</v>
          </cell>
        </row>
        <row r="10434">
          <cell r="A10434">
            <v>166</v>
          </cell>
          <cell r="D10434">
            <v>2003</v>
          </cell>
          <cell r="G10434">
            <v>105</v>
          </cell>
          <cell r="I10434">
            <v>669411</v>
          </cell>
        </row>
        <row r="10435">
          <cell r="A10435">
            <v>166</v>
          </cell>
          <cell r="D10435">
            <v>2003</v>
          </cell>
          <cell r="G10435">
            <v>106</v>
          </cell>
          <cell r="I10435">
            <v>537944</v>
          </cell>
        </row>
        <row r="10436">
          <cell r="A10436">
            <v>166</v>
          </cell>
          <cell r="D10436">
            <v>2003</v>
          </cell>
          <cell r="G10436">
            <v>107</v>
          </cell>
          <cell r="I10436">
            <v>1363013</v>
          </cell>
        </row>
        <row r="10437">
          <cell r="A10437">
            <v>166</v>
          </cell>
          <cell r="D10437">
            <v>2003</v>
          </cell>
          <cell r="G10437">
            <v>108</v>
          </cell>
          <cell r="I10437">
            <v>753793</v>
          </cell>
        </row>
        <row r="10438">
          <cell r="A10438">
            <v>166</v>
          </cell>
          <cell r="D10438">
            <v>2003</v>
          </cell>
          <cell r="G10438">
            <v>109</v>
          </cell>
          <cell r="I10438">
            <v>727172</v>
          </cell>
        </row>
        <row r="10439">
          <cell r="A10439">
            <v>166</v>
          </cell>
          <cell r="D10439">
            <v>2003</v>
          </cell>
          <cell r="G10439">
            <v>110</v>
          </cell>
          <cell r="I10439">
            <v>2077618</v>
          </cell>
        </row>
        <row r="10440">
          <cell r="A10440">
            <v>166</v>
          </cell>
          <cell r="D10440">
            <v>2003</v>
          </cell>
          <cell r="G10440">
            <v>111</v>
          </cell>
          <cell r="I10440">
            <v>611447</v>
          </cell>
        </row>
        <row r="10441">
          <cell r="A10441">
            <v>166</v>
          </cell>
          <cell r="D10441">
            <v>2003</v>
          </cell>
          <cell r="G10441">
            <v>112</v>
          </cell>
          <cell r="I10441">
            <v>3388542</v>
          </cell>
        </row>
        <row r="10442">
          <cell r="A10442">
            <v>166</v>
          </cell>
          <cell r="D10442">
            <v>2004</v>
          </cell>
          <cell r="G10442">
            <v>83</v>
          </cell>
          <cell r="I10442">
            <v>2461668</v>
          </cell>
        </row>
        <row r="10443">
          <cell r="A10443">
            <v>166</v>
          </cell>
          <cell r="D10443">
            <v>2004</v>
          </cell>
          <cell r="G10443">
            <v>84</v>
          </cell>
          <cell r="I10443">
            <v>2067195</v>
          </cell>
        </row>
        <row r="10444">
          <cell r="A10444">
            <v>166</v>
          </cell>
          <cell r="D10444">
            <v>2004</v>
          </cell>
          <cell r="G10444">
            <v>85</v>
          </cell>
          <cell r="I10444">
            <v>700639</v>
          </cell>
        </row>
        <row r="10445">
          <cell r="A10445">
            <v>166</v>
          </cell>
          <cell r="D10445">
            <v>2004</v>
          </cell>
          <cell r="G10445">
            <v>86</v>
          </cell>
          <cell r="I10445">
            <v>6503</v>
          </cell>
        </row>
        <row r="10446">
          <cell r="A10446">
            <v>166</v>
          </cell>
          <cell r="D10446">
            <v>2004</v>
          </cell>
          <cell r="G10446"/>
          <cell r="I10446">
            <v>0</v>
          </cell>
        </row>
        <row r="10447">
          <cell r="A10447">
            <v>166</v>
          </cell>
          <cell r="D10447">
            <v>2004</v>
          </cell>
          <cell r="G10447">
            <v>88</v>
          </cell>
          <cell r="I10447">
            <v>29152810</v>
          </cell>
        </row>
        <row r="10448">
          <cell r="A10448">
            <v>166</v>
          </cell>
          <cell r="D10448">
            <v>2004</v>
          </cell>
          <cell r="G10448">
            <v>89</v>
          </cell>
          <cell r="I10448">
            <v>425455</v>
          </cell>
        </row>
        <row r="10449">
          <cell r="A10449">
            <v>166</v>
          </cell>
          <cell r="D10449">
            <v>2004</v>
          </cell>
          <cell r="G10449">
            <v>90</v>
          </cell>
          <cell r="I10449">
            <v>155999</v>
          </cell>
        </row>
        <row r="10450">
          <cell r="A10450">
            <v>166</v>
          </cell>
          <cell r="D10450">
            <v>2004</v>
          </cell>
          <cell r="G10450">
            <v>91</v>
          </cell>
          <cell r="I10450">
            <v>34970269</v>
          </cell>
        </row>
        <row r="10451">
          <cell r="A10451">
            <v>166</v>
          </cell>
          <cell r="D10451">
            <v>2004</v>
          </cell>
          <cell r="G10451"/>
          <cell r="I10451">
            <v>0</v>
          </cell>
        </row>
        <row r="10452">
          <cell r="A10452">
            <v>166</v>
          </cell>
          <cell r="D10452">
            <v>2004</v>
          </cell>
          <cell r="G10452">
            <v>93</v>
          </cell>
          <cell r="I10452">
            <v>0</v>
          </cell>
        </row>
        <row r="10453">
          <cell r="A10453">
            <v>166</v>
          </cell>
          <cell r="D10453">
            <v>2004</v>
          </cell>
          <cell r="G10453"/>
          <cell r="I10453">
            <v>0</v>
          </cell>
        </row>
        <row r="10454">
          <cell r="A10454">
            <v>166</v>
          </cell>
          <cell r="D10454">
            <v>2004</v>
          </cell>
          <cell r="G10454">
            <v>95</v>
          </cell>
          <cell r="I10454">
            <v>1587735</v>
          </cell>
        </row>
        <row r="10455">
          <cell r="A10455">
            <v>166</v>
          </cell>
          <cell r="D10455">
            <v>2004</v>
          </cell>
          <cell r="G10455">
            <v>96</v>
          </cell>
          <cell r="I10455">
            <v>870562</v>
          </cell>
        </row>
        <row r="10456">
          <cell r="A10456">
            <v>166</v>
          </cell>
          <cell r="D10456">
            <v>2004</v>
          </cell>
          <cell r="G10456"/>
          <cell r="I10456">
            <v>0</v>
          </cell>
        </row>
        <row r="10457">
          <cell r="A10457">
            <v>166</v>
          </cell>
          <cell r="D10457">
            <v>2004</v>
          </cell>
          <cell r="G10457">
            <v>98</v>
          </cell>
          <cell r="I10457">
            <v>38</v>
          </cell>
        </row>
        <row r="10458">
          <cell r="A10458">
            <v>166</v>
          </cell>
          <cell r="D10458">
            <v>2004</v>
          </cell>
          <cell r="G10458">
            <v>99</v>
          </cell>
          <cell r="I10458">
            <v>2458335</v>
          </cell>
        </row>
        <row r="10459">
          <cell r="A10459">
            <v>166</v>
          </cell>
          <cell r="D10459">
            <v>2004</v>
          </cell>
          <cell r="G10459">
            <v>100</v>
          </cell>
          <cell r="I10459">
            <v>37428604</v>
          </cell>
        </row>
        <row r="10460">
          <cell r="A10460">
            <v>166</v>
          </cell>
          <cell r="D10460">
            <v>2004</v>
          </cell>
          <cell r="G10460"/>
          <cell r="I10460">
            <v>0</v>
          </cell>
        </row>
        <row r="10461">
          <cell r="A10461">
            <v>166</v>
          </cell>
          <cell r="D10461">
            <v>2004</v>
          </cell>
          <cell r="G10461"/>
          <cell r="I10461">
            <v>0</v>
          </cell>
        </row>
        <row r="10462">
          <cell r="A10462">
            <v>166</v>
          </cell>
          <cell r="D10462">
            <v>2004</v>
          </cell>
          <cell r="G10462">
            <v>103</v>
          </cell>
          <cell r="I10462">
            <v>2171990</v>
          </cell>
        </row>
        <row r="10463">
          <cell r="A10463">
            <v>166</v>
          </cell>
          <cell r="D10463">
            <v>2004</v>
          </cell>
          <cell r="G10463"/>
          <cell r="I10463">
            <v>0</v>
          </cell>
        </row>
        <row r="10464">
          <cell r="A10464">
            <v>166</v>
          </cell>
          <cell r="D10464">
            <v>2004</v>
          </cell>
          <cell r="G10464">
            <v>105</v>
          </cell>
          <cell r="I10464">
            <v>529432</v>
          </cell>
        </row>
        <row r="10465">
          <cell r="A10465">
            <v>166</v>
          </cell>
          <cell r="D10465">
            <v>2004</v>
          </cell>
          <cell r="G10465">
            <v>106</v>
          </cell>
          <cell r="I10465">
            <v>847893</v>
          </cell>
        </row>
        <row r="10466">
          <cell r="A10466">
            <v>166</v>
          </cell>
          <cell r="D10466">
            <v>2004</v>
          </cell>
          <cell r="G10466">
            <v>107</v>
          </cell>
          <cell r="I10466">
            <v>1516221</v>
          </cell>
        </row>
        <row r="10467">
          <cell r="A10467">
            <v>166</v>
          </cell>
          <cell r="D10467">
            <v>2004</v>
          </cell>
          <cell r="G10467">
            <v>108</v>
          </cell>
          <cell r="I10467">
            <v>740328</v>
          </cell>
        </row>
        <row r="10468">
          <cell r="A10468">
            <v>166</v>
          </cell>
          <cell r="D10468">
            <v>2004</v>
          </cell>
          <cell r="G10468">
            <v>109</v>
          </cell>
          <cell r="I10468">
            <v>664400</v>
          </cell>
        </row>
        <row r="10469">
          <cell r="A10469">
            <v>166</v>
          </cell>
          <cell r="D10469">
            <v>2004</v>
          </cell>
          <cell r="G10469">
            <v>110</v>
          </cell>
          <cell r="I10469">
            <v>4414858</v>
          </cell>
        </row>
        <row r="10470">
          <cell r="A10470">
            <v>166</v>
          </cell>
          <cell r="D10470">
            <v>2004</v>
          </cell>
          <cell r="G10470">
            <v>111</v>
          </cell>
          <cell r="I10470">
            <v>990857</v>
          </cell>
        </row>
        <row r="10471">
          <cell r="A10471">
            <v>166</v>
          </cell>
          <cell r="D10471">
            <v>2004</v>
          </cell>
          <cell r="G10471">
            <v>112</v>
          </cell>
          <cell r="I10471">
            <v>3941133</v>
          </cell>
        </row>
        <row r="10472">
          <cell r="A10472">
            <v>166</v>
          </cell>
          <cell r="D10472">
            <v>2005</v>
          </cell>
          <cell r="G10472">
            <v>83</v>
          </cell>
          <cell r="I10472">
            <v>2384259</v>
          </cell>
        </row>
        <row r="10473">
          <cell r="A10473">
            <v>166</v>
          </cell>
          <cell r="D10473">
            <v>2005</v>
          </cell>
          <cell r="G10473">
            <v>84</v>
          </cell>
          <cell r="I10473">
            <v>2619948</v>
          </cell>
        </row>
        <row r="10474">
          <cell r="A10474">
            <v>166</v>
          </cell>
          <cell r="D10474">
            <v>2005</v>
          </cell>
          <cell r="G10474">
            <v>85</v>
          </cell>
          <cell r="I10474">
            <v>660112</v>
          </cell>
        </row>
        <row r="10475">
          <cell r="A10475">
            <v>166</v>
          </cell>
          <cell r="D10475">
            <v>2005</v>
          </cell>
          <cell r="G10475">
            <v>86</v>
          </cell>
          <cell r="I10475">
            <v>10108</v>
          </cell>
        </row>
        <row r="10476">
          <cell r="A10476">
            <v>166</v>
          </cell>
          <cell r="D10476">
            <v>2005</v>
          </cell>
          <cell r="G10476"/>
          <cell r="I10476">
            <v>0</v>
          </cell>
        </row>
        <row r="10477">
          <cell r="A10477">
            <v>166</v>
          </cell>
          <cell r="D10477">
            <v>2005</v>
          </cell>
          <cell r="G10477">
            <v>88</v>
          </cell>
          <cell r="I10477">
            <v>32657247</v>
          </cell>
        </row>
        <row r="10478">
          <cell r="A10478">
            <v>166</v>
          </cell>
          <cell r="D10478">
            <v>2005</v>
          </cell>
          <cell r="G10478">
            <v>89</v>
          </cell>
          <cell r="I10478">
            <v>749425</v>
          </cell>
        </row>
        <row r="10479">
          <cell r="A10479">
            <v>166</v>
          </cell>
          <cell r="D10479">
            <v>2005</v>
          </cell>
          <cell r="G10479">
            <v>90</v>
          </cell>
          <cell r="I10479">
            <v>772321</v>
          </cell>
        </row>
        <row r="10480">
          <cell r="A10480">
            <v>166</v>
          </cell>
          <cell r="D10480">
            <v>2005</v>
          </cell>
          <cell r="G10480">
            <v>91</v>
          </cell>
          <cell r="I10480">
            <v>39853420</v>
          </cell>
        </row>
        <row r="10481">
          <cell r="A10481">
            <v>166</v>
          </cell>
          <cell r="D10481">
            <v>2005</v>
          </cell>
          <cell r="G10481"/>
          <cell r="I10481">
            <v>0</v>
          </cell>
        </row>
        <row r="10482">
          <cell r="A10482">
            <v>166</v>
          </cell>
          <cell r="D10482">
            <v>2005</v>
          </cell>
          <cell r="G10482"/>
          <cell r="I10482">
            <v>0</v>
          </cell>
        </row>
        <row r="10483">
          <cell r="A10483">
            <v>166</v>
          </cell>
          <cell r="D10483">
            <v>2005</v>
          </cell>
          <cell r="G10483"/>
          <cell r="I10483">
            <v>0</v>
          </cell>
        </row>
        <row r="10484">
          <cell r="A10484">
            <v>166</v>
          </cell>
          <cell r="D10484">
            <v>2005</v>
          </cell>
          <cell r="G10484">
            <v>95</v>
          </cell>
          <cell r="I10484">
            <v>1161773</v>
          </cell>
        </row>
        <row r="10485">
          <cell r="A10485">
            <v>166</v>
          </cell>
          <cell r="D10485">
            <v>2005</v>
          </cell>
          <cell r="G10485">
            <v>96</v>
          </cell>
          <cell r="I10485">
            <v>710028</v>
          </cell>
        </row>
        <row r="10486">
          <cell r="A10486">
            <v>166</v>
          </cell>
          <cell r="D10486">
            <v>2005</v>
          </cell>
          <cell r="G10486"/>
          <cell r="I10486">
            <v>0</v>
          </cell>
        </row>
        <row r="10487">
          <cell r="A10487">
            <v>166</v>
          </cell>
          <cell r="D10487">
            <v>2005</v>
          </cell>
          <cell r="G10487">
            <v>98</v>
          </cell>
          <cell r="I10487">
            <v>0</v>
          </cell>
        </row>
        <row r="10488">
          <cell r="A10488">
            <v>166</v>
          </cell>
          <cell r="D10488">
            <v>2005</v>
          </cell>
          <cell r="G10488">
            <v>99</v>
          </cell>
          <cell r="I10488">
            <v>1871801</v>
          </cell>
        </row>
        <row r="10489">
          <cell r="A10489">
            <v>166</v>
          </cell>
          <cell r="D10489">
            <v>2005</v>
          </cell>
          <cell r="G10489">
            <v>100</v>
          </cell>
          <cell r="I10489">
            <v>41725221</v>
          </cell>
        </row>
        <row r="10490">
          <cell r="A10490">
            <v>166</v>
          </cell>
          <cell r="D10490">
            <v>2005</v>
          </cell>
          <cell r="G10490"/>
          <cell r="I10490">
            <v>0</v>
          </cell>
        </row>
        <row r="10491">
          <cell r="A10491">
            <v>166</v>
          </cell>
          <cell r="D10491">
            <v>2005</v>
          </cell>
          <cell r="G10491"/>
          <cell r="I10491">
            <v>0</v>
          </cell>
        </row>
        <row r="10492">
          <cell r="A10492">
            <v>166</v>
          </cell>
          <cell r="D10492">
            <v>2005</v>
          </cell>
          <cell r="G10492">
            <v>103</v>
          </cell>
          <cell r="I10492">
            <v>2780950</v>
          </cell>
        </row>
        <row r="10493">
          <cell r="A10493">
            <v>166</v>
          </cell>
          <cell r="D10493">
            <v>2005</v>
          </cell>
          <cell r="G10493"/>
          <cell r="I10493">
            <v>0</v>
          </cell>
        </row>
        <row r="10494">
          <cell r="A10494">
            <v>166</v>
          </cell>
          <cell r="D10494">
            <v>2005</v>
          </cell>
          <cell r="G10494">
            <v>105</v>
          </cell>
          <cell r="I10494">
            <v>298102</v>
          </cell>
        </row>
        <row r="10495">
          <cell r="A10495">
            <v>166</v>
          </cell>
          <cell r="D10495">
            <v>2005</v>
          </cell>
          <cell r="G10495">
            <v>106</v>
          </cell>
          <cell r="I10495">
            <v>798918</v>
          </cell>
        </row>
        <row r="10496">
          <cell r="A10496">
            <v>166</v>
          </cell>
          <cell r="D10496">
            <v>2005</v>
          </cell>
          <cell r="G10496">
            <v>107</v>
          </cell>
          <cell r="I10496">
            <v>807400</v>
          </cell>
        </row>
        <row r="10497">
          <cell r="A10497">
            <v>166</v>
          </cell>
          <cell r="D10497">
            <v>2005</v>
          </cell>
          <cell r="G10497">
            <v>108</v>
          </cell>
          <cell r="I10497">
            <v>523151</v>
          </cell>
        </row>
        <row r="10498">
          <cell r="A10498">
            <v>166</v>
          </cell>
          <cell r="D10498">
            <v>2005</v>
          </cell>
          <cell r="G10498">
            <v>109</v>
          </cell>
          <cell r="I10498">
            <v>766395</v>
          </cell>
        </row>
        <row r="10499">
          <cell r="A10499">
            <v>166</v>
          </cell>
          <cell r="D10499">
            <v>2005</v>
          </cell>
          <cell r="G10499">
            <v>110</v>
          </cell>
          <cell r="I10499">
            <v>1661209</v>
          </cell>
        </row>
        <row r="10500">
          <cell r="A10500">
            <v>166</v>
          </cell>
          <cell r="D10500">
            <v>2005</v>
          </cell>
          <cell r="G10500">
            <v>111</v>
          </cell>
          <cell r="I10500">
            <v>1006100</v>
          </cell>
        </row>
        <row r="10501">
          <cell r="A10501">
            <v>166</v>
          </cell>
          <cell r="D10501">
            <v>2005</v>
          </cell>
          <cell r="G10501">
            <v>112</v>
          </cell>
          <cell r="I10501">
            <v>4765269</v>
          </cell>
        </row>
        <row r="10502">
          <cell r="A10502">
            <v>166</v>
          </cell>
          <cell r="D10502">
            <v>2006</v>
          </cell>
          <cell r="G10502">
            <v>83</v>
          </cell>
          <cell r="I10502">
            <v>2894993</v>
          </cell>
        </row>
        <row r="10503">
          <cell r="A10503">
            <v>166</v>
          </cell>
          <cell r="D10503">
            <v>2006</v>
          </cell>
          <cell r="G10503">
            <v>84</v>
          </cell>
          <cell r="I10503">
            <v>899910</v>
          </cell>
        </row>
        <row r="10504">
          <cell r="A10504">
            <v>166</v>
          </cell>
          <cell r="D10504">
            <v>2006</v>
          </cell>
          <cell r="G10504">
            <v>85</v>
          </cell>
          <cell r="I10504">
            <v>370096</v>
          </cell>
        </row>
        <row r="10505">
          <cell r="A10505">
            <v>166</v>
          </cell>
          <cell r="D10505">
            <v>2006</v>
          </cell>
          <cell r="G10505">
            <v>86</v>
          </cell>
          <cell r="I10505">
            <v>2500726</v>
          </cell>
        </row>
        <row r="10506">
          <cell r="A10506">
            <v>166</v>
          </cell>
          <cell r="D10506">
            <v>2006</v>
          </cell>
          <cell r="G10506">
            <v>87</v>
          </cell>
          <cell r="I10506">
            <v>6668</v>
          </cell>
        </row>
        <row r="10507">
          <cell r="A10507">
            <v>166</v>
          </cell>
          <cell r="D10507">
            <v>2006</v>
          </cell>
          <cell r="G10507">
            <v>88</v>
          </cell>
          <cell r="I10507">
            <v>2397368</v>
          </cell>
        </row>
        <row r="10508">
          <cell r="A10508">
            <v>166</v>
          </cell>
          <cell r="D10508">
            <v>2006</v>
          </cell>
          <cell r="G10508">
            <v>89</v>
          </cell>
          <cell r="I10508">
            <v>1611</v>
          </cell>
        </row>
        <row r="10509">
          <cell r="A10509">
            <v>166</v>
          </cell>
          <cell r="D10509">
            <v>2006</v>
          </cell>
          <cell r="G10509"/>
          <cell r="I10509">
            <v>0</v>
          </cell>
        </row>
        <row r="10510">
          <cell r="A10510">
            <v>166</v>
          </cell>
          <cell r="D10510">
            <v>2006</v>
          </cell>
          <cell r="G10510"/>
          <cell r="I10510">
            <v>0</v>
          </cell>
        </row>
        <row r="10511">
          <cell r="A10511">
            <v>166</v>
          </cell>
          <cell r="D10511">
            <v>2006</v>
          </cell>
          <cell r="G10511">
            <v>92</v>
          </cell>
          <cell r="I10511">
            <v>658101</v>
          </cell>
        </row>
        <row r="10512">
          <cell r="A10512">
            <v>166</v>
          </cell>
          <cell r="D10512">
            <v>2006</v>
          </cell>
          <cell r="G10512">
            <v>93</v>
          </cell>
          <cell r="I10512">
            <v>661566</v>
          </cell>
        </row>
        <row r="10513">
          <cell r="A10513">
            <v>166</v>
          </cell>
          <cell r="D10513">
            <v>2006</v>
          </cell>
          <cell r="G10513">
            <v>94</v>
          </cell>
          <cell r="I10513">
            <v>12940</v>
          </cell>
        </row>
        <row r="10514">
          <cell r="A10514">
            <v>166</v>
          </cell>
          <cell r="D10514">
            <v>2006</v>
          </cell>
          <cell r="G10514"/>
          <cell r="I10514">
            <v>0</v>
          </cell>
        </row>
        <row r="10515">
          <cell r="A10515">
            <v>166</v>
          </cell>
          <cell r="D10515">
            <v>2006</v>
          </cell>
          <cell r="G10515">
            <v>96</v>
          </cell>
          <cell r="I10515">
            <v>29382590</v>
          </cell>
        </row>
        <row r="10516">
          <cell r="A10516">
            <v>166</v>
          </cell>
          <cell r="D10516">
            <v>2006</v>
          </cell>
          <cell r="G10516">
            <v>97</v>
          </cell>
          <cell r="I10516">
            <v>1000775</v>
          </cell>
        </row>
        <row r="10517">
          <cell r="A10517">
            <v>166</v>
          </cell>
          <cell r="D10517">
            <v>2006</v>
          </cell>
          <cell r="G10517">
            <v>98</v>
          </cell>
          <cell r="I10517">
            <v>806925</v>
          </cell>
        </row>
        <row r="10518">
          <cell r="A10518">
            <v>166</v>
          </cell>
          <cell r="D10518">
            <v>2006</v>
          </cell>
          <cell r="G10518">
            <v>99</v>
          </cell>
          <cell r="I10518">
            <v>41594269</v>
          </cell>
        </row>
        <row r="10519">
          <cell r="A10519">
            <v>166</v>
          </cell>
          <cell r="D10519">
            <v>2006</v>
          </cell>
          <cell r="G10519"/>
          <cell r="I10519">
            <v>0</v>
          </cell>
        </row>
        <row r="10520">
          <cell r="A10520">
            <v>166</v>
          </cell>
          <cell r="D10520">
            <v>2006</v>
          </cell>
          <cell r="G10520">
            <v>101</v>
          </cell>
          <cell r="I10520">
            <v>3475</v>
          </cell>
        </row>
        <row r="10521">
          <cell r="A10521">
            <v>166</v>
          </cell>
          <cell r="D10521">
            <v>2006</v>
          </cell>
          <cell r="G10521"/>
          <cell r="I10521">
            <v>0</v>
          </cell>
        </row>
        <row r="10522">
          <cell r="A10522">
            <v>166</v>
          </cell>
          <cell r="D10522">
            <v>2006</v>
          </cell>
          <cell r="G10522"/>
          <cell r="I10522">
            <v>0</v>
          </cell>
        </row>
        <row r="10523">
          <cell r="A10523">
            <v>166</v>
          </cell>
          <cell r="D10523">
            <v>2006</v>
          </cell>
          <cell r="G10523"/>
          <cell r="I10523">
            <v>0</v>
          </cell>
        </row>
        <row r="10524">
          <cell r="A10524">
            <v>166</v>
          </cell>
          <cell r="D10524">
            <v>2006</v>
          </cell>
          <cell r="G10524"/>
          <cell r="I10524">
            <v>0</v>
          </cell>
        </row>
        <row r="10525">
          <cell r="A10525">
            <v>166</v>
          </cell>
          <cell r="D10525">
            <v>2006</v>
          </cell>
          <cell r="G10525"/>
          <cell r="I10525">
            <v>0</v>
          </cell>
        </row>
        <row r="10526">
          <cell r="A10526">
            <v>166</v>
          </cell>
          <cell r="D10526">
            <v>2006</v>
          </cell>
          <cell r="G10526">
            <v>107</v>
          </cell>
          <cell r="I10526">
            <v>1605138</v>
          </cell>
        </row>
        <row r="10527">
          <cell r="A10527">
            <v>166</v>
          </cell>
          <cell r="D10527">
            <v>2006</v>
          </cell>
          <cell r="G10527">
            <v>108</v>
          </cell>
          <cell r="I10527">
            <v>1002906</v>
          </cell>
        </row>
        <row r="10528">
          <cell r="A10528">
            <v>166</v>
          </cell>
          <cell r="D10528">
            <v>2006</v>
          </cell>
          <cell r="G10528"/>
          <cell r="I10528">
            <v>0</v>
          </cell>
        </row>
        <row r="10529">
          <cell r="A10529">
            <v>166</v>
          </cell>
          <cell r="D10529">
            <v>2006</v>
          </cell>
          <cell r="G10529">
            <v>110</v>
          </cell>
          <cell r="I10529">
            <v>4760</v>
          </cell>
        </row>
        <row r="10530">
          <cell r="A10530">
            <v>166</v>
          </cell>
          <cell r="D10530">
            <v>2006</v>
          </cell>
          <cell r="G10530">
            <v>111</v>
          </cell>
          <cell r="I10530">
            <v>2616279</v>
          </cell>
        </row>
        <row r="10531">
          <cell r="A10531">
            <v>166</v>
          </cell>
          <cell r="D10531">
            <v>2006</v>
          </cell>
          <cell r="G10531">
            <v>112</v>
          </cell>
          <cell r="I10531">
            <v>44210548</v>
          </cell>
        </row>
        <row r="10532">
          <cell r="A10532">
            <v>166</v>
          </cell>
          <cell r="D10532">
            <v>2007</v>
          </cell>
          <cell r="G10532">
            <v>83</v>
          </cell>
          <cell r="I10532">
            <v>2465050</v>
          </cell>
        </row>
        <row r="10533">
          <cell r="A10533">
            <v>166</v>
          </cell>
          <cell r="D10533">
            <v>2007</v>
          </cell>
          <cell r="G10533">
            <v>84</v>
          </cell>
          <cell r="I10533">
            <v>0</v>
          </cell>
        </row>
        <row r="10534">
          <cell r="A10534">
            <v>166</v>
          </cell>
          <cell r="D10534">
            <v>2007</v>
          </cell>
          <cell r="G10534">
            <v>85</v>
          </cell>
          <cell r="I10534">
            <v>536134</v>
          </cell>
        </row>
        <row r="10535">
          <cell r="A10535">
            <v>166</v>
          </cell>
          <cell r="D10535">
            <v>2007</v>
          </cell>
          <cell r="G10535">
            <v>86</v>
          </cell>
          <cell r="I10535">
            <v>3307225</v>
          </cell>
        </row>
        <row r="10536">
          <cell r="A10536">
            <v>166</v>
          </cell>
          <cell r="D10536">
            <v>2007</v>
          </cell>
          <cell r="G10536">
            <v>87</v>
          </cell>
          <cell r="I10536">
            <v>617</v>
          </cell>
        </row>
        <row r="10537">
          <cell r="A10537">
            <v>166</v>
          </cell>
          <cell r="D10537">
            <v>2007</v>
          </cell>
          <cell r="G10537">
            <v>88</v>
          </cell>
          <cell r="I10537">
            <v>3220743</v>
          </cell>
        </row>
        <row r="10538">
          <cell r="A10538">
            <v>166</v>
          </cell>
          <cell r="D10538">
            <v>2007</v>
          </cell>
          <cell r="G10538">
            <v>89</v>
          </cell>
          <cell r="I10538">
            <v>846535</v>
          </cell>
        </row>
        <row r="10539">
          <cell r="A10539">
            <v>166</v>
          </cell>
          <cell r="D10539">
            <v>2007</v>
          </cell>
          <cell r="G10539">
            <v>90</v>
          </cell>
          <cell r="I10539">
            <v>831</v>
          </cell>
        </row>
        <row r="10540">
          <cell r="A10540">
            <v>166</v>
          </cell>
          <cell r="D10540">
            <v>2007</v>
          </cell>
          <cell r="G10540"/>
          <cell r="I10540">
            <v>0</v>
          </cell>
        </row>
        <row r="10541">
          <cell r="A10541">
            <v>166</v>
          </cell>
          <cell r="D10541">
            <v>2007</v>
          </cell>
          <cell r="G10541">
            <v>92</v>
          </cell>
          <cell r="I10541">
            <v>777983</v>
          </cell>
        </row>
        <row r="10542">
          <cell r="A10542">
            <v>166</v>
          </cell>
          <cell r="D10542">
            <v>2007</v>
          </cell>
          <cell r="G10542">
            <v>93</v>
          </cell>
          <cell r="I10542">
            <v>821283</v>
          </cell>
        </row>
        <row r="10543">
          <cell r="A10543">
            <v>166</v>
          </cell>
          <cell r="D10543">
            <v>2007</v>
          </cell>
          <cell r="G10543">
            <v>94</v>
          </cell>
          <cell r="I10543">
            <v>544191</v>
          </cell>
        </row>
        <row r="10544">
          <cell r="A10544">
            <v>166</v>
          </cell>
          <cell r="D10544">
            <v>2007</v>
          </cell>
          <cell r="G10544"/>
          <cell r="I10544">
            <v>0</v>
          </cell>
        </row>
        <row r="10545">
          <cell r="A10545">
            <v>166</v>
          </cell>
          <cell r="D10545">
            <v>2007</v>
          </cell>
          <cell r="G10545">
            <v>96</v>
          </cell>
          <cell r="I10545">
            <v>28215408</v>
          </cell>
        </row>
        <row r="10546">
          <cell r="A10546">
            <v>166</v>
          </cell>
          <cell r="D10546">
            <v>2007</v>
          </cell>
          <cell r="G10546">
            <v>97</v>
          </cell>
          <cell r="I10546">
            <v>1433218</v>
          </cell>
        </row>
        <row r="10547">
          <cell r="A10547">
            <v>166</v>
          </cell>
          <cell r="D10547">
            <v>2007</v>
          </cell>
          <cell r="G10547">
            <v>98</v>
          </cell>
          <cell r="I10547">
            <v>802256</v>
          </cell>
        </row>
        <row r="10548">
          <cell r="A10548">
            <v>166</v>
          </cell>
          <cell r="D10548">
            <v>2007</v>
          </cell>
          <cell r="G10548">
            <v>99</v>
          </cell>
          <cell r="I10548">
            <v>42971474</v>
          </cell>
        </row>
        <row r="10549">
          <cell r="A10549">
            <v>166</v>
          </cell>
          <cell r="D10549">
            <v>2007</v>
          </cell>
          <cell r="G10549"/>
          <cell r="I10549">
            <v>0</v>
          </cell>
        </row>
        <row r="10550">
          <cell r="A10550">
            <v>166</v>
          </cell>
          <cell r="D10550">
            <v>2007</v>
          </cell>
          <cell r="G10550">
            <v>101</v>
          </cell>
          <cell r="I10550">
            <v>51067</v>
          </cell>
        </row>
        <row r="10551">
          <cell r="A10551">
            <v>166</v>
          </cell>
          <cell r="D10551">
            <v>2007</v>
          </cell>
          <cell r="G10551"/>
          <cell r="I10551">
            <v>0</v>
          </cell>
        </row>
        <row r="10552">
          <cell r="A10552">
            <v>166</v>
          </cell>
          <cell r="D10552">
            <v>2007</v>
          </cell>
          <cell r="G10552"/>
          <cell r="I10552">
            <v>0</v>
          </cell>
        </row>
        <row r="10553">
          <cell r="A10553">
            <v>166</v>
          </cell>
          <cell r="D10553">
            <v>2007</v>
          </cell>
          <cell r="G10553"/>
          <cell r="I10553">
            <v>0</v>
          </cell>
        </row>
        <row r="10554">
          <cell r="A10554">
            <v>166</v>
          </cell>
          <cell r="D10554">
            <v>2007</v>
          </cell>
          <cell r="G10554"/>
          <cell r="I10554">
            <v>0</v>
          </cell>
        </row>
        <row r="10555">
          <cell r="A10555">
            <v>166</v>
          </cell>
          <cell r="D10555">
            <v>2007</v>
          </cell>
          <cell r="G10555"/>
          <cell r="I10555">
            <v>0</v>
          </cell>
        </row>
        <row r="10556">
          <cell r="A10556">
            <v>166</v>
          </cell>
          <cell r="D10556">
            <v>2007</v>
          </cell>
          <cell r="G10556">
            <v>107</v>
          </cell>
          <cell r="I10556">
            <v>1963359</v>
          </cell>
        </row>
        <row r="10557">
          <cell r="A10557">
            <v>166</v>
          </cell>
          <cell r="D10557">
            <v>2007</v>
          </cell>
          <cell r="G10557">
            <v>108</v>
          </cell>
          <cell r="I10557">
            <v>957429</v>
          </cell>
        </row>
        <row r="10558">
          <cell r="A10558">
            <v>166</v>
          </cell>
          <cell r="D10558">
            <v>2007</v>
          </cell>
          <cell r="G10558"/>
          <cell r="I10558">
            <v>0</v>
          </cell>
        </row>
        <row r="10559">
          <cell r="A10559">
            <v>166</v>
          </cell>
          <cell r="D10559">
            <v>2007</v>
          </cell>
          <cell r="G10559">
            <v>110</v>
          </cell>
          <cell r="I10559">
            <v>0</v>
          </cell>
        </row>
        <row r="10560">
          <cell r="A10560">
            <v>166</v>
          </cell>
          <cell r="D10560">
            <v>2007</v>
          </cell>
          <cell r="G10560">
            <v>111</v>
          </cell>
          <cell r="I10560">
            <v>2971855</v>
          </cell>
        </row>
        <row r="10561">
          <cell r="A10561">
            <v>166</v>
          </cell>
          <cell r="D10561">
            <v>2007</v>
          </cell>
          <cell r="G10561">
            <v>112</v>
          </cell>
          <cell r="I10561">
            <v>45943329</v>
          </cell>
        </row>
        <row r="10562">
          <cell r="A10562">
            <v>166</v>
          </cell>
          <cell r="D10562">
            <v>2008</v>
          </cell>
          <cell r="G10562">
            <v>83</v>
          </cell>
          <cell r="I10562">
            <v>2824160</v>
          </cell>
        </row>
        <row r="10563">
          <cell r="A10563">
            <v>166</v>
          </cell>
          <cell r="D10563">
            <v>2008</v>
          </cell>
          <cell r="G10563"/>
          <cell r="I10563">
            <v>0</v>
          </cell>
        </row>
        <row r="10564">
          <cell r="A10564">
            <v>166</v>
          </cell>
          <cell r="D10564">
            <v>2008</v>
          </cell>
          <cell r="G10564">
            <v>85</v>
          </cell>
          <cell r="I10564">
            <v>458820</v>
          </cell>
        </row>
        <row r="10565">
          <cell r="A10565">
            <v>166</v>
          </cell>
          <cell r="D10565">
            <v>2008</v>
          </cell>
          <cell r="G10565">
            <v>86</v>
          </cell>
          <cell r="I10565">
            <v>3119968</v>
          </cell>
        </row>
        <row r="10566">
          <cell r="A10566">
            <v>166</v>
          </cell>
          <cell r="D10566">
            <v>2008</v>
          </cell>
          <cell r="G10566">
            <v>87</v>
          </cell>
          <cell r="I10566">
            <v>0</v>
          </cell>
        </row>
        <row r="10567">
          <cell r="A10567">
            <v>166</v>
          </cell>
          <cell r="D10567">
            <v>2008</v>
          </cell>
          <cell r="G10567">
            <v>88</v>
          </cell>
          <cell r="I10567">
            <v>2737554</v>
          </cell>
        </row>
        <row r="10568">
          <cell r="A10568">
            <v>166</v>
          </cell>
          <cell r="D10568">
            <v>2008</v>
          </cell>
          <cell r="G10568">
            <v>89</v>
          </cell>
          <cell r="I10568">
            <v>849154</v>
          </cell>
        </row>
        <row r="10569">
          <cell r="A10569">
            <v>166</v>
          </cell>
          <cell r="D10569">
            <v>2008</v>
          </cell>
          <cell r="G10569">
            <v>90</v>
          </cell>
          <cell r="I10569">
            <v>0</v>
          </cell>
        </row>
        <row r="10570">
          <cell r="A10570">
            <v>166</v>
          </cell>
          <cell r="D10570">
            <v>2008</v>
          </cell>
          <cell r="G10570"/>
          <cell r="I10570">
            <v>0</v>
          </cell>
        </row>
        <row r="10571">
          <cell r="A10571">
            <v>166</v>
          </cell>
          <cell r="D10571">
            <v>2008</v>
          </cell>
          <cell r="G10571">
            <v>92</v>
          </cell>
          <cell r="I10571">
            <v>397240</v>
          </cell>
        </row>
        <row r="10572">
          <cell r="A10572">
            <v>166</v>
          </cell>
          <cell r="D10572">
            <v>2008</v>
          </cell>
          <cell r="G10572">
            <v>93</v>
          </cell>
          <cell r="I10572">
            <v>725475</v>
          </cell>
        </row>
        <row r="10573">
          <cell r="A10573">
            <v>166</v>
          </cell>
          <cell r="D10573">
            <v>2008</v>
          </cell>
          <cell r="G10573">
            <v>94</v>
          </cell>
          <cell r="I10573">
            <v>227416</v>
          </cell>
        </row>
        <row r="10574">
          <cell r="A10574">
            <v>166</v>
          </cell>
          <cell r="D10574">
            <v>2008</v>
          </cell>
          <cell r="G10574"/>
          <cell r="I10574">
            <v>0</v>
          </cell>
        </row>
        <row r="10575">
          <cell r="A10575">
            <v>166</v>
          </cell>
          <cell r="D10575">
            <v>2008</v>
          </cell>
          <cell r="G10575">
            <v>96</v>
          </cell>
          <cell r="I10575">
            <v>30502009</v>
          </cell>
        </row>
        <row r="10576">
          <cell r="A10576">
            <v>166</v>
          </cell>
          <cell r="D10576">
            <v>2008</v>
          </cell>
          <cell r="G10576">
            <v>97</v>
          </cell>
          <cell r="I10576">
            <v>871583</v>
          </cell>
        </row>
        <row r="10577">
          <cell r="A10577">
            <v>166</v>
          </cell>
          <cell r="D10577">
            <v>2008</v>
          </cell>
          <cell r="G10577">
            <v>98</v>
          </cell>
          <cell r="I10577">
            <v>948703</v>
          </cell>
        </row>
        <row r="10578">
          <cell r="A10578">
            <v>166</v>
          </cell>
          <cell r="D10578">
            <v>2008</v>
          </cell>
          <cell r="G10578">
            <v>99</v>
          </cell>
          <cell r="I10578">
            <v>43662082</v>
          </cell>
        </row>
        <row r="10579">
          <cell r="A10579">
            <v>166</v>
          </cell>
          <cell r="D10579">
            <v>2008</v>
          </cell>
          <cell r="G10579"/>
          <cell r="I10579">
            <v>0</v>
          </cell>
        </row>
        <row r="10580">
          <cell r="A10580">
            <v>166</v>
          </cell>
          <cell r="D10580">
            <v>2008</v>
          </cell>
          <cell r="G10580">
            <v>101</v>
          </cell>
          <cell r="I10580">
            <v>41716</v>
          </cell>
        </row>
        <row r="10581">
          <cell r="A10581">
            <v>166</v>
          </cell>
          <cell r="D10581">
            <v>2008</v>
          </cell>
          <cell r="G10581"/>
          <cell r="I10581">
            <v>0</v>
          </cell>
        </row>
        <row r="10582">
          <cell r="A10582">
            <v>166</v>
          </cell>
          <cell r="D10582">
            <v>2008</v>
          </cell>
          <cell r="G10582"/>
          <cell r="I10582">
            <v>0</v>
          </cell>
        </row>
        <row r="10583">
          <cell r="A10583">
            <v>166</v>
          </cell>
          <cell r="D10583">
            <v>2008</v>
          </cell>
          <cell r="G10583"/>
          <cell r="I10583">
            <v>0</v>
          </cell>
        </row>
        <row r="10584">
          <cell r="A10584">
            <v>166</v>
          </cell>
          <cell r="D10584">
            <v>2008</v>
          </cell>
          <cell r="G10584"/>
          <cell r="I10584">
            <v>0</v>
          </cell>
        </row>
        <row r="10585">
          <cell r="A10585">
            <v>166</v>
          </cell>
          <cell r="D10585">
            <v>2008</v>
          </cell>
          <cell r="G10585"/>
          <cell r="I10585">
            <v>0</v>
          </cell>
        </row>
        <row r="10586">
          <cell r="A10586">
            <v>166</v>
          </cell>
          <cell r="D10586">
            <v>2008</v>
          </cell>
          <cell r="G10586">
            <v>107</v>
          </cell>
          <cell r="I10586">
            <v>2183872</v>
          </cell>
        </row>
        <row r="10587">
          <cell r="A10587">
            <v>166</v>
          </cell>
          <cell r="D10587">
            <v>2008</v>
          </cell>
          <cell r="G10587">
            <v>108</v>
          </cell>
          <cell r="I10587">
            <v>1075163</v>
          </cell>
        </row>
        <row r="10588">
          <cell r="A10588">
            <v>166</v>
          </cell>
          <cell r="D10588">
            <v>2008</v>
          </cell>
          <cell r="G10588"/>
          <cell r="I10588">
            <v>0</v>
          </cell>
        </row>
        <row r="10589">
          <cell r="A10589">
            <v>166</v>
          </cell>
          <cell r="D10589">
            <v>2008</v>
          </cell>
          <cell r="G10589">
            <v>110</v>
          </cell>
          <cell r="I10589">
            <v>81</v>
          </cell>
        </row>
        <row r="10590">
          <cell r="A10590">
            <v>166</v>
          </cell>
          <cell r="D10590">
            <v>2008</v>
          </cell>
          <cell r="G10590">
            <v>111</v>
          </cell>
          <cell r="I10590">
            <v>3300832</v>
          </cell>
        </row>
        <row r="10591">
          <cell r="A10591">
            <v>166</v>
          </cell>
          <cell r="D10591">
            <v>2008</v>
          </cell>
          <cell r="G10591">
            <v>112</v>
          </cell>
          <cell r="I10591">
            <v>46962914</v>
          </cell>
        </row>
        <row r="10592">
          <cell r="A10592">
            <v>166</v>
          </cell>
          <cell r="D10592">
            <v>2009</v>
          </cell>
          <cell r="G10592">
            <v>83</v>
          </cell>
          <cell r="I10592">
            <v>3783806</v>
          </cell>
        </row>
        <row r="10593">
          <cell r="A10593">
            <v>166</v>
          </cell>
          <cell r="D10593">
            <v>2009</v>
          </cell>
          <cell r="G10593"/>
          <cell r="I10593">
            <v>0</v>
          </cell>
        </row>
        <row r="10594">
          <cell r="A10594">
            <v>166</v>
          </cell>
          <cell r="D10594">
            <v>2009</v>
          </cell>
          <cell r="G10594">
            <v>85</v>
          </cell>
          <cell r="I10594">
            <v>14072</v>
          </cell>
        </row>
        <row r="10595">
          <cell r="A10595">
            <v>166</v>
          </cell>
          <cell r="D10595">
            <v>2009</v>
          </cell>
          <cell r="G10595">
            <v>86</v>
          </cell>
          <cell r="I10595">
            <v>2814031</v>
          </cell>
        </row>
        <row r="10596">
          <cell r="A10596">
            <v>166</v>
          </cell>
          <cell r="D10596">
            <v>2009</v>
          </cell>
          <cell r="G10596"/>
          <cell r="I10596">
            <v>0</v>
          </cell>
        </row>
        <row r="10597">
          <cell r="A10597">
            <v>166</v>
          </cell>
          <cell r="D10597">
            <v>2009</v>
          </cell>
          <cell r="G10597">
            <v>88</v>
          </cell>
          <cell r="I10597">
            <v>2445957</v>
          </cell>
        </row>
        <row r="10598">
          <cell r="A10598">
            <v>166</v>
          </cell>
          <cell r="D10598">
            <v>2009</v>
          </cell>
          <cell r="G10598">
            <v>89</v>
          </cell>
          <cell r="I10598">
            <v>856144</v>
          </cell>
        </row>
        <row r="10599">
          <cell r="A10599">
            <v>166</v>
          </cell>
          <cell r="D10599">
            <v>2009</v>
          </cell>
          <cell r="G10599"/>
          <cell r="I10599">
            <v>0</v>
          </cell>
        </row>
        <row r="10600">
          <cell r="A10600">
            <v>166</v>
          </cell>
          <cell r="D10600">
            <v>2009</v>
          </cell>
          <cell r="G10600"/>
          <cell r="I10600">
            <v>0</v>
          </cell>
        </row>
        <row r="10601">
          <cell r="A10601">
            <v>166</v>
          </cell>
          <cell r="D10601">
            <v>2009</v>
          </cell>
          <cell r="G10601">
            <v>92</v>
          </cell>
          <cell r="I10601">
            <v>421936</v>
          </cell>
        </row>
        <row r="10602">
          <cell r="A10602">
            <v>166</v>
          </cell>
          <cell r="D10602">
            <v>2009</v>
          </cell>
          <cell r="G10602">
            <v>93</v>
          </cell>
          <cell r="I10602">
            <v>745083</v>
          </cell>
        </row>
        <row r="10603">
          <cell r="A10603">
            <v>166</v>
          </cell>
          <cell r="D10603">
            <v>2009</v>
          </cell>
          <cell r="G10603">
            <v>94</v>
          </cell>
          <cell r="I10603">
            <v>422511</v>
          </cell>
        </row>
        <row r="10604">
          <cell r="A10604">
            <v>166</v>
          </cell>
          <cell r="D10604">
            <v>2009</v>
          </cell>
          <cell r="G10604"/>
          <cell r="I10604">
            <v>0</v>
          </cell>
        </row>
        <row r="10605">
          <cell r="A10605">
            <v>166</v>
          </cell>
          <cell r="D10605">
            <v>2009</v>
          </cell>
          <cell r="G10605">
            <v>96</v>
          </cell>
          <cell r="I10605">
            <v>38003573</v>
          </cell>
        </row>
        <row r="10606">
          <cell r="A10606">
            <v>166</v>
          </cell>
          <cell r="D10606">
            <v>2009</v>
          </cell>
          <cell r="G10606">
            <v>97</v>
          </cell>
          <cell r="I10606">
            <v>1022728</v>
          </cell>
        </row>
        <row r="10607">
          <cell r="A10607">
            <v>166</v>
          </cell>
          <cell r="D10607">
            <v>2009</v>
          </cell>
          <cell r="G10607">
            <v>98</v>
          </cell>
          <cell r="I10607">
            <v>987708</v>
          </cell>
        </row>
        <row r="10608">
          <cell r="A10608">
            <v>166</v>
          </cell>
          <cell r="D10608">
            <v>2009</v>
          </cell>
          <cell r="G10608">
            <v>99</v>
          </cell>
          <cell r="I10608">
            <v>51517549</v>
          </cell>
        </row>
        <row r="10609">
          <cell r="A10609">
            <v>166</v>
          </cell>
          <cell r="D10609">
            <v>2009</v>
          </cell>
          <cell r="G10609"/>
          <cell r="I10609">
            <v>0</v>
          </cell>
        </row>
        <row r="10610">
          <cell r="A10610">
            <v>166</v>
          </cell>
          <cell r="D10610">
            <v>2009</v>
          </cell>
          <cell r="G10610">
            <v>101</v>
          </cell>
          <cell r="I10610">
            <v>66951</v>
          </cell>
        </row>
        <row r="10611">
          <cell r="A10611">
            <v>166</v>
          </cell>
          <cell r="D10611">
            <v>2009</v>
          </cell>
          <cell r="G10611"/>
          <cell r="I10611">
            <v>0</v>
          </cell>
        </row>
        <row r="10612">
          <cell r="A10612">
            <v>166</v>
          </cell>
          <cell r="D10612">
            <v>2009</v>
          </cell>
          <cell r="G10612"/>
          <cell r="I10612">
            <v>0</v>
          </cell>
        </row>
        <row r="10613">
          <cell r="A10613">
            <v>166</v>
          </cell>
          <cell r="D10613">
            <v>2009</v>
          </cell>
          <cell r="G10613"/>
          <cell r="I10613">
            <v>0</v>
          </cell>
        </row>
        <row r="10614">
          <cell r="A10614">
            <v>166</v>
          </cell>
          <cell r="D10614">
            <v>2009</v>
          </cell>
          <cell r="G10614"/>
          <cell r="I10614">
            <v>0</v>
          </cell>
        </row>
        <row r="10615">
          <cell r="A10615">
            <v>166</v>
          </cell>
          <cell r="D10615">
            <v>2009</v>
          </cell>
          <cell r="G10615"/>
          <cell r="I10615">
            <v>0</v>
          </cell>
        </row>
        <row r="10616">
          <cell r="A10616">
            <v>166</v>
          </cell>
          <cell r="D10616">
            <v>2009</v>
          </cell>
          <cell r="G10616">
            <v>107</v>
          </cell>
          <cell r="I10616">
            <v>1826370</v>
          </cell>
        </row>
        <row r="10617">
          <cell r="A10617">
            <v>166</v>
          </cell>
          <cell r="D10617">
            <v>2009</v>
          </cell>
          <cell r="G10617">
            <v>108</v>
          </cell>
          <cell r="I10617">
            <v>839086</v>
          </cell>
        </row>
        <row r="10618">
          <cell r="A10618">
            <v>166</v>
          </cell>
          <cell r="D10618">
            <v>2009</v>
          </cell>
          <cell r="G10618"/>
          <cell r="I10618">
            <v>0</v>
          </cell>
        </row>
        <row r="10619">
          <cell r="A10619">
            <v>166</v>
          </cell>
          <cell r="D10619">
            <v>2009</v>
          </cell>
          <cell r="G10619">
            <v>110</v>
          </cell>
          <cell r="I10619">
            <v>4847</v>
          </cell>
        </row>
        <row r="10620">
          <cell r="A10620">
            <v>166</v>
          </cell>
          <cell r="D10620">
            <v>2009</v>
          </cell>
          <cell r="G10620">
            <v>111</v>
          </cell>
          <cell r="I10620">
            <v>2737254</v>
          </cell>
        </row>
        <row r="10621">
          <cell r="A10621">
            <v>166</v>
          </cell>
          <cell r="D10621">
            <v>2009</v>
          </cell>
          <cell r="G10621">
            <v>112</v>
          </cell>
          <cell r="I10621">
            <v>54254803</v>
          </cell>
        </row>
        <row r="10622">
          <cell r="A10622">
            <v>166</v>
          </cell>
          <cell r="D10622">
            <v>2010</v>
          </cell>
          <cell r="G10622">
            <v>83</v>
          </cell>
          <cell r="I10622">
            <v>4271503</v>
          </cell>
        </row>
        <row r="10623">
          <cell r="A10623">
            <v>166</v>
          </cell>
          <cell r="D10623">
            <v>2010</v>
          </cell>
          <cell r="G10623"/>
          <cell r="I10623">
            <v>0</v>
          </cell>
        </row>
        <row r="10624">
          <cell r="A10624">
            <v>166</v>
          </cell>
          <cell r="D10624">
            <v>2010</v>
          </cell>
          <cell r="G10624">
            <v>85</v>
          </cell>
          <cell r="I10624">
            <v>12135</v>
          </cell>
        </row>
        <row r="10625">
          <cell r="A10625">
            <v>166</v>
          </cell>
          <cell r="D10625">
            <v>2010</v>
          </cell>
          <cell r="G10625">
            <v>86</v>
          </cell>
          <cell r="I10625">
            <v>2823632</v>
          </cell>
        </row>
        <row r="10626">
          <cell r="A10626">
            <v>166</v>
          </cell>
          <cell r="D10626">
            <v>2010</v>
          </cell>
          <cell r="G10626"/>
          <cell r="I10626">
            <v>0</v>
          </cell>
        </row>
        <row r="10627">
          <cell r="A10627">
            <v>166</v>
          </cell>
          <cell r="D10627">
            <v>2010</v>
          </cell>
          <cell r="G10627">
            <v>88</v>
          </cell>
          <cell r="I10627">
            <v>3520674</v>
          </cell>
        </row>
        <row r="10628">
          <cell r="A10628">
            <v>166</v>
          </cell>
          <cell r="D10628">
            <v>2010</v>
          </cell>
          <cell r="G10628">
            <v>89</v>
          </cell>
          <cell r="I10628">
            <v>832354</v>
          </cell>
        </row>
        <row r="10629">
          <cell r="A10629">
            <v>166</v>
          </cell>
          <cell r="D10629">
            <v>2010</v>
          </cell>
          <cell r="G10629"/>
          <cell r="I10629">
            <v>0</v>
          </cell>
        </row>
        <row r="10630">
          <cell r="A10630">
            <v>166</v>
          </cell>
          <cell r="D10630">
            <v>2010</v>
          </cell>
          <cell r="G10630"/>
          <cell r="I10630">
            <v>0</v>
          </cell>
        </row>
        <row r="10631">
          <cell r="A10631">
            <v>166</v>
          </cell>
          <cell r="D10631">
            <v>2010</v>
          </cell>
          <cell r="G10631">
            <v>92</v>
          </cell>
          <cell r="I10631">
            <v>683792</v>
          </cell>
        </row>
        <row r="10632">
          <cell r="A10632">
            <v>166</v>
          </cell>
          <cell r="D10632">
            <v>2010</v>
          </cell>
          <cell r="G10632">
            <v>93</v>
          </cell>
          <cell r="I10632">
            <v>928337</v>
          </cell>
        </row>
        <row r="10633">
          <cell r="A10633">
            <v>166</v>
          </cell>
          <cell r="D10633">
            <v>2010</v>
          </cell>
          <cell r="G10633">
            <v>94</v>
          </cell>
          <cell r="I10633">
            <v>877541</v>
          </cell>
        </row>
        <row r="10634">
          <cell r="A10634">
            <v>166</v>
          </cell>
          <cell r="D10634">
            <v>2010</v>
          </cell>
          <cell r="G10634"/>
          <cell r="I10634">
            <v>0</v>
          </cell>
        </row>
        <row r="10635">
          <cell r="A10635">
            <v>166</v>
          </cell>
          <cell r="D10635">
            <v>2010</v>
          </cell>
          <cell r="G10635">
            <v>96</v>
          </cell>
          <cell r="I10635">
            <v>44680542</v>
          </cell>
        </row>
        <row r="10636">
          <cell r="A10636">
            <v>166</v>
          </cell>
          <cell r="D10636">
            <v>2010</v>
          </cell>
          <cell r="G10636">
            <v>97</v>
          </cell>
          <cell r="I10636">
            <v>1824887</v>
          </cell>
        </row>
        <row r="10637">
          <cell r="A10637">
            <v>166</v>
          </cell>
          <cell r="D10637">
            <v>2010</v>
          </cell>
          <cell r="G10637">
            <v>98</v>
          </cell>
          <cell r="I10637">
            <v>1059408</v>
          </cell>
        </row>
        <row r="10638">
          <cell r="A10638">
            <v>166</v>
          </cell>
          <cell r="D10638">
            <v>2010</v>
          </cell>
          <cell r="G10638">
            <v>99</v>
          </cell>
          <cell r="I10638">
            <v>61514805</v>
          </cell>
        </row>
        <row r="10639">
          <cell r="A10639">
            <v>166</v>
          </cell>
          <cell r="D10639">
            <v>2010</v>
          </cell>
          <cell r="G10639"/>
          <cell r="I10639">
            <v>0</v>
          </cell>
        </row>
        <row r="10640">
          <cell r="A10640">
            <v>166</v>
          </cell>
          <cell r="D10640">
            <v>2010</v>
          </cell>
          <cell r="G10640">
            <v>101</v>
          </cell>
          <cell r="I10640">
            <v>63718</v>
          </cell>
        </row>
        <row r="10641">
          <cell r="A10641">
            <v>166</v>
          </cell>
          <cell r="D10641">
            <v>2010</v>
          </cell>
          <cell r="G10641"/>
          <cell r="I10641">
            <v>0</v>
          </cell>
        </row>
        <row r="10642">
          <cell r="A10642">
            <v>166</v>
          </cell>
          <cell r="D10642">
            <v>2010</v>
          </cell>
          <cell r="G10642"/>
          <cell r="I10642">
            <v>0</v>
          </cell>
        </row>
        <row r="10643">
          <cell r="A10643">
            <v>166</v>
          </cell>
          <cell r="D10643">
            <v>2010</v>
          </cell>
          <cell r="G10643"/>
          <cell r="I10643">
            <v>0</v>
          </cell>
        </row>
        <row r="10644">
          <cell r="A10644">
            <v>166</v>
          </cell>
          <cell r="D10644">
            <v>2010</v>
          </cell>
          <cell r="G10644"/>
          <cell r="I10644">
            <v>0</v>
          </cell>
        </row>
        <row r="10645">
          <cell r="A10645">
            <v>166</v>
          </cell>
          <cell r="D10645">
            <v>2010</v>
          </cell>
          <cell r="G10645"/>
          <cell r="I10645">
            <v>0</v>
          </cell>
        </row>
        <row r="10646">
          <cell r="A10646">
            <v>166</v>
          </cell>
          <cell r="D10646">
            <v>2010</v>
          </cell>
          <cell r="G10646">
            <v>107</v>
          </cell>
          <cell r="I10646">
            <v>2390062</v>
          </cell>
        </row>
        <row r="10647">
          <cell r="A10647">
            <v>166</v>
          </cell>
          <cell r="D10647">
            <v>2010</v>
          </cell>
          <cell r="G10647">
            <v>108</v>
          </cell>
          <cell r="I10647">
            <v>1375914</v>
          </cell>
        </row>
        <row r="10648">
          <cell r="A10648">
            <v>166</v>
          </cell>
          <cell r="D10648">
            <v>2010</v>
          </cell>
          <cell r="G10648"/>
          <cell r="I10648">
            <v>0</v>
          </cell>
        </row>
        <row r="10649">
          <cell r="A10649">
            <v>166</v>
          </cell>
          <cell r="D10649">
            <v>2010</v>
          </cell>
          <cell r="G10649">
            <v>110</v>
          </cell>
          <cell r="I10649">
            <v>2262</v>
          </cell>
        </row>
        <row r="10650">
          <cell r="A10650">
            <v>166</v>
          </cell>
          <cell r="D10650">
            <v>2010</v>
          </cell>
          <cell r="G10650">
            <v>111</v>
          </cell>
          <cell r="I10650">
            <v>3831956</v>
          </cell>
        </row>
        <row r="10651">
          <cell r="A10651">
            <v>166</v>
          </cell>
          <cell r="D10651">
            <v>2010</v>
          </cell>
          <cell r="G10651">
            <v>112</v>
          </cell>
          <cell r="I10651">
            <v>65346761</v>
          </cell>
        </row>
        <row r="10652">
          <cell r="A10652">
            <v>166</v>
          </cell>
          <cell r="D10652">
            <v>2011</v>
          </cell>
          <cell r="G10652">
            <v>83</v>
          </cell>
          <cell r="I10652">
            <v>4745491</v>
          </cell>
        </row>
        <row r="10653">
          <cell r="A10653">
            <v>166</v>
          </cell>
          <cell r="D10653">
            <v>2011</v>
          </cell>
          <cell r="G10653"/>
          <cell r="I10653">
            <v>0</v>
          </cell>
        </row>
        <row r="10654">
          <cell r="A10654">
            <v>166</v>
          </cell>
          <cell r="D10654">
            <v>2011</v>
          </cell>
          <cell r="G10654">
            <v>85</v>
          </cell>
          <cell r="I10654">
            <v>16666</v>
          </cell>
        </row>
        <row r="10655">
          <cell r="A10655">
            <v>166</v>
          </cell>
          <cell r="D10655">
            <v>2011</v>
          </cell>
          <cell r="G10655">
            <v>86</v>
          </cell>
          <cell r="I10655">
            <v>3036688</v>
          </cell>
        </row>
        <row r="10656">
          <cell r="A10656">
            <v>166</v>
          </cell>
          <cell r="D10656">
            <v>2011</v>
          </cell>
          <cell r="G10656"/>
          <cell r="I10656">
            <v>0</v>
          </cell>
        </row>
        <row r="10657">
          <cell r="A10657">
            <v>166</v>
          </cell>
          <cell r="D10657">
            <v>2011</v>
          </cell>
          <cell r="G10657">
            <v>88</v>
          </cell>
          <cell r="I10657">
            <v>3618675</v>
          </cell>
        </row>
        <row r="10658">
          <cell r="A10658">
            <v>166</v>
          </cell>
          <cell r="D10658">
            <v>2011</v>
          </cell>
          <cell r="G10658">
            <v>89</v>
          </cell>
          <cell r="I10658">
            <v>1000295</v>
          </cell>
        </row>
        <row r="10659">
          <cell r="A10659">
            <v>166</v>
          </cell>
          <cell r="D10659">
            <v>2011</v>
          </cell>
          <cell r="G10659">
            <v>90</v>
          </cell>
          <cell r="I10659">
            <v>-30073</v>
          </cell>
        </row>
        <row r="10660">
          <cell r="A10660">
            <v>166</v>
          </cell>
          <cell r="D10660">
            <v>2011</v>
          </cell>
          <cell r="G10660">
            <v>91</v>
          </cell>
          <cell r="I10660">
            <v>10523</v>
          </cell>
        </row>
        <row r="10661">
          <cell r="A10661">
            <v>166</v>
          </cell>
          <cell r="D10661">
            <v>2011</v>
          </cell>
          <cell r="G10661">
            <v>92</v>
          </cell>
          <cell r="I10661">
            <v>1858151</v>
          </cell>
        </row>
        <row r="10662">
          <cell r="A10662">
            <v>166</v>
          </cell>
          <cell r="D10662">
            <v>2011</v>
          </cell>
          <cell r="G10662">
            <v>93</v>
          </cell>
          <cell r="I10662">
            <v>994230</v>
          </cell>
        </row>
        <row r="10663">
          <cell r="A10663">
            <v>166</v>
          </cell>
          <cell r="D10663">
            <v>2011</v>
          </cell>
          <cell r="G10663">
            <v>94</v>
          </cell>
          <cell r="I10663">
            <v>469365</v>
          </cell>
        </row>
        <row r="10664">
          <cell r="A10664">
            <v>166</v>
          </cell>
          <cell r="D10664">
            <v>2011</v>
          </cell>
          <cell r="G10664">
            <v>95</v>
          </cell>
          <cell r="I10664">
            <v>21</v>
          </cell>
        </row>
        <row r="10665">
          <cell r="A10665">
            <v>166</v>
          </cell>
          <cell r="D10665">
            <v>2011</v>
          </cell>
          <cell r="G10665">
            <v>96</v>
          </cell>
          <cell r="I10665">
            <v>59145397</v>
          </cell>
        </row>
        <row r="10666">
          <cell r="A10666">
            <v>166</v>
          </cell>
          <cell r="D10666">
            <v>2011</v>
          </cell>
          <cell r="G10666">
            <v>97</v>
          </cell>
          <cell r="I10666">
            <v>1590447</v>
          </cell>
        </row>
        <row r="10667">
          <cell r="A10667">
            <v>166</v>
          </cell>
          <cell r="D10667">
            <v>2011</v>
          </cell>
          <cell r="G10667">
            <v>98</v>
          </cell>
          <cell r="I10667">
            <v>1068291</v>
          </cell>
        </row>
        <row r="10668">
          <cell r="A10668">
            <v>166</v>
          </cell>
          <cell r="D10668">
            <v>2011</v>
          </cell>
          <cell r="G10668">
            <v>99</v>
          </cell>
          <cell r="I10668">
            <v>77524167</v>
          </cell>
        </row>
        <row r="10669">
          <cell r="A10669">
            <v>166</v>
          </cell>
          <cell r="D10669">
            <v>2011</v>
          </cell>
          <cell r="G10669"/>
          <cell r="I10669">
            <v>0</v>
          </cell>
        </row>
        <row r="10670">
          <cell r="A10670">
            <v>166</v>
          </cell>
          <cell r="D10670">
            <v>2011</v>
          </cell>
          <cell r="G10670">
            <v>101</v>
          </cell>
          <cell r="I10670">
            <v>77950</v>
          </cell>
        </row>
        <row r="10671">
          <cell r="A10671">
            <v>166</v>
          </cell>
          <cell r="D10671">
            <v>2011</v>
          </cell>
          <cell r="G10671"/>
          <cell r="I10671">
            <v>0</v>
          </cell>
        </row>
        <row r="10672">
          <cell r="A10672">
            <v>166</v>
          </cell>
          <cell r="D10672">
            <v>2011</v>
          </cell>
          <cell r="G10672"/>
          <cell r="I10672">
            <v>0</v>
          </cell>
        </row>
        <row r="10673">
          <cell r="A10673">
            <v>166</v>
          </cell>
          <cell r="D10673">
            <v>2011</v>
          </cell>
          <cell r="G10673"/>
          <cell r="I10673">
            <v>0</v>
          </cell>
        </row>
        <row r="10674">
          <cell r="A10674">
            <v>166</v>
          </cell>
          <cell r="D10674">
            <v>2011</v>
          </cell>
          <cell r="G10674"/>
          <cell r="I10674">
            <v>0</v>
          </cell>
        </row>
        <row r="10675">
          <cell r="A10675">
            <v>166</v>
          </cell>
          <cell r="D10675">
            <v>2011</v>
          </cell>
          <cell r="G10675"/>
          <cell r="I10675">
            <v>0</v>
          </cell>
        </row>
        <row r="10676">
          <cell r="A10676">
            <v>166</v>
          </cell>
          <cell r="D10676">
            <v>2011</v>
          </cell>
          <cell r="G10676">
            <v>107</v>
          </cell>
          <cell r="I10676">
            <v>2488327</v>
          </cell>
        </row>
        <row r="10677">
          <cell r="A10677">
            <v>166</v>
          </cell>
          <cell r="D10677">
            <v>2011</v>
          </cell>
          <cell r="G10677">
            <v>108</v>
          </cell>
          <cell r="I10677">
            <v>1817886</v>
          </cell>
        </row>
        <row r="10678">
          <cell r="A10678">
            <v>166</v>
          </cell>
          <cell r="D10678">
            <v>2011</v>
          </cell>
          <cell r="G10678">
            <v>109</v>
          </cell>
          <cell r="I10678">
            <v>465</v>
          </cell>
        </row>
        <row r="10679">
          <cell r="A10679">
            <v>166</v>
          </cell>
          <cell r="D10679">
            <v>2011</v>
          </cell>
          <cell r="G10679">
            <v>110</v>
          </cell>
          <cell r="I10679">
            <v>947</v>
          </cell>
        </row>
        <row r="10680">
          <cell r="A10680">
            <v>166</v>
          </cell>
          <cell r="D10680">
            <v>2011</v>
          </cell>
          <cell r="G10680">
            <v>111</v>
          </cell>
          <cell r="I10680">
            <v>4385575</v>
          </cell>
        </row>
        <row r="10681">
          <cell r="A10681">
            <v>166</v>
          </cell>
          <cell r="D10681">
            <v>2011</v>
          </cell>
          <cell r="G10681">
            <v>112</v>
          </cell>
          <cell r="I10681">
            <v>81909742</v>
          </cell>
        </row>
        <row r="10682">
          <cell r="A10682">
            <v>166</v>
          </cell>
          <cell r="D10682">
            <v>2012</v>
          </cell>
          <cell r="G10682">
            <v>83</v>
          </cell>
          <cell r="I10682">
            <v>5416291</v>
          </cell>
        </row>
        <row r="10683">
          <cell r="A10683">
            <v>166</v>
          </cell>
          <cell r="D10683">
            <v>2012</v>
          </cell>
          <cell r="G10683"/>
          <cell r="I10683">
            <v>0</v>
          </cell>
        </row>
        <row r="10684">
          <cell r="A10684">
            <v>166</v>
          </cell>
          <cell r="D10684">
            <v>2012</v>
          </cell>
          <cell r="G10684">
            <v>85</v>
          </cell>
          <cell r="I10684">
            <v>24047</v>
          </cell>
        </row>
        <row r="10685">
          <cell r="A10685">
            <v>166</v>
          </cell>
          <cell r="D10685">
            <v>2012</v>
          </cell>
          <cell r="G10685">
            <v>86</v>
          </cell>
          <cell r="I10685">
            <v>3067891</v>
          </cell>
        </row>
        <row r="10686">
          <cell r="A10686">
            <v>166</v>
          </cell>
          <cell r="D10686">
            <v>2012</v>
          </cell>
          <cell r="G10686"/>
          <cell r="I10686">
            <v>0</v>
          </cell>
        </row>
        <row r="10687">
          <cell r="A10687">
            <v>166</v>
          </cell>
          <cell r="D10687">
            <v>2012</v>
          </cell>
          <cell r="G10687">
            <v>88</v>
          </cell>
          <cell r="I10687">
            <v>4688058</v>
          </cell>
        </row>
        <row r="10688">
          <cell r="A10688">
            <v>166</v>
          </cell>
          <cell r="D10688">
            <v>2012</v>
          </cell>
          <cell r="G10688">
            <v>89</v>
          </cell>
          <cell r="I10688">
            <v>1254698</v>
          </cell>
        </row>
        <row r="10689">
          <cell r="A10689">
            <v>166</v>
          </cell>
          <cell r="D10689">
            <v>2012</v>
          </cell>
          <cell r="G10689">
            <v>90</v>
          </cell>
          <cell r="I10689">
            <v>-25251</v>
          </cell>
        </row>
        <row r="10690">
          <cell r="A10690">
            <v>166</v>
          </cell>
          <cell r="D10690">
            <v>2012</v>
          </cell>
          <cell r="G10690">
            <v>91</v>
          </cell>
          <cell r="I10690">
            <v>34222</v>
          </cell>
        </row>
        <row r="10691">
          <cell r="A10691">
            <v>166</v>
          </cell>
          <cell r="D10691">
            <v>2012</v>
          </cell>
          <cell r="G10691">
            <v>92</v>
          </cell>
          <cell r="I10691">
            <v>2137117</v>
          </cell>
        </row>
        <row r="10692">
          <cell r="A10692">
            <v>166</v>
          </cell>
          <cell r="D10692">
            <v>2012</v>
          </cell>
          <cell r="G10692">
            <v>93</v>
          </cell>
          <cell r="I10692">
            <v>1128863</v>
          </cell>
        </row>
        <row r="10693">
          <cell r="A10693">
            <v>166</v>
          </cell>
          <cell r="D10693">
            <v>2012</v>
          </cell>
          <cell r="G10693">
            <v>94</v>
          </cell>
          <cell r="I10693">
            <v>971198</v>
          </cell>
        </row>
        <row r="10694">
          <cell r="A10694">
            <v>166</v>
          </cell>
          <cell r="D10694">
            <v>2012</v>
          </cell>
          <cell r="G10694">
            <v>95</v>
          </cell>
          <cell r="I10694">
            <v>0</v>
          </cell>
        </row>
        <row r="10695">
          <cell r="A10695">
            <v>166</v>
          </cell>
          <cell r="D10695">
            <v>2012</v>
          </cell>
          <cell r="G10695">
            <v>96</v>
          </cell>
          <cell r="I10695">
            <v>76343914</v>
          </cell>
        </row>
        <row r="10696">
          <cell r="A10696">
            <v>166</v>
          </cell>
          <cell r="D10696">
            <v>2012</v>
          </cell>
          <cell r="G10696">
            <v>97</v>
          </cell>
          <cell r="I10696">
            <v>2126820</v>
          </cell>
        </row>
        <row r="10697">
          <cell r="A10697">
            <v>166</v>
          </cell>
          <cell r="D10697">
            <v>2012</v>
          </cell>
          <cell r="G10697">
            <v>98</v>
          </cell>
          <cell r="I10697">
            <v>1075619</v>
          </cell>
        </row>
        <row r="10698">
          <cell r="A10698">
            <v>166</v>
          </cell>
          <cell r="D10698">
            <v>2012</v>
          </cell>
          <cell r="G10698">
            <v>99</v>
          </cell>
          <cell r="I10698">
            <v>98243487</v>
          </cell>
        </row>
        <row r="10699">
          <cell r="A10699">
            <v>166</v>
          </cell>
          <cell r="D10699">
            <v>2012</v>
          </cell>
          <cell r="G10699"/>
          <cell r="I10699">
            <v>0</v>
          </cell>
        </row>
        <row r="10700">
          <cell r="A10700">
            <v>166</v>
          </cell>
          <cell r="D10700">
            <v>2012</v>
          </cell>
          <cell r="G10700">
            <v>101</v>
          </cell>
          <cell r="I10700">
            <v>76875</v>
          </cell>
        </row>
        <row r="10701">
          <cell r="A10701">
            <v>166</v>
          </cell>
          <cell r="D10701">
            <v>2012</v>
          </cell>
          <cell r="G10701"/>
          <cell r="I10701">
            <v>0</v>
          </cell>
        </row>
        <row r="10702">
          <cell r="A10702">
            <v>166</v>
          </cell>
          <cell r="D10702">
            <v>2012</v>
          </cell>
          <cell r="G10702"/>
          <cell r="I10702">
            <v>0</v>
          </cell>
        </row>
        <row r="10703">
          <cell r="A10703">
            <v>166</v>
          </cell>
          <cell r="D10703">
            <v>2012</v>
          </cell>
          <cell r="G10703"/>
          <cell r="I10703">
            <v>0</v>
          </cell>
        </row>
        <row r="10704">
          <cell r="A10704">
            <v>166</v>
          </cell>
          <cell r="D10704">
            <v>2012</v>
          </cell>
          <cell r="G10704"/>
          <cell r="I10704">
            <v>0</v>
          </cell>
        </row>
        <row r="10705">
          <cell r="A10705">
            <v>166</v>
          </cell>
          <cell r="D10705">
            <v>2012</v>
          </cell>
          <cell r="G10705"/>
          <cell r="I10705">
            <v>0</v>
          </cell>
        </row>
        <row r="10706">
          <cell r="A10706">
            <v>166</v>
          </cell>
          <cell r="D10706">
            <v>2012</v>
          </cell>
          <cell r="G10706">
            <v>107</v>
          </cell>
          <cell r="I10706">
            <v>2572935</v>
          </cell>
        </row>
        <row r="10707">
          <cell r="A10707">
            <v>166</v>
          </cell>
          <cell r="D10707">
            <v>2012</v>
          </cell>
          <cell r="G10707">
            <v>108</v>
          </cell>
          <cell r="I10707">
            <v>1557097</v>
          </cell>
        </row>
        <row r="10708">
          <cell r="A10708">
            <v>166</v>
          </cell>
          <cell r="D10708">
            <v>2012</v>
          </cell>
          <cell r="G10708">
            <v>109</v>
          </cell>
          <cell r="I10708">
            <v>0</v>
          </cell>
        </row>
        <row r="10709">
          <cell r="A10709">
            <v>166</v>
          </cell>
          <cell r="D10709">
            <v>2012</v>
          </cell>
          <cell r="G10709">
            <v>110</v>
          </cell>
          <cell r="I10709">
            <v>2438</v>
          </cell>
        </row>
        <row r="10710">
          <cell r="A10710">
            <v>166</v>
          </cell>
          <cell r="D10710">
            <v>2012</v>
          </cell>
          <cell r="G10710">
            <v>111</v>
          </cell>
          <cell r="I10710">
            <v>4209345</v>
          </cell>
        </row>
        <row r="10711">
          <cell r="A10711">
            <v>166</v>
          </cell>
          <cell r="D10711">
            <v>2012</v>
          </cell>
          <cell r="G10711">
            <v>112</v>
          </cell>
          <cell r="I10711">
            <v>102452832</v>
          </cell>
        </row>
        <row r="10712">
          <cell r="A10712">
            <v>166</v>
          </cell>
          <cell r="D10712">
            <v>2013</v>
          </cell>
          <cell r="G10712">
            <v>83</v>
          </cell>
          <cell r="I10712">
            <v>6745795</v>
          </cell>
        </row>
        <row r="10713">
          <cell r="A10713">
            <v>166</v>
          </cell>
          <cell r="D10713">
            <v>2013</v>
          </cell>
          <cell r="G10713"/>
          <cell r="I10713">
            <v>0</v>
          </cell>
        </row>
        <row r="10714">
          <cell r="A10714">
            <v>166</v>
          </cell>
          <cell r="D10714">
            <v>2013</v>
          </cell>
          <cell r="G10714">
            <v>85</v>
          </cell>
          <cell r="I10714">
            <v>43266</v>
          </cell>
        </row>
        <row r="10715">
          <cell r="A10715">
            <v>166</v>
          </cell>
          <cell r="D10715">
            <v>2013</v>
          </cell>
          <cell r="G10715">
            <v>86</v>
          </cell>
          <cell r="I10715">
            <v>3050155</v>
          </cell>
        </row>
        <row r="10716">
          <cell r="A10716">
            <v>166</v>
          </cell>
          <cell r="D10716">
            <v>2013</v>
          </cell>
          <cell r="G10716"/>
          <cell r="I10716">
            <v>0</v>
          </cell>
        </row>
        <row r="10717">
          <cell r="A10717">
            <v>166</v>
          </cell>
          <cell r="D10717">
            <v>2013</v>
          </cell>
          <cell r="G10717">
            <v>88</v>
          </cell>
          <cell r="I10717">
            <v>3841904</v>
          </cell>
        </row>
        <row r="10718">
          <cell r="A10718">
            <v>166</v>
          </cell>
          <cell r="D10718">
            <v>2013</v>
          </cell>
          <cell r="G10718">
            <v>89</v>
          </cell>
          <cell r="I10718">
            <v>855273</v>
          </cell>
        </row>
        <row r="10719">
          <cell r="A10719">
            <v>166</v>
          </cell>
          <cell r="D10719">
            <v>2013</v>
          </cell>
          <cell r="G10719">
            <v>90</v>
          </cell>
          <cell r="I10719">
            <v>-56707</v>
          </cell>
        </row>
        <row r="10720">
          <cell r="A10720">
            <v>166</v>
          </cell>
          <cell r="D10720">
            <v>2013</v>
          </cell>
          <cell r="G10720">
            <v>91</v>
          </cell>
          <cell r="I10720">
            <v>20589</v>
          </cell>
        </row>
        <row r="10721">
          <cell r="A10721">
            <v>166</v>
          </cell>
          <cell r="D10721">
            <v>2013</v>
          </cell>
          <cell r="G10721">
            <v>92</v>
          </cell>
          <cell r="I10721">
            <v>2779368</v>
          </cell>
        </row>
        <row r="10722">
          <cell r="A10722">
            <v>166</v>
          </cell>
          <cell r="D10722">
            <v>2013</v>
          </cell>
          <cell r="G10722">
            <v>93</v>
          </cell>
          <cell r="I10722">
            <v>1204172</v>
          </cell>
        </row>
        <row r="10723">
          <cell r="A10723">
            <v>166</v>
          </cell>
          <cell r="D10723">
            <v>2013</v>
          </cell>
          <cell r="G10723">
            <v>94</v>
          </cell>
          <cell r="I10723">
            <v>889235</v>
          </cell>
        </row>
        <row r="10724">
          <cell r="A10724">
            <v>166</v>
          </cell>
          <cell r="D10724">
            <v>2013</v>
          </cell>
          <cell r="G10724"/>
          <cell r="I10724">
            <v>0</v>
          </cell>
        </row>
        <row r="10725">
          <cell r="A10725">
            <v>166</v>
          </cell>
          <cell r="D10725">
            <v>2013</v>
          </cell>
          <cell r="G10725">
            <v>96</v>
          </cell>
          <cell r="I10725">
            <v>88489074</v>
          </cell>
        </row>
        <row r="10726">
          <cell r="A10726">
            <v>166</v>
          </cell>
          <cell r="D10726">
            <v>2013</v>
          </cell>
          <cell r="G10726">
            <v>97</v>
          </cell>
          <cell r="I10726">
            <v>2381113</v>
          </cell>
        </row>
        <row r="10727">
          <cell r="A10727">
            <v>166</v>
          </cell>
          <cell r="D10727">
            <v>2013</v>
          </cell>
          <cell r="G10727">
            <v>98</v>
          </cell>
          <cell r="I10727">
            <v>1143107</v>
          </cell>
        </row>
        <row r="10728">
          <cell r="A10728">
            <v>166</v>
          </cell>
          <cell r="D10728">
            <v>2013</v>
          </cell>
          <cell r="G10728">
            <v>99</v>
          </cell>
          <cell r="I10728">
            <v>111386344</v>
          </cell>
        </row>
        <row r="10729">
          <cell r="A10729">
            <v>166</v>
          </cell>
          <cell r="D10729">
            <v>2013</v>
          </cell>
          <cell r="G10729"/>
          <cell r="I10729">
            <v>0</v>
          </cell>
        </row>
        <row r="10730">
          <cell r="A10730">
            <v>166</v>
          </cell>
          <cell r="D10730">
            <v>2013</v>
          </cell>
          <cell r="G10730">
            <v>101</v>
          </cell>
          <cell r="I10730">
            <v>66080</v>
          </cell>
        </row>
        <row r="10731">
          <cell r="A10731">
            <v>166</v>
          </cell>
          <cell r="D10731">
            <v>2013</v>
          </cell>
          <cell r="G10731"/>
          <cell r="I10731">
            <v>0</v>
          </cell>
        </row>
        <row r="10732">
          <cell r="A10732">
            <v>166</v>
          </cell>
          <cell r="D10732">
            <v>2013</v>
          </cell>
          <cell r="G10732"/>
          <cell r="I10732">
            <v>0</v>
          </cell>
        </row>
        <row r="10733">
          <cell r="A10733">
            <v>166</v>
          </cell>
          <cell r="D10733">
            <v>2013</v>
          </cell>
          <cell r="G10733"/>
          <cell r="I10733">
            <v>0</v>
          </cell>
        </row>
        <row r="10734">
          <cell r="A10734">
            <v>166</v>
          </cell>
          <cell r="D10734">
            <v>2013</v>
          </cell>
          <cell r="G10734"/>
          <cell r="I10734">
            <v>0</v>
          </cell>
        </row>
        <row r="10735">
          <cell r="A10735">
            <v>166</v>
          </cell>
          <cell r="D10735">
            <v>2013</v>
          </cell>
          <cell r="G10735"/>
          <cell r="I10735">
            <v>0</v>
          </cell>
        </row>
        <row r="10736">
          <cell r="A10736">
            <v>166</v>
          </cell>
          <cell r="D10736">
            <v>2013</v>
          </cell>
          <cell r="G10736">
            <v>107</v>
          </cell>
          <cell r="I10736">
            <v>2501763</v>
          </cell>
        </row>
        <row r="10737">
          <cell r="A10737">
            <v>166</v>
          </cell>
          <cell r="D10737">
            <v>2013</v>
          </cell>
          <cell r="G10737">
            <v>108</v>
          </cell>
          <cell r="I10737">
            <v>1763846</v>
          </cell>
        </row>
        <row r="10738">
          <cell r="A10738">
            <v>166</v>
          </cell>
          <cell r="D10738">
            <v>2013</v>
          </cell>
          <cell r="G10738"/>
          <cell r="I10738">
            <v>0</v>
          </cell>
        </row>
        <row r="10739">
          <cell r="A10739">
            <v>166</v>
          </cell>
          <cell r="D10739">
            <v>2013</v>
          </cell>
          <cell r="G10739">
            <v>110</v>
          </cell>
          <cell r="I10739">
            <v>9878</v>
          </cell>
        </row>
        <row r="10740">
          <cell r="A10740">
            <v>166</v>
          </cell>
          <cell r="D10740">
            <v>2013</v>
          </cell>
          <cell r="G10740">
            <v>111</v>
          </cell>
          <cell r="I10740">
            <v>4341567</v>
          </cell>
        </row>
        <row r="10741">
          <cell r="A10741">
            <v>166</v>
          </cell>
          <cell r="D10741">
            <v>2013</v>
          </cell>
          <cell r="G10741">
            <v>112</v>
          </cell>
          <cell r="I10741">
            <v>115727911</v>
          </cell>
        </row>
        <row r="10742">
          <cell r="A10742">
            <v>166</v>
          </cell>
          <cell r="D10742">
            <v>2014</v>
          </cell>
          <cell r="G10742">
            <v>83</v>
          </cell>
          <cell r="I10742">
            <v>6904297</v>
          </cell>
        </row>
        <row r="10743">
          <cell r="A10743">
            <v>166</v>
          </cell>
          <cell r="D10743">
            <v>2014</v>
          </cell>
          <cell r="G10743"/>
          <cell r="I10743">
            <v>0</v>
          </cell>
        </row>
        <row r="10744">
          <cell r="A10744">
            <v>166</v>
          </cell>
          <cell r="D10744">
            <v>2014</v>
          </cell>
          <cell r="G10744">
            <v>85</v>
          </cell>
          <cell r="I10744">
            <v>68600</v>
          </cell>
        </row>
        <row r="10745">
          <cell r="A10745">
            <v>166</v>
          </cell>
          <cell r="D10745">
            <v>2014</v>
          </cell>
          <cell r="G10745">
            <v>86</v>
          </cell>
          <cell r="I10745">
            <v>3253849</v>
          </cell>
        </row>
        <row r="10746">
          <cell r="A10746">
            <v>166</v>
          </cell>
          <cell r="D10746">
            <v>2014</v>
          </cell>
          <cell r="G10746"/>
          <cell r="I10746">
            <v>0</v>
          </cell>
        </row>
        <row r="10747">
          <cell r="A10747">
            <v>166</v>
          </cell>
          <cell r="D10747">
            <v>2014</v>
          </cell>
          <cell r="G10747">
            <v>88</v>
          </cell>
          <cell r="I10747">
            <v>4623868</v>
          </cell>
        </row>
        <row r="10748">
          <cell r="A10748">
            <v>166</v>
          </cell>
          <cell r="D10748">
            <v>2014</v>
          </cell>
          <cell r="G10748">
            <v>89</v>
          </cell>
          <cell r="I10748">
            <v>481418</v>
          </cell>
        </row>
        <row r="10749">
          <cell r="A10749">
            <v>166</v>
          </cell>
          <cell r="D10749">
            <v>2014</v>
          </cell>
          <cell r="G10749">
            <v>90</v>
          </cell>
          <cell r="I10749">
            <v>-5213</v>
          </cell>
        </row>
        <row r="10750">
          <cell r="A10750">
            <v>166</v>
          </cell>
          <cell r="D10750">
            <v>2014</v>
          </cell>
          <cell r="G10750">
            <v>91</v>
          </cell>
          <cell r="I10750">
            <v>67695</v>
          </cell>
        </row>
        <row r="10751">
          <cell r="A10751">
            <v>166</v>
          </cell>
          <cell r="D10751">
            <v>2014</v>
          </cell>
          <cell r="G10751">
            <v>92</v>
          </cell>
          <cell r="I10751">
            <v>2509860</v>
          </cell>
        </row>
        <row r="10752">
          <cell r="A10752">
            <v>166</v>
          </cell>
          <cell r="D10752">
            <v>2014</v>
          </cell>
          <cell r="G10752">
            <v>93</v>
          </cell>
          <cell r="I10752">
            <v>1459477</v>
          </cell>
        </row>
        <row r="10753">
          <cell r="A10753">
            <v>166</v>
          </cell>
          <cell r="D10753">
            <v>2014</v>
          </cell>
          <cell r="G10753">
            <v>94</v>
          </cell>
          <cell r="I10753">
            <v>914358</v>
          </cell>
        </row>
        <row r="10754">
          <cell r="A10754">
            <v>166</v>
          </cell>
          <cell r="D10754">
            <v>2014</v>
          </cell>
          <cell r="G10754"/>
          <cell r="I10754">
            <v>0</v>
          </cell>
        </row>
        <row r="10755">
          <cell r="A10755">
            <v>166</v>
          </cell>
          <cell r="D10755">
            <v>2014</v>
          </cell>
          <cell r="G10755">
            <v>96</v>
          </cell>
          <cell r="I10755">
            <v>97026841</v>
          </cell>
        </row>
        <row r="10756">
          <cell r="A10756">
            <v>166</v>
          </cell>
          <cell r="D10756">
            <v>2014</v>
          </cell>
          <cell r="G10756">
            <v>97</v>
          </cell>
          <cell r="I10756">
            <v>3445414</v>
          </cell>
        </row>
        <row r="10757">
          <cell r="A10757">
            <v>166</v>
          </cell>
          <cell r="D10757">
            <v>2014</v>
          </cell>
          <cell r="G10757">
            <v>98</v>
          </cell>
          <cell r="I10757">
            <v>1186584</v>
          </cell>
        </row>
        <row r="10758">
          <cell r="A10758">
            <v>166</v>
          </cell>
          <cell r="D10758">
            <v>2014</v>
          </cell>
          <cell r="G10758">
            <v>99</v>
          </cell>
          <cell r="I10758">
            <v>121937048</v>
          </cell>
        </row>
        <row r="10759">
          <cell r="A10759">
            <v>166</v>
          </cell>
          <cell r="D10759">
            <v>2014</v>
          </cell>
          <cell r="G10759"/>
          <cell r="I10759">
            <v>0</v>
          </cell>
        </row>
        <row r="10760">
          <cell r="A10760">
            <v>166</v>
          </cell>
          <cell r="D10760">
            <v>2014</v>
          </cell>
          <cell r="G10760">
            <v>101</v>
          </cell>
          <cell r="I10760">
            <v>80621</v>
          </cell>
        </row>
        <row r="10761">
          <cell r="A10761">
            <v>166</v>
          </cell>
          <cell r="D10761">
            <v>2014</v>
          </cell>
          <cell r="G10761"/>
          <cell r="I10761">
            <v>0</v>
          </cell>
        </row>
        <row r="10762">
          <cell r="A10762">
            <v>166</v>
          </cell>
          <cell r="D10762">
            <v>2014</v>
          </cell>
          <cell r="G10762"/>
          <cell r="I10762">
            <v>0</v>
          </cell>
        </row>
        <row r="10763">
          <cell r="A10763">
            <v>166</v>
          </cell>
          <cell r="D10763">
            <v>2014</v>
          </cell>
          <cell r="G10763"/>
          <cell r="I10763">
            <v>0</v>
          </cell>
        </row>
        <row r="10764">
          <cell r="A10764">
            <v>166</v>
          </cell>
          <cell r="D10764">
            <v>2014</v>
          </cell>
          <cell r="G10764"/>
          <cell r="I10764">
            <v>0</v>
          </cell>
        </row>
        <row r="10765">
          <cell r="A10765">
            <v>166</v>
          </cell>
          <cell r="D10765">
            <v>2014</v>
          </cell>
          <cell r="G10765"/>
          <cell r="I10765">
            <v>0</v>
          </cell>
        </row>
        <row r="10766">
          <cell r="A10766">
            <v>166</v>
          </cell>
          <cell r="D10766">
            <v>2014</v>
          </cell>
          <cell r="G10766">
            <v>107</v>
          </cell>
          <cell r="I10766">
            <v>2503956</v>
          </cell>
        </row>
        <row r="10767">
          <cell r="A10767">
            <v>166</v>
          </cell>
          <cell r="D10767">
            <v>2014</v>
          </cell>
          <cell r="G10767">
            <v>108</v>
          </cell>
          <cell r="I10767">
            <v>1912488</v>
          </cell>
        </row>
        <row r="10768">
          <cell r="A10768">
            <v>166</v>
          </cell>
          <cell r="D10768">
            <v>2014</v>
          </cell>
          <cell r="G10768">
            <v>109</v>
          </cell>
          <cell r="I10768">
            <v>22349</v>
          </cell>
        </row>
        <row r="10769">
          <cell r="A10769">
            <v>166</v>
          </cell>
          <cell r="D10769">
            <v>2014</v>
          </cell>
          <cell r="G10769">
            <v>110</v>
          </cell>
          <cell r="I10769">
            <v>33555</v>
          </cell>
        </row>
        <row r="10770">
          <cell r="A10770">
            <v>166</v>
          </cell>
          <cell r="D10770">
            <v>2014</v>
          </cell>
          <cell r="G10770">
            <v>111</v>
          </cell>
          <cell r="I10770">
            <v>4552969</v>
          </cell>
        </row>
        <row r="10771">
          <cell r="A10771">
            <v>166</v>
          </cell>
          <cell r="D10771">
            <v>2014</v>
          </cell>
          <cell r="G10771">
            <v>112</v>
          </cell>
          <cell r="I10771">
            <v>126490017</v>
          </cell>
        </row>
        <row r="10772">
          <cell r="A10772">
            <v>166</v>
          </cell>
          <cell r="D10772">
            <v>2015</v>
          </cell>
          <cell r="G10772">
            <v>83</v>
          </cell>
          <cell r="I10772">
            <v>7677459</v>
          </cell>
        </row>
        <row r="10773">
          <cell r="A10773">
            <v>166</v>
          </cell>
          <cell r="D10773">
            <v>2015</v>
          </cell>
          <cell r="G10773"/>
          <cell r="I10773">
            <v>0</v>
          </cell>
        </row>
        <row r="10774">
          <cell r="A10774">
            <v>166</v>
          </cell>
          <cell r="D10774">
            <v>2015</v>
          </cell>
          <cell r="G10774">
            <v>85</v>
          </cell>
          <cell r="I10774">
            <v>84357</v>
          </cell>
        </row>
        <row r="10775">
          <cell r="A10775">
            <v>166</v>
          </cell>
          <cell r="D10775">
            <v>2015</v>
          </cell>
          <cell r="G10775">
            <v>86</v>
          </cell>
          <cell r="I10775">
            <v>3339397</v>
          </cell>
        </row>
        <row r="10776">
          <cell r="A10776">
            <v>166</v>
          </cell>
          <cell r="D10776">
            <v>2015</v>
          </cell>
          <cell r="G10776"/>
          <cell r="I10776">
            <v>0</v>
          </cell>
        </row>
        <row r="10777">
          <cell r="A10777">
            <v>166</v>
          </cell>
          <cell r="D10777">
            <v>2015</v>
          </cell>
          <cell r="G10777">
            <v>88</v>
          </cell>
          <cell r="I10777">
            <v>4140566</v>
          </cell>
        </row>
        <row r="10778">
          <cell r="A10778">
            <v>166</v>
          </cell>
          <cell r="D10778">
            <v>2015</v>
          </cell>
          <cell r="G10778">
            <v>89</v>
          </cell>
          <cell r="I10778">
            <v>49410</v>
          </cell>
        </row>
        <row r="10779">
          <cell r="A10779">
            <v>166</v>
          </cell>
          <cell r="D10779">
            <v>2015</v>
          </cell>
          <cell r="G10779">
            <v>90</v>
          </cell>
          <cell r="I10779">
            <v>-5905</v>
          </cell>
        </row>
        <row r="10780">
          <cell r="A10780">
            <v>166</v>
          </cell>
          <cell r="D10780">
            <v>2015</v>
          </cell>
          <cell r="G10780">
            <v>91</v>
          </cell>
          <cell r="I10780">
            <v>-50610</v>
          </cell>
        </row>
        <row r="10781">
          <cell r="A10781">
            <v>166</v>
          </cell>
          <cell r="D10781">
            <v>2015</v>
          </cell>
          <cell r="G10781">
            <v>92</v>
          </cell>
          <cell r="I10781">
            <v>2854918</v>
          </cell>
        </row>
        <row r="10782">
          <cell r="A10782">
            <v>166</v>
          </cell>
          <cell r="D10782">
            <v>2015</v>
          </cell>
          <cell r="G10782">
            <v>93</v>
          </cell>
          <cell r="I10782">
            <v>1058795</v>
          </cell>
        </row>
        <row r="10783">
          <cell r="A10783">
            <v>166</v>
          </cell>
          <cell r="D10783">
            <v>2015</v>
          </cell>
          <cell r="G10783">
            <v>94</v>
          </cell>
          <cell r="I10783">
            <v>1412655</v>
          </cell>
        </row>
        <row r="10784">
          <cell r="A10784">
            <v>166</v>
          </cell>
          <cell r="D10784">
            <v>2015</v>
          </cell>
          <cell r="G10784"/>
          <cell r="I10784">
            <v>0</v>
          </cell>
        </row>
        <row r="10785">
          <cell r="A10785">
            <v>166</v>
          </cell>
          <cell r="D10785">
            <v>2015</v>
          </cell>
          <cell r="G10785">
            <v>96</v>
          </cell>
          <cell r="I10785">
            <v>116133192</v>
          </cell>
        </row>
        <row r="10786">
          <cell r="A10786">
            <v>166</v>
          </cell>
          <cell r="D10786">
            <v>2015</v>
          </cell>
          <cell r="G10786">
            <v>97</v>
          </cell>
          <cell r="I10786">
            <v>3475363</v>
          </cell>
        </row>
        <row r="10787">
          <cell r="A10787">
            <v>166</v>
          </cell>
          <cell r="D10787">
            <v>2015</v>
          </cell>
          <cell r="G10787">
            <v>98</v>
          </cell>
          <cell r="I10787">
            <v>1311358</v>
          </cell>
        </row>
        <row r="10788">
          <cell r="A10788">
            <v>166</v>
          </cell>
          <cell r="D10788">
            <v>2015</v>
          </cell>
          <cell r="G10788">
            <v>99</v>
          </cell>
          <cell r="I10788">
            <v>141480955</v>
          </cell>
        </row>
        <row r="10789">
          <cell r="A10789">
            <v>166</v>
          </cell>
          <cell r="D10789">
            <v>2015</v>
          </cell>
          <cell r="G10789"/>
          <cell r="I10789">
            <v>0</v>
          </cell>
        </row>
        <row r="10790">
          <cell r="A10790">
            <v>166</v>
          </cell>
          <cell r="D10790">
            <v>2015</v>
          </cell>
          <cell r="G10790">
            <v>101</v>
          </cell>
          <cell r="I10790">
            <v>62348</v>
          </cell>
        </row>
        <row r="10791">
          <cell r="A10791">
            <v>166</v>
          </cell>
          <cell r="D10791">
            <v>2015</v>
          </cell>
          <cell r="G10791"/>
          <cell r="I10791">
            <v>0</v>
          </cell>
        </row>
        <row r="10792">
          <cell r="A10792">
            <v>166</v>
          </cell>
          <cell r="D10792">
            <v>2015</v>
          </cell>
          <cell r="G10792"/>
          <cell r="I10792">
            <v>0</v>
          </cell>
        </row>
        <row r="10793">
          <cell r="A10793">
            <v>166</v>
          </cell>
          <cell r="D10793">
            <v>2015</v>
          </cell>
          <cell r="G10793"/>
          <cell r="I10793">
            <v>0</v>
          </cell>
        </row>
        <row r="10794">
          <cell r="A10794">
            <v>166</v>
          </cell>
          <cell r="D10794">
            <v>2015</v>
          </cell>
          <cell r="G10794"/>
          <cell r="I10794">
            <v>0</v>
          </cell>
        </row>
        <row r="10795">
          <cell r="A10795">
            <v>166</v>
          </cell>
          <cell r="D10795">
            <v>2015</v>
          </cell>
          <cell r="G10795"/>
          <cell r="I10795">
            <v>0</v>
          </cell>
        </row>
        <row r="10796">
          <cell r="A10796">
            <v>166</v>
          </cell>
          <cell r="D10796">
            <v>2015</v>
          </cell>
          <cell r="G10796">
            <v>107</v>
          </cell>
          <cell r="I10796">
            <v>2266958</v>
          </cell>
        </row>
        <row r="10797">
          <cell r="A10797">
            <v>166</v>
          </cell>
          <cell r="D10797">
            <v>2015</v>
          </cell>
          <cell r="G10797">
            <v>108</v>
          </cell>
          <cell r="I10797">
            <v>1783266</v>
          </cell>
        </row>
        <row r="10798">
          <cell r="A10798">
            <v>166</v>
          </cell>
          <cell r="D10798">
            <v>2015</v>
          </cell>
          <cell r="G10798">
            <v>109</v>
          </cell>
          <cell r="I10798">
            <v>0</v>
          </cell>
        </row>
        <row r="10799">
          <cell r="A10799">
            <v>166</v>
          </cell>
          <cell r="D10799">
            <v>2015</v>
          </cell>
          <cell r="G10799">
            <v>110</v>
          </cell>
          <cell r="I10799">
            <v>181</v>
          </cell>
        </row>
        <row r="10800">
          <cell r="A10800">
            <v>166</v>
          </cell>
          <cell r="D10800">
            <v>2015</v>
          </cell>
          <cell r="G10800">
            <v>111</v>
          </cell>
          <cell r="I10800">
            <v>4112753</v>
          </cell>
        </row>
        <row r="10801">
          <cell r="A10801">
            <v>166</v>
          </cell>
          <cell r="D10801">
            <v>2015</v>
          </cell>
          <cell r="G10801">
            <v>112</v>
          </cell>
          <cell r="I10801">
            <v>145593708</v>
          </cell>
        </row>
        <row r="10802">
          <cell r="A10802">
            <v>166</v>
          </cell>
          <cell r="D10802">
            <v>2016</v>
          </cell>
          <cell r="G10802">
            <v>83</v>
          </cell>
          <cell r="I10802">
            <v>6990486</v>
          </cell>
        </row>
        <row r="10803">
          <cell r="A10803">
            <v>166</v>
          </cell>
          <cell r="D10803">
            <v>2016</v>
          </cell>
          <cell r="G10803"/>
          <cell r="I10803">
            <v>0</v>
          </cell>
        </row>
        <row r="10804">
          <cell r="A10804">
            <v>166</v>
          </cell>
          <cell r="D10804">
            <v>2016</v>
          </cell>
          <cell r="G10804">
            <v>85</v>
          </cell>
          <cell r="I10804">
            <v>0</v>
          </cell>
        </row>
        <row r="10805">
          <cell r="A10805">
            <v>166</v>
          </cell>
          <cell r="D10805">
            <v>2016</v>
          </cell>
          <cell r="G10805">
            <v>86</v>
          </cell>
          <cell r="I10805">
            <v>4188252</v>
          </cell>
        </row>
        <row r="10806">
          <cell r="A10806">
            <v>166</v>
          </cell>
          <cell r="D10806">
            <v>2016</v>
          </cell>
          <cell r="G10806"/>
          <cell r="I10806">
            <v>0</v>
          </cell>
        </row>
        <row r="10807">
          <cell r="A10807">
            <v>166</v>
          </cell>
          <cell r="D10807">
            <v>2016</v>
          </cell>
          <cell r="G10807">
            <v>88</v>
          </cell>
          <cell r="I10807">
            <v>3180152</v>
          </cell>
        </row>
        <row r="10808">
          <cell r="A10808">
            <v>166</v>
          </cell>
          <cell r="D10808">
            <v>2016</v>
          </cell>
          <cell r="G10808">
            <v>89</v>
          </cell>
          <cell r="I10808">
            <v>3495</v>
          </cell>
        </row>
        <row r="10809">
          <cell r="A10809">
            <v>166</v>
          </cell>
          <cell r="D10809">
            <v>2016</v>
          </cell>
          <cell r="G10809">
            <v>90</v>
          </cell>
          <cell r="I10809">
            <v>-6459</v>
          </cell>
        </row>
        <row r="10810">
          <cell r="A10810">
            <v>166</v>
          </cell>
          <cell r="D10810">
            <v>2016</v>
          </cell>
          <cell r="G10810">
            <v>91</v>
          </cell>
          <cell r="I10810">
            <v>-3320</v>
          </cell>
        </row>
        <row r="10811">
          <cell r="A10811">
            <v>166</v>
          </cell>
          <cell r="D10811">
            <v>2016</v>
          </cell>
          <cell r="G10811">
            <v>92</v>
          </cell>
          <cell r="I10811">
            <v>2648521</v>
          </cell>
        </row>
        <row r="10812">
          <cell r="A10812">
            <v>166</v>
          </cell>
          <cell r="D10812">
            <v>2016</v>
          </cell>
          <cell r="G10812">
            <v>93</v>
          </cell>
          <cell r="I10812">
            <v>411115</v>
          </cell>
        </row>
        <row r="10813">
          <cell r="A10813">
            <v>166</v>
          </cell>
          <cell r="D10813">
            <v>2016</v>
          </cell>
          <cell r="G10813">
            <v>94</v>
          </cell>
          <cell r="I10813">
            <v>598518</v>
          </cell>
        </row>
        <row r="10814">
          <cell r="A10814">
            <v>166</v>
          </cell>
          <cell r="D10814">
            <v>2016</v>
          </cell>
          <cell r="G10814"/>
          <cell r="I10814">
            <v>0</v>
          </cell>
        </row>
        <row r="10815">
          <cell r="A10815">
            <v>166</v>
          </cell>
          <cell r="D10815">
            <v>2016</v>
          </cell>
          <cell r="G10815">
            <v>96</v>
          </cell>
          <cell r="I10815">
            <v>145521903</v>
          </cell>
        </row>
        <row r="10816">
          <cell r="A10816">
            <v>166</v>
          </cell>
          <cell r="D10816">
            <v>2016</v>
          </cell>
          <cell r="G10816">
            <v>97</v>
          </cell>
          <cell r="I10816">
            <v>1828662</v>
          </cell>
        </row>
        <row r="10817">
          <cell r="A10817">
            <v>166</v>
          </cell>
          <cell r="D10817">
            <v>2016</v>
          </cell>
          <cell r="G10817">
            <v>98</v>
          </cell>
          <cell r="I10817">
            <v>1512838</v>
          </cell>
        </row>
        <row r="10818">
          <cell r="A10818">
            <v>166</v>
          </cell>
          <cell r="D10818">
            <v>2016</v>
          </cell>
          <cell r="G10818">
            <v>99</v>
          </cell>
          <cell r="I10818">
            <v>166874163</v>
          </cell>
        </row>
        <row r="10819">
          <cell r="A10819">
            <v>166</v>
          </cell>
          <cell r="D10819">
            <v>2016</v>
          </cell>
          <cell r="G10819"/>
          <cell r="I10819">
            <v>0</v>
          </cell>
        </row>
        <row r="10820">
          <cell r="A10820">
            <v>166</v>
          </cell>
          <cell r="D10820">
            <v>2016</v>
          </cell>
          <cell r="G10820">
            <v>101</v>
          </cell>
          <cell r="I10820">
            <v>149551</v>
          </cell>
        </row>
        <row r="10821">
          <cell r="A10821">
            <v>166</v>
          </cell>
          <cell r="D10821">
            <v>2016</v>
          </cell>
          <cell r="G10821"/>
          <cell r="I10821">
            <v>0</v>
          </cell>
        </row>
        <row r="10822">
          <cell r="A10822">
            <v>166</v>
          </cell>
          <cell r="D10822">
            <v>2016</v>
          </cell>
          <cell r="G10822"/>
          <cell r="I10822">
            <v>0</v>
          </cell>
        </row>
        <row r="10823">
          <cell r="A10823">
            <v>166</v>
          </cell>
          <cell r="D10823">
            <v>2016</v>
          </cell>
          <cell r="G10823"/>
          <cell r="I10823">
            <v>0</v>
          </cell>
        </row>
        <row r="10824">
          <cell r="A10824">
            <v>166</v>
          </cell>
          <cell r="D10824">
            <v>2016</v>
          </cell>
          <cell r="G10824"/>
          <cell r="I10824">
            <v>0</v>
          </cell>
        </row>
        <row r="10825">
          <cell r="A10825">
            <v>166</v>
          </cell>
          <cell r="D10825">
            <v>2016</v>
          </cell>
          <cell r="G10825"/>
          <cell r="I10825">
            <v>0</v>
          </cell>
        </row>
        <row r="10826">
          <cell r="A10826">
            <v>166</v>
          </cell>
          <cell r="D10826">
            <v>2016</v>
          </cell>
          <cell r="G10826">
            <v>107</v>
          </cell>
          <cell r="I10826">
            <v>4894831</v>
          </cell>
        </row>
        <row r="10827">
          <cell r="A10827">
            <v>166</v>
          </cell>
          <cell r="D10827">
            <v>2016</v>
          </cell>
          <cell r="G10827">
            <v>108</v>
          </cell>
          <cell r="I10827">
            <v>1388671</v>
          </cell>
        </row>
        <row r="10828">
          <cell r="A10828">
            <v>166</v>
          </cell>
          <cell r="D10828">
            <v>2016</v>
          </cell>
          <cell r="G10828">
            <v>109</v>
          </cell>
          <cell r="I10828">
            <v>255</v>
          </cell>
        </row>
        <row r="10829">
          <cell r="A10829">
            <v>166</v>
          </cell>
          <cell r="D10829">
            <v>2016</v>
          </cell>
          <cell r="G10829">
            <v>110</v>
          </cell>
          <cell r="I10829">
            <v>0</v>
          </cell>
        </row>
        <row r="10830">
          <cell r="A10830">
            <v>166</v>
          </cell>
          <cell r="D10830">
            <v>2016</v>
          </cell>
          <cell r="G10830">
            <v>111</v>
          </cell>
          <cell r="I10830">
            <v>6433308</v>
          </cell>
        </row>
        <row r="10831">
          <cell r="A10831">
            <v>166</v>
          </cell>
          <cell r="D10831">
            <v>2016</v>
          </cell>
          <cell r="G10831">
            <v>112</v>
          </cell>
          <cell r="I10831">
            <v>173307471</v>
          </cell>
        </row>
        <row r="10832">
          <cell r="A10832">
            <v>187</v>
          </cell>
          <cell r="D10832">
            <v>1998</v>
          </cell>
          <cell r="G10832">
            <v>83</v>
          </cell>
          <cell r="I10832">
            <v>1043996</v>
          </cell>
        </row>
        <row r="10833">
          <cell r="A10833">
            <v>187</v>
          </cell>
          <cell r="D10833">
            <v>1998</v>
          </cell>
          <cell r="G10833">
            <v>84</v>
          </cell>
          <cell r="I10833">
            <v>853246</v>
          </cell>
        </row>
        <row r="10834">
          <cell r="A10834">
            <v>187</v>
          </cell>
          <cell r="D10834">
            <v>1998</v>
          </cell>
          <cell r="G10834">
            <v>85</v>
          </cell>
          <cell r="I10834">
            <v>290311</v>
          </cell>
        </row>
        <row r="10835">
          <cell r="A10835">
            <v>187</v>
          </cell>
          <cell r="D10835">
            <v>1998</v>
          </cell>
          <cell r="G10835">
            <v>86</v>
          </cell>
          <cell r="I10835">
            <v>154069</v>
          </cell>
        </row>
        <row r="10836">
          <cell r="A10836">
            <v>187</v>
          </cell>
          <cell r="D10836">
            <v>1998</v>
          </cell>
          <cell r="G10836">
            <v>87</v>
          </cell>
          <cell r="I10836">
            <v>4475</v>
          </cell>
        </row>
        <row r="10837">
          <cell r="A10837">
            <v>187</v>
          </cell>
          <cell r="D10837">
            <v>1998</v>
          </cell>
          <cell r="G10837">
            <v>88</v>
          </cell>
          <cell r="I10837">
            <v>13340001</v>
          </cell>
        </row>
        <row r="10838">
          <cell r="A10838">
            <v>187</v>
          </cell>
          <cell r="D10838">
            <v>1998</v>
          </cell>
          <cell r="G10838">
            <v>89</v>
          </cell>
          <cell r="I10838">
            <v>248863</v>
          </cell>
        </row>
        <row r="10839">
          <cell r="A10839">
            <v>187</v>
          </cell>
          <cell r="D10839">
            <v>1998</v>
          </cell>
          <cell r="G10839">
            <v>90</v>
          </cell>
          <cell r="I10839">
            <v>102029</v>
          </cell>
        </row>
        <row r="10840">
          <cell r="A10840">
            <v>187</v>
          </cell>
          <cell r="D10840">
            <v>1998</v>
          </cell>
          <cell r="G10840">
            <v>91</v>
          </cell>
          <cell r="I10840">
            <v>16036990</v>
          </cell>
        </row>
        <row r="10841">
          <cell r="A10841">
            <v>187</v>
          </cell>
          <cell r="D10841">
            <v>1998</v>
          </cell>
          <cell r="G10841"/>
          <cell r="I10841">
            <v>0</v>
          </cell>
        </row>
        <row r="10842">
          <cell r="A10842">
            <v>187</v>
          </cell>
          <cell r="D10842">
            <v>1998</v>
          </cell>
          <cell r="G10842">
            <v>93</v>
          </cell>
          <cell r="I10842">
            <v>131294</v>
          </cell>
        </row>
        <row r="10843">
          <cell r="A10843">
            <v>187</v>
          </cell>
          <cell r="D10843">
            <v>1998</v>
          </cell>
          <cell r="G10843">
            <v>94</v>
          </cell>
          <cell r="I10843">
            <v>27440</v>
          </cell>
        </row>
        <row r="10844">
          <cell r="A10844">
            <v>187</v>
          </cell>
          <cell r="D10844">
            <v>1998</v>
          </cell>
          <cell r="G10844">
            <v>95</v>
          </cell>
          <cell r="I10844">
            <v>830692</v>
          </cell>
        </row>
        <row r="10845">
          <cell r="A10845">
            <v>187</v>
          </cell>
          <cell r="D10845">
            <v>1998</v>
          </cell>
          <cell r="G10845">
            <v>96</v>
          </cell>
          <cell r="I10845">
            <v>1178179</v>
          </cell>
        </row>
        <row r="10846">
          <cell r="A10846">
            <v>187</v>
          </cell>
          <cell r="D10846">
            <v>1998</v>
          </cell>
          <cell r="G10846">
            <v>97</v>
          </cell>
          <cell r="I10846">
            <v>4543</v>
          </cell>
        </row>
        <row r="10847">
          <cell r="A10847">
            <v>187</v>
          </cell>
          <cell r="D10847">
            <v>1998</v>
          </cell>
          <cell r="G10847">
            <v>98</v>
          </cell>
          <cell r="I10847">
            <v>12056</v>
          </cell>
        </row>
        <row r="10848">
          <cell r="A10848">
            <v>187</v>
          </cell>
          <cell r="D10848">
            <v>1998</v>
          </cell>
          <cell r="G10848">
            <v>99</v>
          </cell>
          <cell r="I10848">
            <v>2184204</v>
          </cell>
        </row>
        <row r="10849">
          <cell r="A10849">
            <v>187</v>
          </cell>
          <cell r="D10849">
            <v>1998</v>
          </cell>
          <cell r="G10849">
            <v>100</v>
          </cell>
          <cell r="I10849">
            <v>18221194</v>
          </cell>
        </row>
        <row r="10850">
          <cell r="A10850">
            <v>187</v>
          </cell>
          <cell r="D10850">
            <v>1998</v>
          </cell>
          <cell r="G10850"/>
          <cell r="I10850">
            <v>0</v>
          </cell>
        </row>
        <row r="10851">
          <cell r="A10851">
            <v>187</v>
          </cell>
          <cell r="D10851">
            <v>1998</v>
          </cell>
          <cell r="G10851"/>
          <cell r="I10851">
            <v>0</v>
          </cell>
        </row>
        <row r="10852">
          <cell r="A10852">
            <v>187</v>
          </cell>
          <cell r="D10852">
            <v>1998</v>
          </cell>
          <cell r="G10852">
            <v>103</v>
          </cell>
          <cell r="I10852">
            <v>282055</v>
          </cell>
        </row>
        <row r="10853">
          <cell r="A10853">
            <v>187</v>
          </cell>
          <cell r="D10853">
            <v>1998</v>
          </cell>
          <cell r="G10853"/>
          <cell r="I10853">
            <v>0</v>
          </cell>
        </row>
        <row r="10854">
          <cell r="A10854">
            <v>187</v>
          </cell>
          <cell r="D10854">
            <v>1998</v>
          </cell>
          <cell r="G10854">
            <v>105</v>
          </cell>
          <cell r="I10854">
            <v>58550</v>
          </cell>
        </row>
        <row r="10855">
          <cell r="A10855">
            <v>187</v>
          </cell>
          <cell r="D10855">
            <v>1998</v>
          </cell>
          <cell r="G10855">
            <v>106</v>
          </cell>
          <cell r="I10855">
            <v>453936</v>
          </cell>
        </row>
        <row r="10856">
          <cell r="A10856">
            <v>187</v>
          </cell>
          <cell r="D10856">
            <v>1998</v>
          </cell>
          <cell r="G10856">
            <v>107</v>
          </cell>
          <cell r="I10856">
            <v>989091</v>
          </cell>
        </row>
        <row r="10857">
          <cell r="A10857">
            <v>187</v>
          </cell>
          <cell r="D10857">
            <v>1998</v>
          </cell>
          <cell r="G10857">
            <v>108</v>
          </cell>
          <cell r="I10857">
            <v>1471231</v>
          </cell>
        </row>
        <row r="10858">
          <cell r="A10858">
            <v>187</v>
          </cell>
          <cell r="D10858">
            <v>1998</v>
          </cell>
          <cell r="G10858">
            <v>109</v>
          </cell>
          <cell r="I10858">
            <v>240662</v>
          </cell>
        </row>
        <row r="10859">
          <cell r="A10859">
            <v>187</v>
          </cell>
          <cell r="D10859">
            <v>1998</v>
          </cell>
          <cell r="G10859">
            <v>110</v>
          </cell>
          <cell r="I10859">
            <v>634008</v>
          </cell>
        </row>
        <row r="10860">
          <cell r="A10860">
            <v>187</v>
          </cell>
          <cell r="D10860">
            <v>1998</v>
          </cell>
          <cell r="G10860">
            <v>111</v>
          </cell>
          <cell r="I10860">
            <v>574147</v>
          </cell>
        </row>
        <row r="10861">
          <cell r="A10861">
            <v>187</v>
          </cell>
          <cell r="D10861">
            <v>1998</v>
          </cell>
          <cell r="G10861">
            <v>112</v>
          </cell>
          <cell r="I10861">
            <v>1003009</v>
          </cell>
        </row>
        <row r="10862">
          <cell r="A10862">
            <v>187</v>
          </cell>
          <cell r="D10862">
            <v>1999</v>
          </cell>
          <cell r="G10862">
            <v>83</v>
          </cell>
          <cell r="I10862">
            <v>1522776</v>
          </cell>
        </row>
        <row r="10863">
          <cell r="A10863">
            <v>187</v>
          </cell>
          <cell r="D10863">
            <v>1999</v>
          </cell>
          <cell r="G10863">
            <v>84</v>
          </cell>
          <cell r="I10863">
            <v>821561</v>
          </cell>
        </row>
        <row r="10864">
          <cell r="A10864">
            <v>187</v>
          </cell>
          <cell r="D10864">
            <v>1999</v>
          </cell>
          <cell r="G10864">
            <v>85</v>
          </cell>
          <cell r="I10864">
            <v>229151</v>
          </cell>
        </row>
        <row r="10865">
          <cell r="A10865">
            <v>187</v>
          </cell>
          <cell r="D10865">
            <v>1999</v>
          </cell>
          <cell r="G10865">
            <v>86</v>
          </cell>
          <cell r="I10865">
            <v>148640</v>
          </cell>
        </row>
        <row r="10866">
          <cell r="A10866">
            <v>187</v>
          </cell>
          <cell r="D10866">
            <v>1999</v>
          </cell>
          <cell r="G10866">
            <v>87</v>
          </cell>
          <cell r="I10866">
            <v>0</v>
          </cell>
        </row>
        <row r="10867">
          <cell r="A10867">
            <v>187</v>
          </cell>
          <cell r="D10867">
            <v>1999</v>
          </cell>
          <cell r="G10867">
            <v>88</v>
          </cell>
          <cell r="I10867">
            <v>11050284</v>
          </cell>
        </row>
        <row r="10868">
          <cell r="A10868">
            <v>187</v>
          </cell>
          <cell r="D10868">
            <v>1999</v>
          </cell>
          <cell r="G10868">
            <v>89</v>
          </cell>
          <cell r="I10868">
            <v>181693</v>
          </cell>
        </row>
        <row r="10869">
          <cell r="A10869">
            <v>187</v>
          </cell>
          <cell r="D10869">
            <v>1999</v>
          </cell>
          <cell r="G10869">
            <v>90</v>
          </cell>
          <cell r="I10869">
            <v>40645</v>
          </cell>
        </row>
        <row r="10870">
          <cell r="A10870">
            <v>187</v>
          </cell>
          <cell r="D10870">
            <v>1999</v>
          </cell>
          <cell r="G10870">
            <v>91</v>
          </cell>
          <cell r="I10870">
            <v>13994750</v>
          </cell>
        </row>
        <row r="10871">
          <cell r="A10871">
            <v>187</v>
          </cell>
          <cell r="D10871">
            <v>1999</v>
          </cell>
          <cell r="G10871"/>
          <cell r="I10871">
            <v>0</v>
          </cell>
        </row>
        <row r="10872">
          <cell r="A10872">
            <v>187</v>
          </cell>
          <cell r="D10872">
            <v>1999</v>
          </cell>
          <cell r="G10872">
            <v>93</v>
          </cell>
          <cell r="I10872">
            <v>118071</v>
          </cell>
        </row>
        <row r="10873">
          <cell r="A10873">
            <v>187</v>
          </cell>
          <cell r="D10873">
            <v>1999</v>
          </cell>
          <cell r="G10873">
            <v>94</v>
          </cell>
          <cell r="I10873">
            <v>-631</v>
          </cell>
        </row>
        <row r="10874">
          <cell r="A10874">
            <v>187</v>
          </cell>
          <cell r="D10874">
            <v>1999</v>
          </cell>
          <cell r="G10874">
            <v>95</v>
          </cell>
          <cell r="I10874">
            <v>706905</v>
          </cell>
        </row>
        <row r="10875">
          <cell r="A10875">
            <v>187</v>
          </cell>
          <cell r="D10875">
            <v>1999</v>
          </cell>
          <cell r="G10875">
            <v>96</v>
          </cell>
          <cell r="I10875">
            <v>929137</v>
          </cell>
        </row>
        <row r="10876">
          <cell r="A10876">
            <v>187</v>
          </cell>
          <cell r="D10876">
            <v>1999</v>
          </cell>
          <cell r="G10876">
            <v>97</v>
          </cell>
          <cell r="I10876">
            <v>2790</v>
          </cell>
        </row>
        <row r="10877">
          <cell r="A10877">
            <v>187</v>
          </cell>
          <cell r="D10877">
            <v>1999</v>
          </cell>
          <cell r="G10877">
            <v>98</v>
          </cell>
          <cell r="I10877">
            <v>5600</v>
          </cell>
        </row>
        <row r="10878">
          <cell r="A10878">
            <v>187</v>
          </cell>
          <cell r="D10878">
            <v>1999</v>
          </cell>
          <cell r="G10878">
            <v>99</v>
          </cell>
          <cell r="I10878">
            <v>1761872</v>
          </cell>
        </row>
        <row r="10879">
          <cell r="A10879">
            <v>187</v>
          </cell>
          <cell r="D10879">
            <v>1999</v>
          </cell>
          <cell r="G10879">
            <v>100</v>
          </cell>
          <cell r="I10879">
            <v>15756622</v>
          </cell>
        </row>
        <row r="10880">
          <cell r="A10880">
            <v>187</v>
          </cell>
          <cell r="D10880">
            <v>1999</v>
          </cell>
          <cell r="G10880"/>
          <cell r="I10880">
            <v>0</v>
          </cell>
        </row>
        <row r="10881">
          <cell r="A10881">
            <v>187</v>
          </cell>
          <cell r="D10881">
            <v>1999</v>
          </cell>
          <cell r="G10881"/>
          <cell r="I10881">
            <v>0</v>
          </cell>
        </row>
        <row r="10882">
          <cell r="A10882">
            <v>187</v>
          </cell>
          <cell r="D10882">
            <v>1999</v>
          </cell>
          <cell r="G10882">
            <v>103</v>
          </cell>
          <cell r="I10882">
            <v>288942</v>
          </cell>
        </row>
        <row r="10883">
          <cell r="A10883">
            <v>187</v>
          </cell>
          <cell r="D10883">
            <v>1999</v>
          </cell>
          <cell r="G10883"/>
          <cell r="I10883">
            <v>0</v>
          </cell>
        </row>
        <row r="10884">
          <cell r="A10884">
            <v>187</v>
          </cell>
          <cell r="D10884">
            <v>1999</v>
          </cell>
          <cell r="G10884">
            <v>105</v>
          </cell>
          <cell r="I10884">
            <v>60726</v>
          </cell>
        </row>
        <row r="10885">
          <cell r="A10885">
            <v>187</v>
          </cell>
          <cell r="D10885">
            <v>1999</v>
          </cell>
          <cell r="G10885">
            <v>106</v>
          </cell>
          <cell r="I10885">
            <v>339801</v>
          </cell>
        </row>
        <row r="10886">
          <cell r="A10886">
            <v>187</v>
          </cell>
          <cell r="D10886">
            <v>1999</v>
          </cell>
          <cell r="G10886">
            <v>107</v>
          </cell>
          <cell r="I10886">
            <v>918477</v>
          </cell>
        </row>
        <row r="10887">
          <cell r="A10887">
            <v>187</v>
          </cell>
          <cell r="D10887">
            <v>1999</v>
          </cell>
          <cell r="G10887">
            <v>108</v>
          </cell>
          <cell r="I10887">
            <v>1202361</v>
          </cell>
        </row>
        <row r="10888">
          <cell r="A10888">
            <v>187</v>
          </cell>
          <cell r="D10888">
            <v>1999</v>
          </cell>
          <cell r="G10888">
            <v>109</v>
          </cell>
          <cell r="I10888">
            <v>159671</v>
          </cell>
        </row>
        <row r="10889">
          <cell r="A10889">
            <v>187</v>
          </cell>
          <cell r="D10889">
            <v>1999</v>
          </cell>
          <cell r="G10889">
            <v>110</v>
          </cell>
          <cell r="I10889">
            <v>766586</v>
          </cell>
        </row>
        <row r="10890">
          <cell r="A10890">
            <v>187</v>
          </cell>
          <cell r="D10890">
            <v>1999</v>
          </cell>
          <cell r="G10890">
            <v>111</v>
          </cell>
          <cell r="I10890">
            <v>440830</v>
          </cell>
        </row>
        <row r="10891">
          <cell r="A10891">
            <v>187</v>
          </cell>
          <cell r="D10891">
            <v>1999</v>
          </cell>
          <cell r="G10891">
            <v>112</v>
          </cell>
          <cell r="I10891">
            <v>-400382</v>
          </cell>
        </row>
        <row r="10892">
          <cell r="A10892">
            <v>187</v>
          </cell>
          <cell r="D10892">
            <v>2000</v>
          </cell>
          <cell r="G10892">
            <v>83</v>
          </cell>
          <cell r="I10892">
            <v>1451874</v>
          </cell>
        </row>
        <row r="10893">
          <cell r="A10893">
            <v>187</v>
          </cell>
          <cell r="D10893">
            <v>2000</v>
          </cell>
          <cell r="G10893">
            <v>84</v>
          </cell>
          <cell r="I10893">
            <v>1057450</v>
          </cell>
        </row>
        <row r="10894">
          <cell r="A10894">
            <v>187</v>
          </cell>
          <cell r="D10894">
            <v>2000</v>
          </cell>
          <cell r="G10894">
            <v>85</v>
          </cell>
          <cell r="I10894">
            <v>219356</v>
          </cell>
        </row>
        <row r="10895">
          <cell r="A10895">
            <v>187</v>
          </cell>
          <cell r="D10895">
            <v>2000</v>
          </cell>
          <cell r="G10895">
            <v>86</v>
          </cell>
          <cell r="I10895">
            <v>146019</v>
          </cell>
        </row>
        <row r="10896">
          <cell r="A10896">
            <v>187</v>
          </cell>
          <cell r="D10896">
            <v>2000</v>
          </cell>
          <cell r="G10896">
            <v>87</v>
          </cell>
          <cell r="I10896">
            <v>0</v>
          </cell>
        </row>
        <row r="10897">
          <cell r="A10897">
            <v>187</v>
          </cell>
          <cell r="D10897">
            <v>2000</v>
          </cell>
          <cell r="G10897">
            <v>88</v>
          </cell>
          <cell r="I10897">
            <v>11074965</v>
          </cell>
        </row>
        <row r="10898">
          <cell r="A10898">
            <v>187</v>
          </cell>
          <cell r="D10898">
            <v>2000</v>
          </cell>
          <cell r="G10898">
            <v>89</v>
          </cell>
          <cell r="I10898">
            <v>252509</v>
          </cell>
        </row>
        <row r="10899">
          <cell r="A10899">
            <v>187</v>
          </cell>
          <cell r="D10899">
            <v>2000</v>
          </cell>
          <cell r="G10899">
            <v>90</v>
          </cell>
          <cell r="I10899">
            <v>97048</v>
          </cell>
        </row>
        <row r="10900">
          <cell r="A10900">
            <v>187</v>
          </cell>
          <cell r="D10900">
            <v>2000</v>
          </cell>
          <cell r="G10900">
            <v>91</v>
          </cell>
          <cell r="I10900">
            <v>14299221</v>
          </cell>
        </row>
        <row r="10901">
          <cell r="A10901">
            <v>187</v>
          </cell>
          <cell r="D10901">
            <v>2000</v>
          </cell>
          <cell r="G10901"/>
          <cell r="I10901">
            <v>0</v>
          </cell>
        </row>
        <row r="10902">
          <cell r="A10902">
            <v>187</v>
          </cell>
          <cell r="D10902">
            <v>2000</v>
          </cell>
          <cell r="G10902">
            <v>93</v>
          </cell>
          <cell r="I10902">
            <v>127443</v>
          </cell>
        </row>
        <row r="10903">
          <cell r="A10903">
            <v>187</v>
          </cell>
          <cell r="D10903">
            <v>2000</v>
          </cell>
          <cell r="G10903">
            <v>94</v>
          </cell>
          <cell r="I10903">
            <v>6589</v>
          </cell>
        </row>
        <row r="10904">
          <cell r="A10904">
            <v>187</v>
          </cell>
          <cell r="D10904">
            <v>2000</v>
          </cell>
          <cell r="G10904">
            <v>95</v>
          </cell>
          <cell r="I10904">
            <v>1588873</v>
          </cell>
        </row>
        <row r="10905">
          <cell r="A10905">
            <v>187</v>
          </cell>
          <cell r="D10905">
            <v>2000</v>
          </cell>
          <cell r="G10905">
            <v>96</v>
          </cell>
          <cell r="I10905">
            <v>614639</v>
          </cell>
        </row>
        <row r="10906">
          <cell r="A10906">
            <v>187</v>
          </cell>
          <cell r="D10906">
            <v>2000</v>
          </cell>
          <cell r="G10906">
            <v>97</v>
          </cell>
          <cell r="I10906">
            <v>18192</v>
          </cell>
        </row>
        <row r="10907">
          <cell r="A10907">
            <v>187</v>
          </cell>
          <cell r="D10907">
            <v>2000</v>
          </cell>
          <cell r="G10907">
            <v>98</v>
          </cell>
          <cell r="I10907">
            <v>1468</v>
          </cell>
        </row>
        <row r="10908">
          <cell r="A10908">
            <v>187</v>
          </cell>
          <cell r="D10908">
            <v>2000</v>
          </cell>
          <cell r="G10908">
            <v>99</v>
          </cell>
          <cell r="I10908">
            <v>2357204</v>
          </cell>
        </row>
        <row r="10909">
          <cell r="A10909">
            <v>187</v>
          </cell>
          <cell r="D10909">
            <v>2000</v>
          </cell>
          <cell r="G10909">
            <v>100</v>
          </cell>
          <cell r="I10909">
            <v>16656425</v>
          </cell>
        </row>
        <row r="10910">
          <cell r="A10910">
            <v>187</v>
          </cell>
          <cell r="D10910">
            <v>2000</v>
          </cell>
          <cell r="G10910"/>
          <cell r="I10910">
            <v>0</v>
          </cell>
        </row>
        <row r="10911">
          <cell r="A10911">
            <v>187</v>
          </cell>
          <cell r="D10911">
            <v>2000</v>
          </cell>
          <cell r="G10911"/>
          <cell r="I10911">
            <v>0</v>
          </cell>
        </row>
        <row r="10912">
          <cell r="A10912">
            <v>187</v>
          </cell>
          <cell r="D10912">
            <v>2000</v>
          </cell>
          <cell r="G10912">
            <v>103</v>
          </cell>
          <cell r="I10912">
            <v>278110</v>
          </cell>
        </row>
        <row r="10913">
          <cell r="A10913">
            <v>187</v>
          </cell>
          <cell r="D10913">
            <v>2000</v>
          </cell>
          <cell r="G10913"/>
          <cell r="I10913">
            <v>0</v>
          </cell>
        </row>
        <row r="10914">
          <cell r="A10914">
            <v>187</v>
          </cell>
          <cell r="D10914">
            <v>2000</v>
          </cell>
          <cell r="G10914">
            <v>105</v>
          </cell>
          <cell r="I10914">
            <v>62524</v>
          </cell>
        </row>
        <row r="10915">
          <cell r="A10915">
            <v>187</v>
          </cell>
          <cell r="D10915">
            <v>2000</v>
          </cell>
          <cell r="G10915">
            <v>106</v>
          </cell>
          <cell r="I10915">
            <v>328464</v>
          </cell>
        </row>
        <row r="10916">
          <cell r="A10916">
            <v>187</v>
          </cell>
          <cell r="D10916">
            <v>2000</v>
          </cell>
          <cell r="G10916">
            <v>107</v>
          </cell>
          <cell r="I10916">
            <v>1089193</v>
          </cell>
        </row>
        <row r="10917">
          <cell r="A10917">
            <v>187</v>
          </cell>
          <cell r="D10917">
            <v>2000</v>
          </cell>
          <cell r="G10917">
            <v>108</v>
          </cell>
          <cell r="I10917">
            <v>1136280</v>
          </cell>
        </row>
        <row r="10918">
          <cell r="A10918">
            <v>187</v>
          </cell>
          <cell r="D10918">
            <v>2000</v>
          </cell>
          <cell r="G10918">
            <v>109</v>
          </cell>
          <cell r="I10918">
            <v>115321</v>
          </cell>
        </row>
        <row r="10919">
          <cell r="A10919">
            <v>187</v>
          </cell>
          <cell r="D10919">
            <v>2000</v>
          </cell>
          <cell r="G10919">
            <v>110</v>
          </cell>
          <cell r="I10919">
            <v>859104</v>
          </cell>
        </row>
        <row r="10920">
          <cell r="A10920">
            <v>187</v>
          </cell>
          <cell r="D10920">
            <v>2000</v>
          </cell>
          <cell r="G10920">
            <v>111</v>
          </cell>
          <cell r="I10920">
            <v>357241</v>
          </cell>
        </row>
        <row r="10921">
          <cell r="A10921">
            <v>187</v>
          </cell>
          <cell r="D10921">
            <v>2000</v>
          </cell>
          <cell r="G10921">
            <v>112</v>
          </cell>
          <cell r="I10921">
            <v>792824</v>
          </cell>
        </row>
        <row r="10922">
          <cell r="A10922">
            <v>187</v>
          </cell>
          <cell r="D10922">
            <v>2001</v>
          </cell>
          <cell r="G10922">
            <v>83</v>
          </cell>
          <cell r="I10922">
            <v>2099226</v>
          </cell>
        </row>
        <row r="10923">
          <cell r="A10923">
            <v>187</v>
          </cell>
          <cell r="D10923">
            <v>2001</v>
          </cell>
          <cell r="G10923">
            <v>84</v>
          </cell>
          <cell r="I10923">
            <v>959898</v>
          </cell>
        </row>
        <row r="10924">
          <cell r="A10924">
            <v>187</v>
          </cell>
          <cell r="D10924">
            <v>2001</v>
          </cell>
          <cell r="G10924">
            <v>85</v>
          </cell>
          <cell r="I10924">
            <v>165854</v>
          </cell>
        </row>
        <row r="10925">
          <cell r="A10925">
            <v>187</v>
          </cell>
          <cell r="D10925">
            <v>2001</v>
          </cell>
          <cell r="G10925">
            <v>86</v>
          </cell>
          <cell r="I10925">
            <v>122599</v>
          </cell>
        </row>
        <row r="10926">
          <cell r="A10926">
            <v>187</v>
          </cell>
          <cell r="D10926">
            <v>2001</v>
          </cell>
          <cell r="G10926">
            <v>87</v>
          </cell>
          <cell r="I10926">
            <v>0</v>
          </cell>
        </row>
        <row r="10927">
          <cell r="A10927">
            <v>187</v>
          </cell>
          <cell r="D10927">
            <v>2001</v>
          </cell>
          <cell r="G10927">
            <v>88</v>
          </cell>
          <cell r="I10927">
            <v>9888820</v>
          </cell>
        </row>
        <row r="10928">
          <cell r="A10928">
            <v>187</v>
          </cell>
          <cell r="D10928">
            <v>2001</v>
          </cell>
          <cell r="G10928">
            <v>89</v>
          </cell>
          <cell r="I10928">
            <v>526551</v>
          </cell>
        </row>
        <row r="10929">
          <cell r="A10929">
            <v>187</v>
          </cell>
          <cell r="D10929">
            <v>2001</v>
          </cell>
          <cell r="G10929">
            <v>90</v>
          </cell>
          <cell r="I10929">
            <v>128500</v>
          </cell>
        </row>
        <row r="10930">
          <cell r="A10930">
            <v>187</v>
          </cell>
          <cell r="D10930">
            <v>2001</v>
          </cell>
          <cell r="G10930">
            <v>91</v>
          </cell>
          <cell r="I10930">
            <v>13891448</v>
          </cell>
        </row>
        <row r="10931">
          <cell r="A10931">
            <v>187</v>
          </cell>
          <cell r="D10931">
            <v>2001</v>
          </cell>
          <cell r="G10931"/>
          <cell r="I10931">
            <v>0</v>
          </cell>
        </row>
        <row r="10932">
          <cell r="A10932">
            <v>187</v>
          </cell>
          <cell r="D10932">
            <v>2001</v>
          </cell>
          <cell r="G10932">
            <v>93</v>
          </cell>
          <cell r="I10932">
            <v>138343</v>
          </cell>
        </row>
        <row r="10933">
          <cell r="A10933">
            <v>187</v>
          </cell>
          <cell r="D10933">
            <v>2001</v>
          </cell>
          <cell r="G10933">
            <v>94</v>
          </cell>
          <cell r="I10933">
            <v>35475</v>
          </cell>
        </row>
        <row r="10934">
          <cell r="A10934">
            <v>187</v>
          </cell>
          <cell r="D10934">
            <v>2001</v>
          </cell>
          <cell r="G10934">
            <v>95</v>
          </cell>
          <cell r="I10934">
            <v>1069865</v>
          </cell>
        </row>
        <row r="10935">
          <cell r="A10935">
            <v>187</v>
          </cell>
          <cell r="D10935">
            <v>2001</v>
          </cell>
          <cell r="G10935">
            <v>96</v>
          </cell>
          <cell r="I10935">
            <v>970101</v>
          </cell>
        </row>
        <row r="10936">
          <cell r="A10936">
            <v>187</v>
          </cell>
          <cell r="D10936">
            <v>2001</v>
          </cell>
          <cell r="G10936">
            <v>97</v>
          </cell>
          <cell r="I10936">
            <v>23482</v>
          </cell>
        </row>
        <row r="10937">
          <cell r="A10937">
            <v>187</v>
          </cell>
          <cell r="D10937">
            <v>2001</v>
          </cell>
          <cell r="G10937">
            <v>98</v>
          </cell>
          <cell r="I10937">
            <v>500</v>
          </cell>
        </row>
        <row r="10938">
          <cell r="A10938">
            <v>187</v>
          </cell>
          <cell r="D10938">
            <v>2001</v>
          </cell>
          <cell r="G10938">
            <v>99</v>
          </cell>
          <cell r="I10938">
            <v>2237766</v>
          </cell>
        </row>
        <row r="10939">
          <cell r="A10939">
            <v>187</v>
          </cell>
          <cell r="D10939">
            <v>2001</v>
          </cell>
          <cell r="G10939">
            <v>100</v>
          </cell>
          <cell r="I10939">
            <v>16129214</v>
          </cell>
        </row>
        <row r="10940">
          <cell r="A10940">
            <v>187</v>
          </cell>
          <cell r="D10940">
            <v>2001</v>
          </cell>
          <cell r="G10940"/>
          <cell r="I10940">
            <v>0</v>
          </cell>
        </row>
        <row r="10941">
          <cell r="A10941">
            <v>187</v>
          </cell>
          <cell r="D10941">
            <v>2001</v>
          </cell>
          <cell r="G10941"/>
          <cell r="I10941">
            <v>0</v>
          </cell>
        </row>
        <row r="10942">
          <cell r="A10942">
            <v>187</v>
          </cell>
          <cell r="D10942">
            <v>2001</v>
          </cell>
          <cell r="G10942">
            <v>103</v>
          </cell>
          <cell r="I10942">
            <v>815163</v>
          </cell>
        </row>
        <row r="10943">
          <cell r="A10943">
            <v>187</v>
          </cell>
          <cell r="D10943">
            <v>2001</v>
          </cell>
          <cell r="G10943"/>
          <cell r="I10943">
            <v>0</v>
          </cell>
        </row>
        <row r="10944">
          <cell r="A10944">
            <v>187</v>
          </cell>
          <cell r="D10944">
            <v>2001</v>
          </cell>
          <cell r="G10944">
            <v>105</v>
          </cell>
          <cell r="I10944">
            <v>62588</v>
          </cell>
        </row>
        <row r="10945">
          <cell r="A10945">
            <v>187</v>
          </cell>
          <cell r="D10945">
            <v>2001</v>
          </cell>
          <cell r="G10945">
            <v>106</v>
          </cell>
          <cell r="I10945">
            <v>253321</v>
          </cell>
        </row>
        <row r="10946">
          <cell r="A10946">
            <v>187</v>
          </cell>
          <cell r="D10946">
            <v>2001</v>
          </cell>
          <cell r="G10946">
            <v>107</v>
          </cell>
          <cell r="I10946">
            <v>1439451</v>
          </cell>
        </row>
        <row r="10947">
          <cell r="A10947">
            <v>187</v>
          </cell>
          <cell r="D10947">
            <v>2001</v>
          </cell>
          <cell r="G10947">
            <v>108</v>
          </cell>
          <cell r="I10947">
            <v>1243110</v>
          </cell>
        </row>
        <row r="10948">
          <cell r="A10948">
            <v>187</v>
          </cell>
          <cell r="D10948">
            <v>2001</v>
          </cell>
          <cell r="G10948">
            <v>109</v>
          </cell>
          <cell r="I10948">
            <v>142837</v>
          </cell>
        </row>
        <row r="10949">
          <cell r="A10949">
            <v>187</v>
          </cell>
          <cell r="D10949">
            <v>2001</v>
          </cell>
          <cell r="G10949">
            <v>110</v>
          </cell>
          <cell r="I10949">
            <v>993685</v>
          </cell>
        </row>
        <row r="10950">
          <cell r="A10950">
            <v>187</v>
          </cell>
          <cell r="D10950">
            <v>2001</v>
          </cell>
          <cell r="G10950">
            <v>111</v>
          </cell>
          <cell r="I10950">
            <v>283948</v>
          </cell>
        </row>
        <row r="10951">
          <cell r="A10951">
            <v>187</v>
          </cell>
          <cell r="D10951">
            <v>2001</v>
          </cell>
          <cell r="G10951">
            <v>112</v>
          </cell>
          <cell r="I10951">
            <v>1781252</v>
          </cell>
        </row>
        <row r="10952">
          <cell r="A10952">
            <v>187</v>
          </cell>
          <cell r="D10952">
            <v>2002</v>
          </cell>
          <cell r="G10952">
            <v>83</v>
          </cell>
          <cell r="I10952">
            <v>2054685</v>
          </cell>
        </row>
        <row r="10953">
          <cell r="A10953">
            <v>187</v>
          </cell>
          <cell r="D10953">
            <v>2002</v>
          </cell>
          <cell r="G10953">
            <v>84</v>
          </cell>
          <cell r="I10953">
            <v>966064</v>
          </cell>
        </row>
        <row r="10954">
          <cell r="A10954">
            <v>187</v>
          </cell>
          <cell r="D10954">
            <v>2002</v>
          </cell>
          <cell r="G10954">
            <v>85</v>
          </cell>
          <cell r="I10954">
            <v>130269</v>
          </cell>
        </row>
        <row r="10955">
          <cell r="A10955">
            <v>187</v>
          </cell>
          <cell r="D10955">
            <v>2002</v>
          </cell>
          <cell r="G10955">
            <v>86</v>
          </cell>
          <cell r="I10955">
            <v>112411</v>
          </cell>
        </row>
        <row r="10956">
          <cell r="A10956">
            <v>187</v>
          </cell>
          <cell r="D10956">
            <v>2002</v>
          </cell>
          <cell r="G10956">
            <v>87</v>
          </cell>
          <cell r="I10956">
            <v>0</v>
          </cell>
        </row>
        <row r="10957">
          <cell r="A10957">
            <v>187</v>
          </cell>
          <cell r="D10957">
            <v>2002</v>
          </cell>
          <cell r="G10957">
            <v>88</v>
          </cell>
          <cell r="I10957">
            <v>8441228</v>
          </cell>
        </row>
        <row r="10958">
          <cell r="A10958">
            <v>187</v>
          </cell>
          <cell r="D10958">
            <v>2002</v>
          </cell>
          <cell r="G10958">
            <v>89</v>
          </cell>
          <cell r="I10958">
            <v>301663</v>
          </cell>
        </row>
        <row r="10959">
          <cell r="A10959">
            <v>187</v>
          </cell>
          <cell r="D10959">
            <v>2002</v>
          </cell>
          <cell r="G10959">
            <v>90</v>
          </cell>
          <cell r="I10959">
            <v>115440</v>
          </cell>
        </row>
        <row r="10960">
          <cell r="A10960">
            <v>187</v>
          </cell>
          <cell r="D10960">
            <v>2002</v>
          </cell>
          <cell r="G10960">
            <v>91</v>
          </cell>
          <cell r="I10960">
            <v>12121760</v>
          </cell>
        </row>
        <row r="10961">
          <cell r="A10961">
            <v>187</v>
          </cell>
          <cell r="D10961">
            <v>2002</v>
          </cell>
          <cell r="G10961"/>
          <cell r="I10961">
            <v>0</v>
          </cell>
        </row>
        <row r="10962">
          <cell r="A10962">
            <v>187</v>
          </cell>
          <cell r="D10962">
            <v>2002</v>
          </cell>
          <cell r="G10962">
            <v>93</v>
          </cell>
          <cell r="I10962">
            <v>138292</v>
          </cell>
        </row>
        <row r="10963">
          <cell r="A10963">
            <v>187</v>
          </cell>
          <cell r="D10963">
            <v>2002</v>
          </cell>
          <cell r="G10963">
            <v>94</v>
          </cell>
          <cell r="I10963">
            <v>18435</v>
          </cell>
        </row>
        <row r="10964">
          <cell r="A10964">
            <v>187</v>
          </cell>
          <cell r="D10964">
            <v>2002</v>
          </cell>
          <cell r="G10964">
            <v>95</v>
          </cell>
          <cell r="I10964">
            <v>1187787</v>
          </cell>
        </row>
        <row r="10965">
          <cell r="A10965">
            <v>187</v>
          </cell>
          <cell r="D10965">
            <v>2002</v>
          </cell>
          <cell r="G10965">
            <v>96</v>
          </cell>
          <cell r="I10965">
            <v>114217</v>
          </cell>
        </row>
        <row r="10966">
          <cell r="A10966">
            <v>187</v>
          </cell>
          <cell r="D10966">
            <v>2002</v>
          </cell>
          <cell r="G10966">
            <v>97</v>
          </cell>
          <cell r="I10966">
            <v>8929</v>
          </cell>
        </row>
        <row r="10967">
          <cell r="A10967">
            <v>187</v>
          </cell>
          <cell r="D10967">
            <v>2002</v>
          </cell>
          <cell r="G10967">
            <v>98</v>
          </cell>
          <cell r="I10967">
            <v>2882</v>
          </cell>
        </row>
        <row r="10968">
          <cell r="A10968">
            <v>187</v>
          </cell>
          <cell r="D10968">
            <v>2002</v>
          </cell>
          <cell r="G10968">
            <v>99</v>
          </cell>
          <cell r="I10968">
            <v>1470542</v>
          </cell>
        </row>
        <row r="10969">
          <cell r="A10969">
            <v>187</v>
          </cell>
          <cell r="D10969">
            <v>2002</v>
          </cell>
          <cell r="G10969">
            <v>100</v>
          </cell>
          <cell r="I10969">
            <v>13592302</v>
          </cell>
        </row>
        <row r="10970">
          <cell r="A10970">
            <v>187</v>
          </cell>
          <cell r="D10970">
            <v>2002</v>
          </cell>
          <cell r="G10970"/>
          <cell r="I10970">
            <v>0</v>
          </cell>
        </row>
        <row r="10971">
          <cell r="A10971">
            <v>187</v>
          </cell>
          <cell r="D10971">
            <v>2002</v>
          </cell>
          <cell r="G10971"/>
          <cell r="I10971">
            <v>0</v>
          </cell>
        </row>
        <row r="10972">
          <cell r="A10972">
            <v>187</v>
          </cell>
          <cell r="D10972">
            <v>2002</v>
          </cell>
          <cell r="G10972">
            <v>103</v>
          </cell>
          <cell r="I10972">
            <v>675982</v>
          </cell>
        </row>
        <row r="10973">
          <cell r="A10973">
            <v>187</v>
          </cell>
          <cell r="D10973">
            <v>2002</v>
          </cell>
          <cell r="G10973"/>
          <cell r="I10973">
            <v>0</v>
          </cell>
        </row>
        <row r="10974">
          <cell r="A10974">
            <v>187</v>
          </cell>
          <cell r="D10974">
            <v>2002</v>
          </cell>
          <cell r="G10974">
            <v>105</v>
          </cell>
          <cell r="I10974">
            <v>1460</v>
          </cell>
        </row>
        <row r="10975">
          <cell r="A10975">
            <v>187</v>
          </cell>
          <cell r="D10975">
            <v>2002</v>
          </cell>
          <cell r="G10975">
            <v>106</v>
          </cell>
          <cell r="I10975">
            <v>239401</v>
          </cell>
        </row>
        <row r="10976">
          <cell r="A10976">
            <v>187</v>
          </cell>
          <cell r="D10976">
            <v>2002</v>
          </cell>
          <cell r="G10976">
            <v>107</v>
          </cell>
          <cell r="I10976">
            <v>1231203</v>
          </cell>
        </row>
        <row r="10977">
          <cell r="A10977">
            <v>187</v>
          </cell>
          <cell r="D10977">
            <v>2002</v>
          </cell>
          <cell r="G10977">
            <v>108</v>
          </cell>
          <cell r="I10977">
            <v>1312694</v>
          </cell>
        </row>
        <row r="10978">
          <cell r="A10978">
            <v>187</v>
          </cell>
          <cell r="D10978">
            <v>2002</v>
          </cell>
          <cell r="G10978">
            <v>109</v>
          </cell>
          <cell r="I10978">
            <v>167527</v>
          </cell>
        </row>
        <row r="10979">
          <cell r="A10979">
            <v>187</v>
          </cell>
          <cell r="D10979">
            <v>2002</v>
          </cell>
          <cell r="G10979">
            <v>110</v>
          </cell>
          <cell r="I10979">
            <v>1135102</v>
          </cell>
        </row>
        <row r="10980">
          <cell r="A10980">
            <v>187</v>
          </cell>
          <cell r="D10980">
            <v>2002</v>
          </cell>
          <cell r="G10980">
            <v>111</v>
          </cell>
          <cell r="I10980">
            <v>274263</v>
          </cell>
        </row>
        <row r="10981">
          <cell r="A10981">
            <v>187</v>
          </cell>
          <cell r="D10981">
            <v>2002</v>
          </cell>
          <cell r="G10981">
            <v>112</v>
          </cell>
          <cell r="I10981">
            <v>2433201</v>
          </cell>
        </row>
        <row r="10982">
          <cell r="A10982">
            <v>187</v>
          </cell>
          <cell r="D10982">
            <v>2003</v>
          </cell>
          <cell r="G10982">
            <v>83</v>
          </cell>
          <cell r="I10982">
            <v>1785068</v>
          </cell>
        </row>
        <row r="10983">
          <cell r="A10983">
            <v>187</v>
          </cell>
          <cell r="D10983">
            <v>2003</v>
          </cell>
          <cell r="G10983">
            <v>84</v>
          </cell>
          <cell r="I10983">
            <v>1167554</v>
          </cell>
        </row>
        <row r="10984">
          <cell r="A10984">
            <v>187</v>
          </cell>
          <cell r="D10984">
            <v>2003</v>
          </cell>
          <cell r="G10984">
            <v>85</v>
          </cell>
          <cell r="I10984">
            <v>156830</v>
          </cell>
        </row>
        <row r="10985">
          <cell r="A10985">
            <v>187</v>
          </cell>
          <cell r="D10985">
            <v>2003</v>
          </cell>
          <cell r="G10985">
            <v>86</v>
          </cell>
          <cell r="I10985">
            <v>108887</v>
          </cell>
        </row>
        <row r="10986">
          <cell r="A10986">
            <v>187</v>
          </cell>
          <cell r="D10986">
            <v>2003</v>
          </cell>
          <cell r="G10986">
            <v>87</v>
          </cell>
          <cell r="I10986">
            <v>0</v>
          </cell>
        </row>
        <row r="10987">
          <cell r="A10987">
            <v>187</v>
          </cell>
          <cell r="D10987">
            <v>2003</v>
          </cell>
          <cell r="G10987">
            <v>88</v>
          </cell>
          <cell r="I10987">
            <v>9079188</v>
          </cell>
        </row>
        <row r="10988">
          <cell r="A10988">
            <v>187</v>
          </cell>
          <cell r="D10988">
            <v>2003</v>
          </cell>
          <cell r="G10988">
            <v>89</v>
          </cell>
          <cell r="I10988">
            <v>426368</v>
          </cell>
        </row>
        <row r="10989">
          <cell r="A10989">
            <v>187</v>
          </cell>
          <cell r="D10989">
            <v>2003</v>
          </cell>
          <cell r="G10989">
            <v>90</v>
          </cell>
          <cell r="I10989">
            <v>115042</v>
          </cell>
        </row>
        <row r="10990">
          <cell r="A10990">
            <v>187</v>
          </cell>
          <cell r="D10990">
            <v>2003</v>
          </cell>
          <cell r="G10990">
            <v>91</v>
          </cell>
          <cell r="I10990">
            <v>12838937</v>
          </cell>
        </row>
        <row r="10991">
          <cell r="A10991">
            <v>187</v>
          </cell>
          <cell r="D10991">
            <v>2003</v>
          </cell>
          <cell r="G10991"/>
          <cell r="I10991">
            <v>0</v>
          </cell>
        </row>
        <row r="10992">
          <cell r="A10992">
            <v>187</v>
          </cell>
          <cell r="D10992">
            <v>2003</v>
          </cell>
          <cell r="G10992">
            <v>93</v>
          </cell>
          <cell r="I10992">
            <v>254349</v>
          </cell>
        </row>
        <row r="10993">
          <cell r="A10993">
            <v>187</v>
          </cell>
          <cell r="D10993">
            <v>2003</v>
          </cell>
          <cell r="G10993">
            <v>94</v>
          </cell>
          <cell r="I10993">
            <v>1744</v>
          </cell>
        </row>
        <row r="10994">
          <cell r="A10994">
            <v>187</v>
          </cell>
          <cell r="D10994">
            <v>2003</v>
          </cell>
          <cell r="G10994">
            <v>95</v>
          </cell>
          <cell r="I10994">
            <v>1197871</v>
          </cell>
        </row>
        <row r="10995">
          <cell r="A10995">
            <v>187</v>
          </cell>
          <cell r="D10995">
            <v>2003</v>
          </cell>
          <cell r="G10995">
            <v>96</v>
          </cell>
          <cell r="I10995">
            <v>695328</v>
          </cell>
        </row>
        <row r="10996">
          <cell r="A10996">
            <v>187</v>
          </cell>
          <cell r="D10996">
            <v>2003</v>
          </cell>
          <cell r="G10996">
            <v>97</v>
          </cell>
          <cell r="I10996">
            <v>1235</v>
          </cell>
        </row>
        <row r="10997">
          <cell r="A10997">
            <v>187</v>
          </cell>
          <cell r="D10997">
            <v>2003</v>
          </cell>
          <cell r="G10997">
            <v>98</v>
          </cell>
          <cell r="I10997">
            <v>0</v>
          </cell>
        </row>
        <row r="10998">
          <cell r="A10998">
            <v>187</v>
          </cell>
          <cell r="D10998">
            <v>2003</v>
          </cell>
          <cell r="G10998">
            <v>99</v>
          </cell>
          <cell r="I10998">
            <v>2150527</v>
          </cell>
        </row>
        <row r="10999">
          <cell r="A10999">
            <v>187</v>
          </cell>
          <cell r="D10999">
            <v>2003</v>
          </cell>
          <cell r="G10999">
            <v>100</v>
          </cell>
          <cell r="I10999">
            <v>14989464</v>
          </cell>
        </row>
        <row r="11000">
          <cell r="A11000">
            <v>187</v>
          </cell>
          <cell r="D11000">
            <v>2003</v>
          </cell>
          <cell r="G11000"/>
          <cell r="I11000">
            <v>0</v>
          </cell>
        </row>
        <row r="11001">
          <cell r="A11001">
            <v>187</v>
          </cell>
          <cell r="D11001">
            <v>2003</v>
          </cell>
          <cell r="G11001"/>
          <cell r="I11001">
            <v>0</v>
          </cell>
        </row>
        <row r="11002">
          <cell r="A11002">
            <v>187</v>
          </cell>
          <cell r="D11002">
            <v>2003</v>
          </cell>
          <cell r="G11002">
            <v>103</v>
          </cell>
          <cell r="I11002">
            <v>640714</v>
          </cell>
        </row>
        <row r="11003">
          <cell r="A11003">
            <v>187</v>
          </cell>
          <cell r="D11003">
            <v>2003</v>
          </cell>
          <cell r="G11003"/>
          <cell r="I11003">
            <v>0</v>
          </cell>
        </row>
        <row r="11004">
          <cell r="A11004">
            <v>187</v>
          </cell>
          <cell r="D11004">
            <v>2003</v>
          </cell>
          <cell r="G11004">
            <v>105</v>
          </cell>
          <cell r="I11004">
            <v>0</v>
          </cell>
        </row>
        <row r="11005">
          <cell r="A11005">
            <v>187</v>
          </cell>
          <cell r="D11005">
            <v>2003</v>
          </cell>
          <cell r="G11005">
            <v>106</v>
          </cell>
          <cell r="I11005">
            <v>311926</v>
          </cell>
        </row>
        <row r="11006">
          <cell r="A11006">
            <v>187</v>
          </cell>
          <cell r="D11006">
            <v>2003</v>
          </cell>
          <cell r="G11006">
            <v>107</v>
          </cell>
          <cell r="I11006">
            <v>1567783</v>
          </cell>
        </row>
        <row r="11007">
          <cell r="A11007">
            <v>187</v>
          </cell>
          <cell r="D11007">
            <v>2003</v>
          </cell>
          <cell r="G11007">
            <v>108</v>
          </cell>
          <cell r="I11007">
            <v>1300982</v>
          </cell>
        </row>
        <row r="11008">
          <cell r="A11008">
            <v>187</v>
          </cell>
          <cell r="D11008">
            <v>2003</v>
          </cell>
          <cell r="G11008">
            <v>109</v>
          </cell>
          <cell r="I11008">
            <v>176492</v>
          </cell>
        </row>
        <row r="11009">
          <cell r="A11009">
            <v>187</v>
          </cell>
          <cell r="D11009">
            <v>2003</v>
          </cell>
          <cell r="G11009">
            <v>110</v>
          </cell>
          <cell r="I11009">
            <v>1164956</v>
          </cell>
        </row>
        <row r="11010">
          <cell r="A11010">
            <v>187</v>
          </cell>
          <cell r="D11010">
            <v>2003</v>
          </cell>
          <cell r="G11010">
            <v>111</v>
          </cell>
          <cell r="I11010">
            <v>320525</v>
          </cell>
        </row>
        <row r="11011">
          <cell r="A11011">
            <v>187</v>
          </cell>
          <cell r="D11011">
            <v>2003</v>
          </cell>
          <cell r="G11011">
            <v>112</v>
          </cell>
          <cell r="I11011">
            <v>3050024</v>
          </cell>
        </row>
        <row r="11012">
          <cell r="A11012">
            <v>187</v>
          </cell>
          <cell r="D11012">
            <v>2004</v>
          </cell>
          <cell r="G11012">
            <v>83</v>
          </cell>
          <cell r="I11012">
            <v>1760093</v>
          </cell>
        </row>
        <row r="11013">
          <cell r="A11013">
            <v>187</v>
          </cell>
          <cell r="D11013">
            <v>2004</v>
          </cell>
          <cell r="G11013">
            <v>84</v>
          </cell>
          <cell r="I11013">
            <v>1312895</v>
          </cell>
        </row>
        <row r="11014">
          <cell r="A11014">
            <v>187</v>
          </cell>
          <cell r="D11014">
            <v>2004</v>
          </cell>
          <cell r="G11014">
            <v>85</v>
          </cell>
          <cell r="I11014">
            <v>164364</v>
          </cell>
        </row>
        <row r="11015">
          <cell r="A11015">
            <v>187</v>
          </cell>
          <cell r="D11015">
            <v>2004</v>
          </cell>
          <cell r="G11015">
            <v>86</v>
          </cell>
          <cell r="I11015">
            <v>175275</v>
          </cell>
        </row>
        <row r="11016">
          <cell r="A11016">
            <v>187</v>
          </cell>
          <cell r="D11016">
            <v>2004</v>
          </cell>
          <cell r="G11016"/>
          <cell r="I11016">
            <v>0</v>
          </cell>
        </row>
        <row r="11017">
          <cell r="A11017">
            <v>187</v>
          </cell>
          <cell r="D11017">
            <v>2004</v>
          </cell>
          <cell r="G11017">
            <v>88</v>
          </cell>
          <cell r="I11017">
            <v>9455394</v>
          </cell>
        </row>
        <row r="11018">
          <cell r="A11018">
            <v>187</v>
          </cell>
          <cell r="D11018">
            <v>2004</v>
          </cell>
          <cell r="G11018">
            <v>89</v>
          </cell>
          <cell r="I11018">
            <v>409169</v>
          </cell>
        </row>
        <row r="11019">
          <cell r="A11019">
            <v>187</v>
          </cell>
          <cell r="D11019">
            <v>2004</v>
          </cell>
          <cell r="G11019">
            <v>90</v>
          </cell>
          <cell r="I11019">
            <v>154809</v>
          </cell>
        </row>
        <row r="11020">
          <cell r="A11020">
            <v>187</v>
          </cell>
          <cell r="D11020">
            <v>2004</v>
          </cell>
          <cell r="G11020">
            <v>91</v>
          </cell>
          <cell r="I11020">
            <v>13431999</v>
          </cell>
        </row>
        <row r="11021">
          <cell r="A11021">
            <v>187</v>
          </cell>
          <cell r="D11021">
            <v>2004</v>
          </cell>
          <cell r="G11021"/>
          <cell r="I11021">
            <v>0</v>
          </cell>
        </row>
        <row r="11022">
          <cell r="A11022">
            <v>187</v>
          </cell>
          <cell r="D11022">
            <v>2004</v>
          </cell>
          <cell r="G11022">
            <v>93</v>
          </cell>
          <cell r="I11022">
            <v>418183</v>
          </cell>
        </row>
        <row r="11023">
          <cell r="A11023">
            <v>187</v>
          </cell>
          <cell r="D11023">
            <v>2004</v>
          </cell>
          <cell r="G11023">
            <v>94</v>
          </cell>
          <cell r="I11023">
            <v>6067</v>
          </cell>
        </row>
        <row r="11024">
          <cell r="A11024">
            <v>187</v>
          </cell>
          <cell r="D11024">
            <v>2004</v>
          </cell>
          <cell r="G11024">
            <v>95</v>
          </cell>
          <cell r="I11024">
            <v>1327652</v>
          </cell>
        </row>
        <row r="11025">
          <cell r="A11025">
            <v>187</v>
          </cell>
          <cell r="D11025">
            <v>2004</v>
          </cell>
          <cell r="G11025">
            <v>96</v>
          </cell>
          <cell r="I11025">
            <v>921940</v>
          </cell>
        </row>
        <row r="11026">
          <cell r="A11026">
            <v>187</v>
          </cell>
          <cell r="D11026">
            <v>2004</v>
          </cell>
          <cell r="G11026">
            <v>97</v>
          </cell>
          <cell r="I11026">
            <v>9487</v>
          </cell>
        </row>
        <row r="11027">
          <cell r="A11027">
            <v>187</v>
          </cell>
          <cell r="D11027">
            <v>2004</v>
          </cell>
          <cell r="G11027"/>
          <cell r="I11027">
            <v>0</v>
          </cell>
        </row>
        <row r="11028">
          <cell r="A11028">
            <v>187</v>
          </cell>
          <cell r="D11028">
            <v>2004</v>
          </cell>
          <cell r="G11028">
            <v>99</v>
          </cell>
          <cell r="I11028">
            <v>2683329</v>
          </cell>
        </row>
        <row r="11029">
          <cell r="A11029">
            <v>187</v>
          </cell>
          <cell r="D11029">
            <v>2004</v>
          </cell>
          <cell r="G11029">
            <v>100</v>
          </cell>
          <cell r="I11029">
            <v>16115328</v>
          </cell>
        </row>
        <row r="11030">
          <cell r="A11030">
            <v>187</v>
          </cell>
          <cell r="D11030">
            <v>2004</v>
          </cell>
          <cell r="G11030"/>
          <cell r="I11030">
            <v>0</v>
          </cell>
        </row>
        <row r="11031">
          <cell r="A11031">
            <v>187</v>
          </cell>
          <cell r="D11031">
            <v>2004</v>
          </cell>
          <cell r="G11031"/>
          <cell r="I11031">
            <v>0</v>
          </cell>
        </row>
        <row r="11032">
          <cell r="A11032">
            <v>187</v>
          </cell>
          <cell r="D11032">
            <v>2004</v>
          </cell>
          <cell r="G11032">
            <v>103</v>
          </cell>
          <cell r="I11032">
            <v>702835</v>
          </cell>
        </row>
        <row r="11033">
          <cell r="A11033">
            <v>187</v>
          </cell>
          <cell r="D11033">
            <v>2004</v>
          </cell>
          <cell r="G11033"/>
          <cell r="I11033">
            <v>0</v>
          </cell>
        </row>
        <row r="11034">
          <cell r="A11034">
            <v>187</v>
          </cell>
          <cell r="D11034">
            <v>2004</v>
          </cell>
          <cell r="G11034"/>
          <cell r="I11034">
            <v>0</v>
          </cell>
        </row>
        <row r="11035">
          <cell r="A11035">
            <v>187</v>
          </cell>
          <cell r="D11035">
            <v>2004</v>
          </cell>
          <cell r="G11035">
            <v>106</v>
          </cell>
          <cell r="I11035">
            <v>296918</v>
          </cell>
        </row>
        <row r="11036">
          <cell r="A11036">
            <v>187</v>
          </cell>
          <cell r="D11036">
            <v>2004</v>
          </cell>
          <cell r="G11036">
            <v>107</v>
          </cell>
          <cell r="I11036">
            <v>1994189</v>
          </cell>
        </row>
        <row r="11037">
          <cell r="A11037">
            <v>187</v>
          </cell>
          <cell r="D11037">
            <v>2004</v>
          </cell>
          <cell r="G11037">
            <v>108</v>
          </cell>
          <cell r="I11037">
            <v>1417051</v>
          </cell>
        </row>
        <row r="11038">
          <cell r="A11038">
            <v>187</v>
          </cell>
          <cell r="D11038">
            <v>2004</v>
          </cell>
          <cell r="G11038">
            <v>109</v>
          </cell>
          <cell r="I11038">
            <v>244195</v>
          </cell>
        </row>
        <row r="11039">
          <cell r="A11039">
            <v>187</v>
          </cell>
          <cell r="D11039">
            <v>2004</v>
          </cell>
          <cell r="G11039">
            <v>110</v>
          </cell>
          <cell r="I11039">
            <v>1091315</v>
          </cell>
        </row>
        <row r="11040">
          <cell r="A11040">
            <v>187</v>
          </cell>
          <cell r="D11040">
            <v>2004</v>
          </cell>
          <cell r="G11040">
            <v>111</v>
          </cell>
          <cell r="I11040">
            <v>325586</v>
          </cell>
        </row>
        <row r="11041">
          <cell r="A11041">
            <v>187</v>
          </cell>
          <cell r="D11041">
            <v>2004</v>
          </cell>
          <cell r="G11041">
            <v>112</v>
          </cell>
          <cell r="I11041">
            <v>3710810</v>
          </cell>
        </row>
        <row r="11042">
          <cell r="A11042">
            <v>187</v>
          </cell>
          <cell r="D11042">
            <v>2005</v>
          </cell>
          <cell r="G11042">
            <v>83</v>
          </cell>
          <cell r="I11042">
            <v>1604219</v>
          </cell>
        </row>
        <row r="11043">
          <cell r="A11043">
            <v>187</v>
          </cell>
          <cell r="D11043">
            <v>2005</v>
          </cell>
          <cell r="G11043">
            <v>84</v>
          </cell>
          <cell r="I11043">
            <v>1520559</v>
          </cell>
        </row>
        <row r="11044">
          <cell r="A11044">
            <v>187</v>
          </cell>
          <cell r="D11044">
            <v>2005</v>
          </cell>
          <cell r="G11044">
            <v>85</v>
          </cell>
          <cell r="I11044">
            <v>225658</v>
          </cell>
        </row>
        <row r="11045">
          <cell r="A11045">
            <v>187</v>
          </cell>
          <cell r="D11045">
            <v>2005</v>
          </cell>
          <cell r="G11045">
            <v>86</v>
          </cell>
          <cell r="I11045">
            <v>139096</v>
          </cell>
        </row>
        <row r="11046">
          <cell r="A11046">
            <v>187</v>
          </cell>
          <cell r="D11046">
            <v>2005</v>
          </cell>
          <cell r="G11046"/>
          <cell r="I11046">
            <v>0</v>
          </cell>
        </row>
        <row r="11047">
          <cell r="A11047">
            <v>187</v>
          </cell>
          <cell r="D11047">
            <v>2005</v>
          </cell>
          <cell r="G11047">
            <v>88</v>
          </cell>
          <cell r="I11047">
            <v>9846677</v>
          </cell>
        </row>
        <row r="11048">
          <cell r="A11048">
            <v>187</v>
          </cell>
          <cell r="D11048">
            <v>2005</v>
          </cell>
          <cell r="G11048">
            <v>89</v>
          </cell>
          <cell r="I11048">
            <v>670773</v>
          </cell>
        </row>
        <row r="11049">
          <cell r="A11049">
            <v>187</v>
          </cell>
          <cell r="D11049">
            <v>2005</v>
          </cell>
          <cell r="G11049">
            <v>90</v>
          </cell>
          <cell r="I11049">
            <v>70626</v>
          </cell>
        </row>
        <row r="11050">
          <cell r="A11050">
            <v>187</v>
          </cell>
          <cell r="D11050">
            <v>2005</v>
          </cell>
          <cell r="G11050">
            <v>91</v>
          </cell>
          <cell r="I11050">
            <v>14077608</v>
          </cell>
        </row>
        <row r="11051">
          <cell r="A11051">
            <v>187</v>
          </cell>
          <cell r="D11051">
            <v>2005</v>
          </cell>
          <cell r="G11051"/>
          <cell r="I11051">
            <v>0</v>
          </cell>
        </row>
        <row r="11052">
          <cell r="A11052">
            <v>187</v>
          </cell>
          <cell r="D11052">
            <v>2005</v>
          </cell>
          <cell r="G11052">
            <v>93</v>
          </cell>
          <cell r="I11052">
            <v>368665</v>
          </cell>
        </row>
        <row r="11053">
          <cell r="A11053">
            <v>187</v>
          </cell>
          <cell r="D11053">
            <v>2005</v>
          </cell>
          <cell r="G11053">
            <v>94</v>
          </cell>
          <cell r="I11053">
            <v>154312</v>
          </cell>
        </row>
        <row r="11054">
          <cell r="A11054">
            <v>187</v>
          </cell>
          <cell r="D11054">
            <v>2005</v>
          </cell>
          <cell r="G11054">
            <v>95</v>
          </cell>
          <cell r="I11054">
            <v>786451</v>
          </cell>
        </row>
        <row r="11055">
          <cell r="A11055">
            <v>187</v>
          </cell>
          <cell r="D11055">
            <v>2005</v>
          </cell>
          <cell r="G11055">
            <v>96</v>
          </cell>
          <cell r="I11055">
            <v>808075</v>
          </cell>
        </row>
        <row r="11056">
          <cell r="A11056">
            <v>187</v>
          </cell>
          <cell r="D11056">
            <v>2005</v>
          </cell>
          <cell r="G11056">
            <v>97</v>
          </cell>
          <cell r="I11056">
            <v>883</v>
          </cell>
        </row>
        <row r="11057">
          <cell r="A11057">
            <v>187</v>
          </cell>
          <cell r="D11057">
            <v>2005</v>
          </cell>
          <cell r="G11057">
            <v>98</v>
          </cell>
          <cell r="I11057">
            <v>131689</v>
          </cell>
        </row>
        <row r="11058">
          <cell r="A11058">
            <v>187</v>
          </cell>
          <cell r="D11058">
            <v>2005</v>
          </cell>
          <cell r="G11058">
            <v>99</v>
          </cell>
          <cell r="I11058">
            <v>2250075</v>
          </cell>
        </row>
        <row r="11059">
          <cell r="A11059">
            <v>187</v>
          </cell>
          <cell r="D11059">
            <v>2005</v>
          </cell>
          <cell r="G11059">
            <v>100</v>
          </cell>
          <cell r="I11059">
            <v>16327683</v>
          </cell>
        </row>
        <row r="11060">
          <cell r="A11060">
            <v>187</v>
          </cell>
          <cell r="D11060">
            <v>2005</v>
          </cell>
          <cell r="G11060"/>
          <cell r="I11060">
            <v>0</v>
          </cell>
        </row>
        <row r="11061">
          <cell r="A11061">
            <v>187</v>
          </cell>
          <cell r="D11061">
            <v>2005</v>
          </cell>
          <cell r="G11061"/>
          <cell r="I11061">
            <v>0</v>
          </cell>
        </row>
        <row r="11062">
          <cell r="A11062">
            <v>187</v>
          </cell>
          <cell r="D11062">
            <v>2005</v>
          </cell>
          <cell r="G11062">
            <v>103</v>
          </cell>
          <cell r="I11062">
            <v>958296</v>
          </cell>
        </row>
        <row r="11063">
          <cell r="A11063">
            <v>187</v>
          </cell>
          <cell r="D11063">
            <v>2005</v>
          </cell>
          <cell r="G11063"/>
          <cell r="I11063">
            <v>0</v>
          </cell>
        </row>
        <row r="11064">
          <cell r="A11064">
            <v>187</v>
          </cell>
          <cell r="D11064">
            <v>2005</v>
          </cell>
          <cell r="G11064"/>
          <cell r="I11064">
            <v>0</v>
          </cell>
        </row>
        <row r="11065">
          <cell r="A11065">
            <v>187</v>
          </cell>
          <cell r="D11065">
            <v>2005</v>
          </cell>
          <cell r="G11065">
            <v>106</v>
          </cell>
          <cell r="I11065">
            <v>352654</v>
          </cell>
        </row>
        <row r="11066">
          <cell r="A11066">
            <v>187</v>
          </cell>
          <cell r="D11066">
            <v>2005</v>
          </cell>
          <cell r="G11066">
            <v>107</v>
          </cell>
          <cell r="I11066">
            <v>1734484</v>
          </cell>
        </row>
        <row r="11067">
          <cell r="A11067">
            <v>187</v>
          </cell>
          <cell r="D11067">
            <v>2005</v>
          </cell>
          <cell r="G11067">
            <v>108</v>
          </cell>
          <cell r="I11067">
            <v>1419758</v>
          </cell>
        </row>
        <row r="11068">
          <cell r="A11068">
            <v>187</v>
          </cell>
          <cell r="D11068">
            <v>2005</v>
          </cell>
          <cell r="G11068">
            <v>109</v>
          </cell>
          <cell r="I11068">
            <v>193835</v>
          </cell>
        </row>
        <row r="11069">
          <cell r="A11069">
            <v>187</v>
          </cell>
          <cell r="D11069">
            <v>2005</v>
          </cell>
          <cell r="G11069">
            <v>110</v>
          </cell>
          <cell r="I11069">
            <v>953987</v>
          </cell>
        </row>
        <row r="11070">
          <cell r="A11070">
            <v>187</v>
          </cell>
          <cell r="D11070">
            <v>2005</v>
          </cell>
          <cell r="G11070">
            <v>111</v>
          </cell>
          <cell r="I11070">
            <v>818573</v>
          </cell>
        </row>
        <row r="11071">
          <cell r="A11071">
            <v>187</v>
          </cell>
          <cell r="D11071">
            <v>2005</v>
          </cell>
          <cell r="G11071">
            <v>112</v>
          </cell>
          <cell r="I11071">
            <v>4100378</v>
          </cell>
        </row>
        <row r="11072">
          <cell r="A11072">
            <v>187</v>
          </cell>
          <cell r="D11072">
            <v>2006</v>
          </cell>
          <cell r="G11072">
            <v>83</v>
          </cell>
          <cell r="I11072">
            <v>1698115</v>
          </cell>
        </row>
        <row r="11073">
          <cell r="A11073">
            <v>187</v>
          </cell>
          <cell r="D11073">
            <v>2006</v>
          </cell>
          <cell r="G11073">
            <v>84</v>
          </cell>
          <cell r="I11073">
            <v>-6011</v>
          </cell>
        </row>
        <row r="11074">
          <cell r="A11074">
            <v>187</v>
          </cell>
          <cell r="D11074">
            <v>2006</v>
          </cell>
          <cell r="G11074">
            <v>85</v>
          </cell>
          <cell r="I11074">
            <v>16212</v>
          </cell>
        </row>
        <row r="11075">
          <cell r="A11075">
            <v>187</v>
          </cell>
          <cell r="D11075">
            <v>2006</v>
          </cell>
          <cell r="G11075">
            <v>86</v>
          </cell>
          <cell r="I11075">
            <v>1165928</v>
          </cell>
        </row>
        <row r="11076">
          <cell r="A11076">
            <v>187</v>
          </cell>
          <cell r="D11076">
            <v>2006</v>
          </cell>
          <cell r="G11076">
            <v>87</v>
          </cell>
          <cell r="I11076">
            <v>770853</v>
          </cell>
        </row>
        <row r="11077">
          <cell r="A11077">
            <v>187</v>
          </cell>
          <cell r="D11077">
            <v>2006</v>
          </cell>
          <cell r="G11077"/>
          <cell r="I11077">
            <v>0</v>
          </cell>
        </row>
        <row r="11078">
          <cell r="A11078">
            <v>187</v>
          </cell>
          <cell r="D11078">
            <v>2006</v>
          </cell>
          <cell r="G11078"/>
          <cell r="I11078">
            <v>0</v>
          </cell>
        </row>
        <row r="11079">
          <cell r="A11079">
            <v>187</v>
          </cell>
          <cell r="D11079">
            <v>2006</v>
          </cell>
          <cell r="G11079"/>
          <cell r="I11079">
            <v>0</v>
          </cell>
        </row>
        <row r="11080">
          <cell r="A11080">
            <v>187</v>
          </cell>
          <cell r="D11080">
            <v>2006</v>
          </cell>
          <cell r="G11080"/>
          <cell r="I11080">
            <v>0</v>
          </cell>
        </row>
        <row r="11081">
          <cell r="A11081">
            <v>187</v>
          </cell>
          <cell r="D11081">
            <v>2006</v>
          </cell>
          <cell r="G11081"/>
          <cell r="I11081">
            <v>0</v>
          </cell>
        </row>
        <row r="11082">
          <cell r="A11082">
            <v>187</v>
          </cell>
          <cell r="D11082">
            <v>2006</v>
          </cell>
          <cell r="G11082">
            <v>93</v>
          </cell>
          <cell r="I11082">
            <v>274938</v>
          </cell>
        </row>
        <row r="11083">
          <cell r="A11083">
            <v>187</v>
          </cell>
          <cell r="D11083">
            <v>2006</v>
          </cell>
          <cell r="G11083">
            <v>94</v>
          </cell>
          <cell r="I11083">
            <v>169000</v>
          </cell>
        </row>
        <row r="11084">
          <cell r="A11084">
            <v>187</v>
          </cell>
          <cell r="D11084">
            <v>2006</v>
          </cell>
          <cell r="G11084"/>
          <cell r="I11084">
            <v>0</v>
          </cell>
        </row>
        <row r="11085">
          <cell r="A11085">
            <v>187</v>
          </cell>
          <cell r="D11085">
            <v>2006</v>
          </cell>
          <cell r="G11085">
            <v>96</v>
          </cell>
          <cell r="I11085">
            <v>11881367</v>
          </cell>
        </row>
        <row r="11086">
          <cell r="A11086">
            <v>187</v>
          </cell>
          <cell r="D11086">
            <v>2006</v>
          </cell>
          <cell r="G11086">
            <v>97</v>
          </cell>
          <cell r="I11086">
            <v>718741</v>
          </cell>
        </row>
        <row r="11087">
          <cell r="A11087">
            <v>187</v>
          </cell>
          <cell r="D11087">
            <v>2006</v>
          </cell>
          <cell r="G11087">
            <v>98</v>
          </cell>
          <cell r="I11087">
            <v>107794</v>
          </cell>
        </row>
        <row r="11088">
          <cell r="A11088">
            <v>187</v>
          </cell>
          <cell r="D11088">
            <v>2006</v>
          </cell>
          <cell r="G11088">
            <v>99</v>
          </cell>
          <cell r="I11088">
            <v>16796937</v>
          </cell>
        </row>
        <row r="11089">
          <cell r="A11089">
            <v>187</v>
          </cell>
          <cell r="D11089">
            <v>2006</v>
          </cell>
          <cell r="G11089"/>
          <cell r="I11089">
            <v>0</v>
          </cell>
        </row>
        <row r="11090">
          <cell r="A11090">
            <v>187</v>
          </cell>
          <cell r="D11090">
            <v>2006</v>
          </cell>
          <cell r="G11090">
            <v>101</v>
          </cell>
          <cell r="I11090">
            <v>418687</v>
          </cell>
        </row>
        <row r="11091">
          <cell r="A11091">
            <v>187</v>
          </cell>
          <cell r="D11091">
            <v>2006</v>
          </cell>
          <cell r="G11091">
            <v>102</v>
          </cell>
          <cell r="I11091">
            <v>193198</v>
          </cell>
        </row>
        <row r="11092">
          <cell r="A11092">
            <v>187</v>
          </cell>
          <cell r="D11092">
            <v>2006</v>
          </cell>
          <cell r="G11092"/>
          <cell r="I11092">
            <v>0</v>
          </cell>
        </row>
        <row r="11093">
          <cell r="A11093">
            <v>187</v>
          </cell>
          <cell r="D11093">
            <v>2006</v>
          </cell>
          <cell r="G11093"/>
          <cell r="I11093">
            <v>0</v>
          </cell>
        </row>
        <row r="11094">
          <cell r="A11094">
            <v>187</v>
          </cell>
          <cell r="D11094">
            <v>2006</v>
          </cell>
          <cell r="G11094"/>
          <cell r="I11094">
            <v>0</v>
          </cell>
        </row>
        <row r="11095">
          <cell r="A11095">
            <v>187</v>
          </cell>
          <cell r="D11095">
            <v>2006</v>
          </cell>
          <cell r="G11095"/>
          <cell r="I11095">
            <v>0</v>
          </cell>
        </row>
        <row r="11096">
          <cell r="A11096">
            <v>187</v>
          </cell>
          <cell r="D11096">
            <v>2006</v>
          </cell>
          <cell r="G11096">
            <v>107</v>
          </cell>
          <cell r="I11096">
            <v>1115863</v>
          </cell>
        </row>
        <row r="11097">
          <cell r="A11097">
            <v>187</v>
          </cell>
          <cell r="D11097">
            <v>2006</v>
          </cell>
          <cell r="G11097">
            <v>108</v>
          </cell>
          <cell r="I11097">
            <v>962501</v>
          </cell>
        </row>
        <row r="11098">
          <cell r="A11098">
            <v>187</v>
          </cell>
          <cell r="D11098">
            <v>2006</v>
          </cell>
          <cell r="G11098">
            <v>109</v>
          </cell>
          <cell r="I11098">
            <v>5807</v>
          </cell>
        </row>
        <row r="11099">
          <cell r="A11099">
            <v>187</v>
          </cell>
          <cell r="D11099">
            <v>2006</v>
          </cell>
          <cell r="G11099">
            <v>110</v>
          </cell>
          <cell r="I11099">
            <v>54287</v>
          </cell>
        </row>
        <row r="11100">
          <cell r="A11100">
            <v>187</v>
          </cell>
          <cell r="D11100">
            <v>2006</v>
          </cell>
          <cell r="G11100">
            <v>111</v>
          </cell>
          <cell r="I11100">
            <v>2750343</v>
          </cell>
        </row>
        <row r="11101">
          <cell r="A11101">
            <v>187</v>
          </cell>
          <cell r="D11101">
            <v>2006</v>
          </cell>
          <cell r="G11101">
            <v>112</v>
          </cell>
          <cell r="I11101">
            <v>19547280</v>
          </cell>
        </row>
        <row r="11102">
          <cell r="A11102">
            <v>187</v>
          </cell>
          <cell r="D11102">
            <v>2007</v>
          </cell>
          <cell r="G11102">
            <v>83</v>
          </cell>
          <cell r="I11102">
            <v>2406849</v>
          </cell>
        </row>
        <row r="11103">
          <cell r="A11103">
            <v>187</v>
          </cell>
          <cell r="D11103">
            <v>2007</v>
          </cell>
          <cell r="G11103">
            <v>84</v>
          </cell>
          <cell r="I11103">
            <v>-26009</v>
          </cell>
        </row>
        <row r="11104">
          <cell r="A11104">
            <v>187</v>
          </cell>
          <cell r="D11104">
            <v>2007</v>
          </cell>
          <cell r="G11104">
            <v>85</v>
          </cell>
          <cell r="I11104">
            <v>16212</v>
          </cell>
        </row>
        <row r="11105">
          <cell r="A11105">
            <v>187</v>
          </cell>
          <cell r="D11105">
            <v>2007</v>
          </cell>
          <cell r="G11105">
            <v>86</v>
          </cell>
          <cell r="I11105">
            <v>1165928</v>
          </cell>
        </row>
        <row r="11106">
          <cell r="A11106">
            <v>187</v>
          </cell>
          <cell r="D11106">
            <v>2007</v>
          </cell>
          <cell r="G11106">
            <v>87</v>
          </cell>
          <cell r="I11106">
            <v>770853</v>
          </cell>
        </row>
        <row r="11107">
          <cell r="A11107">
            <v>187</v>
          </cell>
          <cell r="D11107">
            <v>2007</v>
          </cell>
          <cell r="G11107"/>
          <cell r="I11107">
            <v>0</v>
          </cell>
        </row>
        <row r="11108">
          <cell r="A11108">
            <v>187</v>
          </cell>
          <cell r="D11108">
            <v>2007</v>
          </cell>
          <cell r="G11108"/>
          <cell r="I11108">
            <v>0</v>
          </cell>
        </row>
        <row r="11109">
          <cell r="A11109">
            <v>187</v>
          </cell>
          <cell r="D11109">
            <v>2007</v>
          </cell>
          <cell r="G11109"/>
          <cell r="I11109">
            <v>0</v>
          </cell>
        </row>
        <row r="11110">
          <cell r="A11110">
            <v>187</v>
          </cell>
          <cell r="D11110">
            <v>2007</v>
          </cell>
          <cell r="G11110"/>
          <cell r="I11110">
            <v>0</v>
          </cell>
        </row>
        <row r="11111">
          <cell r="A11111">
            <v>187</v>
          </cell>
          <cell r="D11111">
            <v>2007</v>
          </cell>
          <cell r="G11111"/>
          <cell r="I11111">
            <v>0</v>
          </cell>
        </row>
        <row r="11112">
          <cell r="A11112">
            <v>187</v>
          </cell>
          <cell r="D11112">
            <v>2007</v>
          </cell>
          <cell r="G11112">
            <v>93</v>
          </cell>
          <cell r="I11112">
            <v>166599</v>
          </cell>
        </row>
        <row r="11113">
          <cell r="A11113">
            <v>187</v>
          </cell>
          <cell r="D11113">
            <v>2007</v>
          </cell>
          <cell r="G11113">
            <v>94</v>
          </cell>
          <cell r="I11113">
            <v>160177</v>
          </cell>
        </row>
        <row r="11114">
          <cell r="A11114">
            <v>187</v>
          </cell>
          <cell r="D11114">
            <v>2007</v>
          </cell>
          <cell r="G11114"/>
          <cell r="I11114">
            <v>0</v>
          </cell>
        </row>
        <row r="11115">
          <cell r="A11115">
            <v>187</v>
          </cell>
          <cell r="D11115">
            <v>2007</v>
          </cell>
          <cell r="G11115">
            <v>96</v>
          </cell>
          <cell r="I11115">
            <v>13853279</v>
          </cell>
        </row>
        <row r="11116">
          <cell r="A11116">
            <v>187</v>
          </cell>
          <cell r="D11116">
            <v>2007</v>
          </cell>
          <cell r="G11116">
            <v>97</v>
          </cell>
          <cell r="I11116">
            <v>878319</v>
          </cell>
        </row>
        <row r="11117">
          <cell r="A11117">
            <v>187</v>
          </cell>
          <cell r="D11117">
            <v>2007</v>
          </cell>
          <cell r="G11117">
            <v>98</v>
          </cell>
          <cell r="I11117">
            <v>77306</v>
          </cell>
        </row>
        <row r="11118">
          <cell r="A11118">
            <v>187</v>
          </cell>
          <cell r="D11118">
            <v>2007</v>
          </cell>
          <cell r="G11118">
            <v>99</v>
          </cell>
          <cell r="I11118">
            <v>19469513</v>
          </cell>
        </row>
        <row r="11119">
          <cell r="A11119">
            <v>187</v>
          </cell>
          <cell r="D11119">
            <v>2007</v>
          </cell>
          <cell r="G11119"/>
          <cell r="I11119">
            <v>0</v>
          </cell>
        </row>
        <row r="11120">
          <cell r="A11120">
            <v>187</v>
          </cell>
          <cell r="D11120">
            <v>2007</v>
          </cell>
          <cell r="G11120">
            <v>101</v>
          </cell>
          <cell r="I11120">
            <v>480094</v>
          </cell>
        </row>
        <row r="11121">
          <cell r="A11121">
            <v>187</v>
          </cell>
          <cell r="D11121">
            <v>2007</v>
          </cell>
          <cell r="G11121">
            <v>102</v>
          </cell>
          <cell r="I11121">
            <v>324247</v>
          </cell>
        </row>
        <row r="11122">
          <cell r="A11122">
            <v>187</v>
          </cell>
          <cell r="D11122">
            <v>2007</v>
          </cell>
          <cell r="G11122"/>
          <cell r="I11122">
            <v>0</v>
          </cell>
        </row>
        <row r="11123">
          <cell r="A11123">
            <v>187</v>
          </cell>
          <cell r="D11123">
            <v>2007</v>
          </cell>
          <cell r="G11123"/>
          <cell r="I11123">
            <v>0</v>
          </cell>
        </row>
        <row r="11124">
          <cell r="A11124">
            <v>187</v>
          </cell>
          <cell r="D11124">
            <v>2007</v>
          </cell>
          <cell r="G11124"/>
          <cell r="I11124">
            <v>0</v>
          </cell>
        </row>
        <row r="11125">
          <cell r="A11125">
            <v>187</v>
          </cell>
          <cell r="D11125">
            <v>2007</v>
          </cell>
          <cell r="G11125"/>
          <cell r="I11125">
            <v>0</v>
          </cell>
        </row>
        <row r="11126">
          <cell r="A11126">
            <v>187</v>
          </cell>
          <cell r="D11126">
            <v>2007</v>
          </cell>
          <cell r="G11126">
            <v>107</v>
          </cell>
          <cell r="I11126">
            <v>990440</v>
          </cell>
        </row>
        <row r="11127">
          <cell r="A11127">
            <v>187</v>
          </cell>
          <cell r="D11127">
            <v>2007</v>
          </cell>
          <cell r="G11127">
            <v>108</v>
          </cell>
          <cell r="I11127">
            <v>940925</v>
          </cell>
        </row>
        <row r="11128">
          <cell r="A11128">
            <v>187</v>
          </cell>
          <cell r="D11128">
            <v>2007</v>
          </cell>
          <cell r="G11128">
            <v>109</v>
          </cell>
          <cell r="I11128">
            <v>11075</v>
          </cell>
        </row>
        <row r="11129">
          <cell r="A11129">
            <v>187</v>
          </cell>
          <cell r="D11129">
            <v>2007</v>
          </cell>
          <cell r="G11129">
            <v>110</v>
          </cell>
          <cell r="I11129">
            <v>99918</v>
          </cell>
        </row>
        <row r="11130">
          <cell r="A11130">
            <v>187</v>
          </cell>
          <cell r="D11130">
            <v>2007</v>
          </cell>
          <cell r="G11130">
            <v>111</v>
          </cell>
          <cell r="I11130">
            <v>2846699</v>
          </cell>
        </row>
        <row r="11131">
          <cell r="A11131">
            <v>187</v>
          </cell>
          <cell r="D11131">
            <v>2007</v>
          </cell>
          <cell r="G11131">
            <v>112</v>
          </cell>
          <cell r="I11131">
            <v>22316212</v>
          </cell>
        </row>
        <row r="11132">
          <cell r="A11132">
            <v>187</v>
          </cell>
          <cell r="D11132">
            <v>2008</v>
          </cell>
          <cell r="G11132">
            <v>83</v>
          </cell>
          <cell r="I11132">
            <v>2227450</v>
          </cell>
        </row>
        <row r="11133">
          <cell r="A11133">
            <v>187</v>
          </cell>
          <cell r="D11133">
            <v>2008</v>
          </cell>
          <cell r="G11133">
            <v>84</v>
          </cell>
          <cell r="I11133">
            <v>1981275</v>
          </cell>
        </row>
        <row r="11134">
          <cell r="A11134">
            <v>187</v>
          </cell>
          <cell r="D11134">
            <v>2008</v>
          </cell>
          <cell r="G11134">
            <v>85</v>
          </cell>
          <cell r="I11134">
            <v>0</v>
          </cell>
        </row>
        <row r="11135">
          <cell r="A11135">
            <v>187</v>
          </cell>
          <cell r="D11135">
            <v>2008</v>
          </cell>
          <cell r="G11135">
            <v>86</v>
          </cell>
          <cell r="I11135">
            <v>0</v>
          </cell>
        </row>
        <row r="11136">
          <cell r="A11136">
            <v>187</v>
          </cell>
          <cell r="D11136">
            <v>2008</v>
          </cell>
          <cell r="G11136">
            <v>87</v>
          </cell>
          <cell r="I11136">
            <v>0</v>
          </cell>
        </row>
        <row r="11137">
          <cell r="A11137">
            <v>187</v>
          </cell>
          <cell r="D11137">
            <v>2008</v>
          </cell>
          <cell r="G11137"/>
          <cell r="I11137">
            <v>0</v>
          </cell>
        </row>
        <row r="11138">
          <cell r="A11138">
            <v>187</v>
          </cell>
          <cell r="D11138">
            <v>2008</v>
          </cell>
          <cell r="G11138"/>
          <cell r="I11138">
            <v>0</v>
          </cell>
        </row>
        <row r="11139">
          <cell r="A11139">
            <v>187</v>
          </cell>
          <cell r="D11139">
            <v>2008</v>
          </cell>
          <cell r="G11139"/>
          <cell r="I11139">
            <v>0</v>
          </cell>
        </row>
        <row r="11140">
          <cell r="A11140">
            <v>187</v>
          </cell>
          <cell r="D11140">
            <v>2008</v>
          </cell>
          <cell r="G11140"/>
          <cell r="I11140">
            <v>0</v>
          </cell>
        </row>
        <row r="11141">
          <cell r="A11141">
            <v>187</v>
          </cell>
          <cell r="D11141">
            <v>2008</v>
          </cell>
          <cell r="G11141"/>
          <cell r="I11141">
            <v>0</v>
          </cell>
        </row>
        <row r="11142">
          <cell r="A11142">
            <v>187</v>
          </cell>
          <cell r="D11142">
            <v>2008</v>
          </cell>
          <cell r="G11142">
            <v>93</v>
          </cell>
          <cell r="I11142">
            <v>252115</v>
          </cell>
        </row>
        <row r="11143">
          <cell r="A11143">
            <v>187</v>
          </cell>
          <cell r="D11143">
            <v>2008</v>
          </cell>
          <cell r="G11143">
            <v>94</v>
          </cell>
          <cell r="I11143">
            <v>505160</v>
          </cell>
        </row>
        <row r="11144">
          <cell r="A11144">
            <v>187</v>
          </cell>
          <cell r="D11144">
            <v>2008</v>
          </cell>
          <cell r="G11144"/>
          <cell r="I11144">
            <v>0</v>
          </cell>
        </row>
        <row r="11145">
          <cell r="A11145">
            <v>187</v>
          </cell>
          <cell r="D11145">
            <v>2008</v>
          </cell>
          <cell r="G11145">
            <v>96</v>
          </cell>
          <cell r="I11145">
            <v>13632001</v>
          </cell>
        </row>
        <row r="11146">
          <cell r="A11146">
            <v>187</v>
          </cell>
          <cell r="D11146">
            <v>2008</v>
          </cell>
          <cell r="G11146">
            <v>97</v>
          </cell>
          <cell r="I11146">
            <v>1312796</v>
          </cell>
        </row>
        <row r="11147">
          <cell r="A11147">
            <v>187</v>
          </cell>
          <cell r="D11147">
            <v>2008</v>
          </cell>
          <cell r="G11147">
            <v>98</v>
          </cell>
          <cell r="I11147">
            <v>100620</v>
          </cell>
        </row>
        <row r="11148">
          <cell r="A11148">
            <v>187</v>
          </cell>
          <cell r="D11148">
            <v>2008</v>
          </cell>
          <cell r="G11148">
            <v>99</v>
          </cell>
          <cell r="I11148">
            <v>20011417</v>
          </cell>
        </row>
        <row r="11149">
          <cell r="A11149">
            <v>187</v>
          </cell>
          <cell r="D11149">
            <v>2008</v>
          </cell>
          <cell r="G11149"/>
          <cell r="I11149">
            <v>0</v>
          </cell>
        </row>
        <row r="11150">
          <cell r="A11150">
            <v>187</v>
          </cell>
          <cell r="D11150">
            <v>2008</v>
          </cell>
          <cell r="G11150">
            <v>101</v>
          </cell>
          <cell r="I11150">
            <v>591365</v>
          </cell>
        </row>
        <row r="11151">
          <cell r="A11151">
            <v>187</v>
          </cell>
          <cell r="D11151">
            <v>2008</v>
          </cell>
          <cell r="G11151">
            <v>102</v>
          </cell>
          <cell r="I11151">
            <v>279425</v>
          </cell>
        </row>
        <row r="11152">
          <cell r="A11152">
            <v>187</v>
          </cell>
          <cell r="D11152">
            <v>2008</v>
          </cell>
          <cell r="G11152"/>
          <cell r="I11152">
            <v>0</v>
          </cell>
        </row>
        <row r="11153">
          <cell r="A11153">
            <v>187</v>
          </cell>
          <cell r="D11153">
            <v>2008</v>
          </cell>
          <cell r="G11153"/>
          <cell r="I11153">
            <v>0</v>
          </cell>
        </row>
        <row r="11154">
          <cell r="A11154">
            <v>187</v>
          </cell>
          <cell r="D11154">
            <v>2008</v>
          </cell>
          <cell r="G11154"/>
          <cell r="I11154">
            <v>0</v>
          </cell>
        </row>
        <row r="11155">
          <cell r="A11155">
            <v>187</v>
          </cell>
          <cell r="D11155">
            <v>2008</v>
          </cell>
          <cell r="G11155"/>
          <cell r="I11155">
            <v>0</v>
          </cell>
        </row>
        <row r="11156">
          <cell r="A11156">
            <v>187</v>
          </cell>
          <cell r="D11156">
            <v>2008</v>
          </cell>
          <cell r="G11156">
            <v>107</v>
          </cell>
          <cell r="I11156">
            <v>1237393</v>
          </cell>
        </row>
        <row r="11157">
          <cell r="A11157">
            <v>187</v>
          </cell>
          <cell r="D11157">
            <v>2008</v>
          </cell>
          <cell r="G11157">
            <v>108</v>
          </cell>
          <cell r="I11157">
            <v>1226863</v>
          </cell>
        </row>
        <row r="11158">
          <cell r="A11158">
            <v>187</v>
          </cell>
          <cell r="D11158">
            <v>2008</v>
          </cell>
          <cell r="G11158">
            <v>109</v>
          </cell>
          <cell r="I11158">
            <v>1311</v>
          </cell>
        </row>
        <row r="11159">
          <cell r="A11159">
            <v>187</v>
          </cell>
          <cell r="D11159">
            <v>2008</v>
          </cell>
          <cell r="G11159">
            <v>110</v>
          </cell>
          <cell r="I11159">
            <v>7209</v>
          </cell>
        </row>
        <row r="11160">
          <cell r="A11160">
            <v>187</v>
          </cell>
          <cell r="D11160">
            <v>2008</v>
          </cell>
          <cell r="G11160">
            <v>111</v>
          </cell>
          <cell r="I11160">
            <v>3343566</v>
          </cell>
        </row>
        <row r="11161">
          <cell r="A11161">
            <v>187</v>
          </cell>
          <cell r="D11161">
            <v>2008</v>
          </cell>
          <cell r="G11161">
            <v>112</v>
          </cell>
          <cell r="I11161">
            <v>23354983</v>
          </cell>
        </row>
        <row r="11162">
          <cell r="A11162">
            <v>187</v>
          </cell>
          <cell r="D11162">
            <v>2009</v>
          </cell>
          <cell r="G11162">
            <v>83</v>
          </cell>
          <cell r="I11162">
            <v>2436974</v>
          </cell>
        </row>
        <row r="11163">
          <cell r="A11163">
            <v>187</v>
          </cell>
          <cell r="D11163">
            <v>2009</v>
          </cell>
          <cell r="G11163">
            <v>84</v>
          </cell>
          <cell r="I11163">
            <v>2224918</v>
          </cell>
        </row>
        <row r="11164">
          <cell r="A11164">
            <v>187</v>
          </cell>
          <cell r="D11164">
            <v>2009</v>
          </cell>
          <cell r="G11164"/>
          <cell r="I11164">
            <v>0</v>
          </cell>
        </row>
        <row r="11165">
          <cell r="A11165">
            <v>187</v>
          </cell>
          <cell r="D11165">
            <v>2009</v>
          </cell>
          <cell r="G11165"/>
          <cell r="I11165">
            <v>0</v>
          </cell>
        </row>
        <row r="11166">
          <cell r="A11166">
            <v>187</v>
          </cell>
          <cell r="D11166">
            <v>2009</v>
          </cell>
          <cell r="G11166"/>
          <cell r="I11166">
            <v>0</v>
          </cell>
        </row>
        <row r="11167">
          <cell r="A11167">
            <v>187</v>
          </cell>
          <cell r="D11167">
            <v>2009</v>
          </cell>
          <cell r="G11167"/>
          <cell r="I11167">
            <v>0</v>
          </cell>
        </row>
        <row r="11168">
          <cell r="A11168">
            <v>187</v>
          </cell>
          <cell r="D11168">
            <v>2009</v>
          </cell>
          <cell r="G11168"/>
          <cell r="I11168">
            <v>0</v>
          </cell>
        </row>
        <row r="11169">
          <cell r="A11169">
            <v>187</v>
          </cell>
          <cell r="D11169">
            <v>2009</v>
          </cell>
          <cell r="G11169"/>
          <cell r="I11169">
            <v>0</v>
          </cell>
        </row>
        <row r="11170">
          <cell r="A11170">
            <v>187</v>
          </cell>
          <cell r="D11170">
            <v>2009</v>
          </cell>
          <cell r="G11170"/>
          <cell r="I11170">
            <v>0</v>
          </cell>
        </row>
        <row r="11171">
          <cell r="A11171">
            <v>187</v>
          </cell>
          <cell r="D11171">
            <v>2009</v>
          </cell>
          <cell r="G11171"/>
          <cell r="I11171">
            <v>0</v>
          </cell>
        </row>
        <row r="11172">
          <cell r="A11172">
            <v>187</v>
          </cell>
          <cell r="D11172">
            <v>2009</v>
          </cell>
          <cell r="G11172">
            <v>93</v>
          </cell>
          <cell r="I11172">
            <v>190291</v>
          </cell>
        </row>
        <row r="11173">
          <cell r="A11173">
            <v>187</v>
          </cell>
          <cell r="D11173">
            <v>2009</v>
          </cell>
          <cell r="G11173">
            <v>94</v>
          </cell>
          <cell r="I11173">
            <v>543042</v>
          </cell>
        </row>
        <row r="11174">
          <cell r="A11174">
            <v>187</v>
          </cell>
          <cell r="D11174">
            <v>2009</v>
          </cell>
          <cell r="G11174"/>
          <cell r="I11174">
            <v>0</v>
          </cell>
        </row>
        <row r="11175">
          <cell r="A11175">
            <v>187</v>
          </cell>
          <cell r="D11175">
            <v>2009</v>
          </cell>
          <cell r="G11175">
            <v>96</v>
          </cell>
          <cell r="I11175">
            <v>13350741</v>
          </cell>
        </row>
        <row r="11176">
          <cell r="A11176">
            <v>187</v>
          </cell>
          <cell r="D11176">
            <v>2009</v>
          </cell>
          <cell r="G11176">
            <v>97</v>
          </cell>
          <cell r="I11176">
            <v>1387100</v>
          </cell>
        </row>
        <row r="11177">
          <cell r="A11177">
            <v>187</v>
          </cell>
          <cell r="D11177">
            <v>2009</v>
          </cell>
          <cell r="G11177">
            <v>98</v>
          </cell>
          <cell r="I11177">
            <v>152055</v>
          </cell>
        </row>
        <row r="11178">
          <cell r="A11178">
            <v>187</v>
          </cell>
          <cell r="D11178">
            <v>2009</v>
          </cell>
          <cell r="G11178">
            <v>99</v>
          </cell>
          <cell r="I11178">
            <v>20285121</v>
          </cell>
        </row>
        <row r="11179">
          <cell r="A11179">
            <v>187</v>
          </cell>
          <cell r="D11179">
            <v>2009</v>
          </cell>
          <cell r="G11179"/>
          <cell r="I11179">
            <v>0</v>
          </cell>
        </row>
        <row r="11180">
          <cell r="A11180">
            <v>187</v>
          </cell>
          <cell r="D11180">
            <v>2009</v>
          </cell>
          <cell r="G11180">
            <v>101</v>
          </cell>
          <cell r="I11180">
            <v>566082</v>
          </cell>
        </row>
        <row r="11181">
          <cell r="A11181">
            <v>187</v>
          </cell>
          <cell r="D11181">
            <v>2009</v>
          </cell>
          <cell r="G11181">
            <v>102</v>
          </cell>
          <cell r="I11181">
            <v>330766</v>
          </cell>
        </row>
        <row r="11182">
          <cell r="A11182">
            <v>187</v>
          </cell>
          <cell r="D11182">
            <v>2009</v>
          </cell>
          <cell r="G11182"/>
          <cell r="I11182">
            <v>0</v>
          </cell>
        </row>
        <row r="11183">
          <cell r="A11183">
            <v>187</v>
          </cell>
          <cell r="D11183">
            <v>2009</v>
          </cell>
          <cell r="G11183"/>
          <cell r="I11183">
            <v>0</v>
          </cell>
        </row>
        <row r="11184">
          <cell r="A11184">
            <v>187</v>
          </cell>
          <cell r="D11184">
            <v>2009</v>
          </cell>
          <cell r="G11184"/>
          <cell r="I11184">
            <v>0</v>
          </cell>
        </row>
        <row r="11185">
          <cell r="A11185">
            <v>187</v>
          </cell>
          <cell r="D11185">
            <v>2009</v>
          </cell>
          <cell r="G11185"/>
          <cell r="I11185">
            <v>0</v>
          </cell>
        </row>
        <row r="11186">
          <cell r="A11186">
            <v>187</v>
          </cell>
          <cell r="D11186">
            <v>2009</v>
          </cell>
          <cell r="G11186">
            <v>107</v>
          </cell>
          <cell r="I11186">
            <v>1127999</v>
          </cell>
        </row>
        <row r="11187">
          <cell r="A11187">
            <v>187</v>
          </cell>
          <cell r="D11187">
            <v>2009</v>
          </cell>
          <cell r="G11187">
            <v>108</v>
          </cell>
          <cell r="I11187">
            <v>1528641</v>
          </cell>
        </row>
        <row r="11188">
          <cell r="A11188">
            <v>187</v>
          </cell>
          <cell r="D11188">
            <v>2009</v>
          </cell>
          <cell r="G11188">
            <v>109</v>
          </cell>
          <cell r="I11188">
            <v>17566</v>
          </cell>
        </row>
        <row r="11189">
          <cell r="A11189">
            <v>187</v>
          </cell>
          <cell r="D11189">
            <v>2009</v>
          </cell>
          <cell r="G11189">
            <v>110</v>
          </cell>
          <cell r="I11189">
            <v>38785</v>
          </cell>
        </row>
        <row r="11190">
          <cell r="A11190">
            <v>187</v>
          </cell>
          <cell r="D11190">
            <v>2009</v>
          </cell>
          <cell r="G11190">
            <v>111</v>
          </cell>
          <cell r="I11190">
            <v>3609839</v>
          </cell>
        </row>
        <row r="11191">
          <cell r="A11191">
            <v>187</v>
          </cell>
          <cell r="D11191">
            <v>2009</v>
          </cell>
          <cell r="G11191">
            <v>112</v>
          </cell>
          <cell r="I11191">
            <v>23894960</v>
          </cell>
        </row>
        <row r="11192">
          <cell r="A11192">
            <v>187</v>
          </cell>
          <cell r="D11192">
            <v>2010</v>
          </cell>
          <cell r="G11192">
            <v>83</v>
          </cell>
          <cell r="I11192">
            <v>2210636</v>
          </cell>
        </row>
        <row r="11193">
          <cell r="A11193">
            <v>187</v>
          </cell>
          <cell r="D11193">
            <v>2010</v>
          </cell>
          <cell r="G11193">
            <v>84</v>
          </cell>
          <cell r="I11193">
            <v>2192996</v>
          </cell>
        </row>
        <row r="11194">
          <cell r="A11194">
            <v>187</v>
          </cell>
          <cell r="D11194">
            <v>2010</v>
          </cell>
          <cell r="G11194"/>
          <cell r="I11194">
            <v>0</v>
          </cell>
        </row>
        <row r="11195">
          <cell r="A11195">
            <v>187</v>
          </cell>
          <cell r="D11195">
            <v>2010</v>
          </cell>
          <cell r="G11195"/>
          <cell r="I11195">
            <v>0</v>
          </cell>
        </row>
        <row r="11196">
          <cell r="A11196">
            <v>187</v>
          </cell>
          <cell r="D11196">
            <v>2010</v>
          </cell>
          <cell r="G11196"/>
          <cell r="I11196">
            <v>0</v>
          </cell>
        </row>
        <row r="11197">
          <cell r="A11197">
            <v>187</v>
          </cell>
          <cell r="D11197">
            <v>2010</v>
          </cell>
          <cell r="G11197"/>
          <cell r="I11197">
            <v>0</v>
          </cell>
        </row>
        <row r="11198">
          <cell r="A11198">
            <v>187</v>
          </cell>
          <cell r="D11198">
            <v>2010</v>
          </cell>
          <cell r="G11198"/>
          <cell r="I11198">
            <v>0</v>
          </cell>
        </row>
        <row r="11199">
          <cell r="A11199">
            <v>187</v>
          </cell>
          <cell r="D11199">
            <v>2010</v>
          </cell>
          <cell r="G11199"/>
          <cell r="I11199">
            <v>0</v>
          </cell>
        </row>
        <row r="11200">
          <cell r="A11200">
            <v>187</v>
          </cell>
          <cell r="D11200">
            <v>2010</v>
          </cell>
          <cell r="G11200"/>
          <cell r="I11200">
            <v>0</v>
          </cell>
        </row>
        <row r="11201">
          <cell r="A11201">
            <v>187</v>
          </cell>
          <cell r="D11201">
            <v>2010</v>
          </cell>
          <cell r="G11201"/>
          <cell r="I11201">
            <v>0</v>
          </cell>
        </row>
        <row r="11202">
          <cell r="A11202">
            <v>187</v>
          </cell>
          <cell r="D11202">
            <v>2010</v>
          </cell>
          <cell r="G11202">
            <v>93</v>
          </cell>
          <cell r="I11202">
            <v>272063</v>
          </cell>
        </row>
        <row r="11203">
          <cell r="A11203">
            <v>187</v>
          </cell>
          <cell r="D11203">
            <v>2010</v>
          </cell>
          <cell r="G11203">
            <v>94</v>
          </cell>
          <cell r="I11203">
            <v>447185</v>
          </cell>
        </row>
        <row r="11204">
          <cell r="A11204">
            <v>187</v>
          </cell>
          <cell r="D11204">
            <v>2010</v>
          </cell>
          <cell r="G11204"/>
          <cell r="I11204">
            <v>0</v>
          </cell>
        </row>
        <row r="11205">
          <cell r="A11205">
            <v>187</v>
          </cell>
          <cell r="D11205">
            <v>2010</v>
          </cell>
          <cell r="G11205">
            <v>96</v>
          </cell>
          <cell r="I11205">
            <v>17742126</v>
          </cell>
        </row>
        <row r="11206">
          <cell r="A11206">
            <v>187</v>
          </cell>
          <cell r="D11206">
            <v>2010</v>
          </cell>
          <cell r="G11206">
            <v>97</v>
          </cell>
          <cell r="I11206">
            <v>1617125</v>
          </cell>
        </row>
        <row r="11207">
          <cell r="A11207">
            <v>187</v>
          </cell>
          <cell r="D11207">
            <v>2010</v>
          </cell>
          <cell r="G11207">
            <v>98</v>
          </cell>
          <cell r="I11207">
            <v>120946</v>
          </cell>
        </row>
        <row r="11208">
          <cell r="A11208">
            <v>187</v>
          </cell>
          <cell r="D11208">
            <v>2010</v>
          </cell>
          <cell r="G11208">
            <v>99</v>
          </cell>
          <cell r="I11208">
            <v>24603077</v>
          </cell>
        </row>
        <row r="11209">
          <cell r="A11209">
            <v>187</v>
          </cell>
          <cell r="D11209">
            <v>2010</v>
          </cell>
          <cell r="G11209"/>
          <cell r="I11209">
            <v>0</v>
          </cell>
        </row>
        <row r="11210">
          <cell r="A11210">
            <v>187</v>
          </cell>
          <cell r="D11210">
            <v>2010</v>
          </cell>
          <cell r="G11210">
            <v>101</v>
          </cell>
          <cell r="I11210">
            <v>665430</v>
          </cell>
        </row>
        <row r="11211">
          <cell r="A11211">
            <v>187</v>
          </cell>
          <cell r="D11211">
            <v>2010</v>
          </cell>
          <cell r="G11211">
            <v>102</v>
          </cell>
          <cell r="I11211">
            <v>275169</v>
          </cell>
        </row>
        <row r="11212">
          <cell r="A11212">
            <v>187</v>
          </cell>
          <cell r="D11212">
            <v>2010</v>
          </cell>
          <cell r="G11212"/>
          <cell r="I11212">
            <v>0</v>
          </cell>
        </row>
        <row r="11213">
          <cell r="A11213">
            <v>187</v>
          </cell>
          <cell r="D11213">
            <v>2010</v>
          </cell>
          <cell r="G11213"/>
          <cell r="I11213">
            <v>0</v>
          </cell>
        </row>
        <row r="11214">
          <cell r="A11214">
            <v>187</v>
          </cell>
          <cell r="D11214">
            <v>2010</v>
          </cell>
          <cell r="G11214"/>
          <cell r="I11214">
            <v>0</v>
          </cell>
        </row>
        <row r="11215">
          <cell r="A11215">
            <v>187</v>
          </cell>
          <cell r="D11215">
            <v>2010</v>
          </cell>
          <cell r="G11215"/>
          <cell r="I11215">
            <v>0</v>
          </cell>
        </row>
        <row r="11216">
          <cell r="A11216">
            <v>187</v>
          </cell>
          <cell r="D11216">
            <v>2010</v>
          </cell>
          <cell r="G11216">
            <v>107</v>
          </cell>
          <cell r="I11216">
            <v>1157114</v>
          </cell>
        </row>
        <row r="11217">
          <cell r="A11217">
            <v>187</v>
          </cell>
          <cell r="D11217">
            <v>2010</v>
          </cell>
          <cell r="G11217">
            <v>108</v>
          </cell>
          <cell r="I11217">
            <v>1751805</v>
          </cell>
        </row>
        <row r="11218">
          <cell r="A11218">
            <v>187</v>
          </cell>
          <cell r="D11218">
            <v>2010</v>
          </cell>
          <cell r="G11218">
            <v>109</v>
          </cell>
          <cell r="I11218">
            <v>11590</v>
          </cell>
        </row>
        <row r="11219">
          <cell r="A11219">
            <v>187</v>
          </cell>
          <cell r="D11219">
            <v>2010</v>
          </cell>
          <cell r="G11219">
            <v>110</v>
          </cell>
          <cell r="I11219">
            <v>-2754</v>
          </cell>
        </row>
        <row r="11220">
          <cell r="A11220">
            <v>187</v>
          </cell>
          <cell r="D11220">
            <v>2010</v>
          </cell>
          <cell r="G11220">
            <v>111</v>
          </cell>
          <cell r="I11220">
            <v>3858354</v>
          </cell>
        </row>
        <row r="11221">
          <cell r="A11221">
            <v>187</v>
          </cell>
          <cell r="D11221">
            <v>2010</v>
          </cell>
          <cell r="G11221">
            <v>112</v>
          </cell>
          <cell r="I11221">
            <v>28461431</v>
          </cell>
        </row>
        <row r="11222">
          <cell r="A11222">
            <v>187</v>
          </cell>
          <cell r="D11222">
            <v>2011</v>
          </cell>
          <cell r="G11222">
            <v>83</v>
          </cell>
          <cell r="I11222">
            <v>2091494</v>
          </cell>
        </row>
        <row r="11223">
          <cell r="A11223">
            <v>187</v>
          </cell>
          <cell r="D11223">
            <v>2011</v>
          </cell>
          <cell r="G11223">
            <v>84</v>
          </cell>
          <cell r="I11223">
            <v>2230033</v>
          </cell>
        </row>
        <row r="11224">
          <cell r="A11224">
            <v>187</v>
          </cell>
          <cell r="D11224">
            <v>2011</v>
          </cell>
          <cell r="G11224"/>
          <cell r="I11224">
            <v>0</v>
          </cell>
        </row>
        <row r="11225">
          <cell r="A11225">
            <v>187</v>
          </cell>
          <cell r="D11225">
            <v>2011</v>
          </cell>
          <cell r="G11225"/>
          <cell r="I11225">
            <v>0</v>
          </cell>
        </row>
        <row r="11226">
          <cell r="A11226">
            <v>187</v>
          </cell>
          <cell r="D11226">
            <v>2011</v>
          </cell>
          <cell r="G11226"/>
          <cell r="I11226">
            <v>0</v>
          </cell>
        </row>
        <row r="11227">
          <cell r="A11227">
            <v>187</v>
          </cell>
          <cell r="D11227">
            <v>2011</v>
          </cell>
          <cell r="G11227"/>
          <cell r="I11227">
            <v>0</v>
          </cell>
        </row>
        <row r="11228">
          <cell r="A11228">
            <v>187</v>
          </cell>
          <cell r="D11228">
            <v>2011</v>
          </cell>
          <cell r="G11228"/>
          <cell r="I11228">
            <v>0</v>
          </cell>
        </row>
        <row r="11229">
          <cell r="A11229">
            <v>187</v>
          </cell>
          <cell r="D11229">
            <v>2011</v>
          </cell>
          <cell r="G11229"/>
          <cell r="I11229">
            <v>0</v>
          </cell>
        </row>
        <row r="11230">
          <cell r="A11230">
            <v>187</v>
          </cell>
          <cell r="D11230">
            <v>2011</v>
          </cell>
          <cell r="G11230"/>
          <cell r="I11230">
            <v>0</v>
          </cell>
        </row>
        <row r="11231">
          <cell r="A11231">
            <v>187</v>
          </cell>
          <cell r="D11231">
            <v>2011</v>
          </cell>
          <cell r="G11231"/>
          <cell r="I11231">
            <v>0</v>
          </cell>
        </row>
        <row r="11232">
          <cell r="A11232">
            <v>187</v>
          </cell>
          <cell r="D11232">
            <v>2011</v>
          </cell>
          <cell r="G11232">
            <v>93</v>
          </cell>
          <cell r="I11232">
            <v>318511</v>
          </cell>
        </row>
        <row r="11233">
          <cell r="A11233">
            <v>187</v>
          </cell>
          <cell r="D11233">
            <v>2011</v>
          </cell>
          <cell r="G11233">
            <v>94</v>
          </cell>
          <cell r="I11233">
            <v>518176</v>
          </cell>
        </row>
        <row r="11234">
          <cell r="A11234">
            <v>187</v>
          </cell>
          <cell r="D11234">
            <v>2011</v>
          </cell>
          <cell r="G11234"/>
          <cell r="I11234">
            <v>0</v>
          </cell>
        </row>
        <row r="11235">
          <cell r="A11235">
            <v>187</v>
          </cell>
          <cell r="D11235">
            <v>2011</v>
          </cell>
          <cell r="G11235">
            <v>96</v>
          </cell>
          <cell r="I11235">
            <v>17489619</v>
          </cell>
        </row>
        <row r="11236">
          <cell r="A11236">
            <v>187</v>
          </cell>
          <cell r="D11236">
            <v>2011</v>
          </cell>
          <cell r="G11236">
            <v>97</v>
          </cell>
          <cell r="I11236">
            <v>1679342</v>
          </cell>
        </row>
        <row r="11237">
          <cell r="A11237">
            <v>187</v>
          </cell>
          <cell r="D11237">
            <v>2011</v>
          </cell>
          <cell r="G11237">
            <v>98</v>
          </cell>
          <cell r="I11237">
            <v>127552</v>
          </cell>
        </row>
        <row r="11238">
          <cell r="A11238">
            <v>187</v>
          </cell>
          <cell r="D11238">
            <v>2011</v>
          </cell>
          <cell r="G11238">
            <v>99</v>
          </cell>
          <cell r="I11238">
            <v>24454727</v>
          </cell>
        </row>
        <row r="11239">
          <cell r="A11239">
            <v>187</v>
          </cell>
          <cell r="D11239">
            <v>2011</v>
          </cell>
          <cell r="G11239"/>
          <cell r="I11239">
            <v>0</v>
          </cell>
        </row>
        <row r="11240">
          <cell r="A11240">
            <v>187</v>
          </cell>
          <cell r="D11240">
            <v>2011</v>
          </cell>
          <cell r="G11240">
            <v>101</v>
          </cell>
          <cell r="I11240">
            <v>1313699</v>
          </cell>
        </row>
        <row r="11241">
          <cell r="A11241">
            <v>187</v>
          </cell>
          <cell r="D11241">
            <v>2011</v>
          </cell>
          <cell r="G11241">
            <v>102</v>
          </cell>
          <cell r="I11241">
            <v>426540</v>
          </cell>
        </row>
        <row r="11242">
          <cell r="A11242">
            <v>187</v>
          </cell>
          <cell r="D11242">
            <v>2011</v>
          </cell>
          <cell r="G11242"/>
          <cell r="I11242">
            <v>0</v>
          </cell>
        </row>
        <row r="11243">
          <cell r="A11243">
            <v>187</v>
          </cell>
          <cell r="D11243">
            <v>2011</v>
          </cell>
          <cell r="G11243"/>
          <cell r="I11243">
            <v>0</v>
          </cell>
        </row>
        <row r="11244">
          <cell r="A11244">
            <v>187</v>
          </cell>
          <cell r="D11244">
            <v>2011</v>
          </cell>
          <cell r="G11244"/>
          <cell r="I11244">
            <v>0</v>
          </cell>
        </row>
        <row r="11245">
          <cell r="A11245">
            <v>187</v>
          </cell>
          <cell r="D11245">
            <v>2011</v>
          </cell>
          <cell r="G11245"/>
          <cell r="I11245">
            <v>0</v>
          </cell>
        </row>
        <row r="11246">
          <cell r="A11246">
            <v>187</v>
          </cell>
          <cell r="D11246">
            <v>2011</v>
          </cell>
          <cell r="G11246">
            <v>107</v>
          </cell>
          <cell r="I11246">
            <v>1146932</v>
          </cell>
        </row>
        <row r="11247">
          <cell r="A11247">
            <v>187</v>
          </cell>
          <cell r="D11247">
            <v>2011</v>
          </cell>
          <cell r="G11247">
            <v>108</v>
          </cell>
          <cell r="I11247">
            <v>2405427</v>
          </cell>
        </row>
        <row r="11248">
          <cell r="A11248">
            <v>187</v>
          </cell>
          <cell r="D11248">
            <v>2011</v>
          </cell>
          <cell r="G11248">
            <v>109</v>
          </cell>
          <cell r="I11248">
            <v>1731</v>
          </cell>
        </row>
        <row r="11249">
          <cell r="A11249">
            <v>187</v>
          </cell>
          <cell r="D11249">
            <v>2011</v>
          </cell>
          <cell r="G11249">
            <v>110</v>
          </cell>
          <cell r="I11249">
            <v>28956</v>
          </cell>
        </row>
        <row r="11250">
          <cell r="A11250">
            <v>187</v>
          </cell>
          <cell r="D11250">
            <v>2011</v>
          </cell>
          <cell r="G11250">
            <v>111</v>
          </cell>
          <cell r="I11250">
            <v>5323285</v>
          </cell>
        </row>
        <row r="11251">
          <cell r="A11251">
            <v>187</v>
          </cell>
          <cell r="D11251">
            <v>2011</v>
          </cell>
          <cell r="G11251">
            <v>112</v>
          </cell>
          <cell r="I11251">
            <v>29778012</v>
          </cell>
        </row>
        <row r="11252">
          <cell r="A11252">
            <v>187</v>
          </cell>
          <cell r="D11252">
            <v>2012</v>
          </cell>
          <cell r="G11252">
            <v>83</v>
          </cell>
          <cell r="I11252">
            <v>2165264</v>
          </cell>
        </row>
        <row r="11253">
          <cell r="A11253">
            <v>187</v>
          </cell>
          <cell r="D11253">
            <v>2012</v>
          </cell>
          <cell r="G11253">
            <v>84</v>
          </cell>
          <cell r="I11253">
            <v>0</v>
          </cell>
        </row>
        <row r="11254">
          <cell r="A11254">
            <v>187</v>
          </cell>
          <cell r="D11254">
            <v>2012</v>
          </cell>
          <cell r="G11254">
            <v>85</v>
          </cell>
          <cell r="I11254">
            <v>14379</v>
          </cell>
        </row>
        <row r="11255">
          <cell r="A11255">
            <v>187</v>
          </cell>
          <cell r="D11255">
            <v>2012</v>
          </cell>
          <cell r="G11255">
            <v>86</v>
          </cell>
          <cell r="I11255">
            <v>1175921</v>
          </cell>
        </row>
        <row r="11256">
          <cell r="A11256">
            <v>187</v>
          </cell>
          <cell r="D11256">
            <v>2012</v>
          </cell>
          <cell r="G11256">
            <v>87</v>
          </cell>
          <cell r="I11256">
            <v>962648</v>
          </cell>
        </row>
        <row r="11257">
          <cell r="A11257">
            <v>187</v>
          </cell>
          <cell r="D11257">
            <v>2012</v>
          </cell>
          <cell r="G11257"/>
          <cell r="I11257">
            <v>0</v>
          </cell>
        </row>
        <row r="11258">
          <cell r="A11258">
            <v>187</v>
          </cell>
          <cell r="D11258">
            <v>2012</v>
          </cell>
          <cell r="G11258"/>
          <cell r="I11258">
            <v>0</v>
          </cell>
        </row>
        <row r="11259">
          <cell r="A11259">
            <v>187</v>
          </cell>
          <cell r="D11259">
            <v>2012</v>
          </cell>
          <cell r="G11259"/>
          <cell r="I11259">
            <v>0</v>
          </cell>
        </row>
        <row r="11260">
          <cell r="A11260">
            <v>187</v>
          </cell>
          <cell r="D11260">
            <v>2012</v>
          </cell>
          <cell r="G11260"/>
          <cell r="I11260">
            <v>0</v>
          </cell>
        </row>
        <row r="11261">
          <cell r="A11261">
            <v>187</v>
          </cell>
          <cell r="D11261">
            <v>2012</v>
          </cell>
          <cell r="G11261"/>
          <cell r="I11261">
            <v>0</v>
          </cell>
        </row>
        <row r="11262">
          <cell r="A11262">
            <v>187</v>
          </cell>
          <cell r="D11262">
            <v>2012</v>
          </cell>
          <cell r="G11262">
            <v>93</v>
          </cell>
          <cell r="I11262">
            <v>419664</v>
          </cell>
        </row>
        <row r="11263">
          <cell r="A11263">
            <v>187</v>
          </cell>
          <cell r="D11263">
            <v>2012</v>
          </cell>
          <cell r="G11263">
            <v>94</v>
          </cell>
          <cell r="I11263">
            <v>468930</v>
          </cell>
        </row>
        <row r="11264">
          <cell r="A11264">
            <v>187</v>
          </cell>
          <cell r="D11264">
            <v>2012</v>
          </cell>
          <cell r="G11264"/>
          <cell r="I11264">
            <v>0</v>
          </cell>
        </row>
        <row r="11265">
          <cell r="A11265">
            <v>187</v>
          </cell>
          <cell r="D11265">
            <v>2012</v>
          </cell>
          <cell r="G11265">
            <v>96</v>
          </cell>
          <cell r="I11265">
            <v>17551614</v>
          </cell>
        </row>
        <row r="11266">
          <cell r="A11266">
            <v>187</v>
          </cell>
          <cell r="D11266">
            <v>2012</v>
          </cell>
          <cell r="G11266">
            <v>97</v>
          </cell>
          <cell r="I11266">
            <v>1787287</v>
          </cell>
        </row>
        <row r="11267">
          <cell r="A11267">
            <v>187</v>
          </cell>
          <cell r="D11267">
            <v>2012</v>
          </cell>
          <cell r="G11267">
            <v>98</v>
          </cell>
          <cell r="I11267">
            <v>115925</v>
          </cell>
        </row>
        <row r="11268">
          <cell r="A11268">
            <v>187</v>
          </cell>
          <cell r="D11268">
            <v>2012</v>
          </cell>
          <cell r="G11268">
            <v>99</v>
          </cell>
          <cell r="I11268">
            <v>24661632</v>
          </cell>
        </row>
        <row r="11269">
          <cell r="A11269">
            <v>187</v>
          </cell>
          <cell r="D11269">
            <v>2012</v>
          </cell>
          <cell r="G11269"/>
          <cell r="I11269">
            <v>0</v>
          </cell>
        </row>
        <row r="11270">
          <cell r="A11270">
            <v>187</v>
          </cell>
          <cell r="D11270">
            <v>2012</v>
          </cell>
          <cell r="G11270">
            <v>101</v>
          </cell>
          <cell r="I11270">
            <v>2123807</v>
          </cell>
        </row>
        <row r="11271">
          <cell r="A11271">
            <v>187</v>
          </cell>
          <cell r="D11271">
            <v>2012</v>
          </cell>
          <cell r="G11271">
            <v>102</v>
          </cell>
          <cell r="I11271">
            <v>451661</v>
          </cell>
        </row>
        <row r="11272">
          <cell r="A11272">
            <v>187</v>
          </cell>
          <cell r="D11272">
            <v>2012</v>
          </cell>
          <cell r="G11272"/>
          <cell r="I11272">
            <v>0</v>
          </cell>
        </row>
        <row r="11273">
          <cell r="A11273">
            <v>187</v>
          </cell>
          <cell r="D11273">
            <v>2012</v>
          </cell>
          <cell r="G11273"/>
          <cell r="I11273">
            <v>0</v>
          </cell>
        </row>
        <row r="11274">
          <cell r="A11274">
            <v>187</v>
          </cell>
          <cell r="D11274">
            <v>2012</v>
          </cell>
          <cell r="G11274"/>
          <cell r="I11274">
            <v>0</v>
          </cell>
        </row>
        <row r="11275">
          <cell r="A11275">
            <v>187</v>
          </cell>
          <cell r="D11275">
            <v>2012</v>
          </cell>
          <cell r="G11275"/>
          <cell r="I11275">
            <v>0</v>
          </cell>
        </row>
        <row r="11276">
          <cell r="A11276">
            <v>187</v>
          </cell>
          <cell r="D11276">
            <v>2012</v>
          </cell>
          <cell r="G11276">
            <v>107</v>
          </cell>
          <cell r="I11276">
            <v>1139396</v>
          </cell>
        </row>
        <row r="11277">
          <cell r="A11277">
            <v>187</v>
          </cell>
          <cell r="D11277">
            <v>2012</v>
          </cell>
          <cell r="G11277">
            <v>108</v>
          </cell>
          <cell r="I11277">
            <v>1750864</v>
          </cell>
        </row>
        <row r="11278">
          <cell r="A11278">
            <v>187</v>
          </cell>
          <cell r="D11278">
            <v>2012</v>
          </cell>
          <cell r="G11278">
            <v>109</v>
          </cell>
          <cell r="I11278">
            <v>8377</v>
          </cell>
        </row>
        <row r="11279">
          <cell r="A11279">
            <v>187</v>
          </cell>
          <cell r="D11279">
            <v>2012</v>
          </cell>
          <cell r="G11279">
            <v>110</v>
          </cell>
          <cell r="I11279">
            <v>96193</v>
          </cell>
        </row>
        <row r="11280">
          <cell r="A11280">
            <v>187</v>
          </cell>
          <cell r="D11280">
            <v>2012</v>
          </cell>
          <cell r="G11280">
            <v>111</v>
          </cell>
          <cell r="I11280">
            <v>5570298</v>
          </cell>
        </row>
        <row r="11281">
          <cell r="A11281">
            <v>187</v>
          </cell>
          <cell r="D11281">
            <v>2012</v>
          </cell>
          <cell r="G11281">
            <v>112</v>
          </cell>
          <cell r="I11281">
            <v>30231930</v>
          </cell>
        </row>
        <row r="11282">
          <cell r="A11282">
            <v>187</v>
          </cell>
          <cell r="D11282">
            <v>2013</v>
          </cell>
          <cell r="G11282">
            <v>83</v>
          </cell>
          <cell r="I11282">
            <v>2476590</v>
          </cell>
        </row>
        <row r="11283">
          <cell r="A11283">
            <v>187</v>
          </cell>
          <cell r="D11283">
            <v>2013</v>
          </cell>
          <cell r="G11283"/>
          <cell r="I11283">
            <v>0</v>
          </cell>
        </row>
        <row r="11284">
          <cell r="A11284">
            <v>187</v>
          </cell>
          <cell r="D11284">
            <v>2013</v>
          </cell>
          <cell r="G11284">
            <v>85</v>
          </cell>
          <cell r="I11284">
            <v>24584</v>
          </cell>
        </row>
        <row r="11285">
          <cell r="A11285">
            <v>187</v>
          </cell>
          <cell r="D11285">
            <v>2013</v>
          </cell>
          <cell r="G11285">
            <v>86</v>
          </cell>
          <cell r="I11285">
            <v>1296586</v>
          </cell>
        </row>
        <row r="11286">
          <cell r="A11286">
            <v>187</v>
          </cell>
          <cell r="D11286">
            <v>2013</v>
          </cell>
          <cell r="G11286">
            <v>87</v>
          </cell>
          <cell r="I11286">
            <v>1107366</v>
          </cell>
        </row>
        <row r="11287">
          <cell r="A11287">
            <v>187</v>
          </cell>
          <cell r="D11287">
            <v>2013</v>
          </cell>
          <cell r="G11287"/>
          <cell r="I11287">
            <v>0</v>
          </cell>
        </row>
        <row r="11288">
          <cell r="A11288">
            <v>187</v>
          </cell>
          <cell r="D11288">
            <v>2013</v>
          </cell>
          <cell r="G11288"/>
          <cell r="I11288">
            <v>0</v>
          </cell>
        </row>
        <row r="11289">
          <cell r="A11289">
            <v>187</v>
          </cell>
          <cell r="D11289">
            <v>2013</v>
          </cell>
          <cell r="G11289"/>
          <cell r="I11289">
            <v>0</v>
          </cell>
        </row>
        <row r="11290">
          <cell r="A11290">
            <v>187</v>
          </cell>
          <cell r="D11290">
            <v>2013</v>
          </cell>
          <cell r="G11290"/>
          <cell r="I11290">
            <v>0</v>
          </cell>
        </row>
        <row r="11291">
          <cell r="A11291">
            <v>187</v>
          </cell>
          <cell r="D11291">
            <v>2013</v>
          </cell>
          <cell r="G11291"/>
          <cell r="I11291">
            <v>0</v>
          </cell>
        </row>
        <row r="11292">
          <cell r="A11292">
            <v>187</v>
          </cell>
          <cell r="D11292">
            <v>2013</v>
          </cell>
          <cell r="G11292">
            <v>93</v>
          </cell>
          <cell r="I11292">
            <v>457928</v>
          </cell>
        </row>
        <row r="11293">
          <cell r="A11293">
            <v>187</v>
          </cell>
          <cell r="D11293">
            <v>2013</v>
          </cell>
          <cell r="G11293">
            <v>94</v>
          </cell>
          <cell r="I11293">
            <v>525234</v>
          </cell>
        </row>
        <row r="11294">
          <cell r="A11294">
            <v>187</v>
          </cell>
          <cell r="D11294">
            <v>2013</v>
          </cell>
          <cell r="G11294"/>
          <cell r="I11294">
            <v>0</v>
          </cell>
        </row>
        <row r="11295">
          <cell r="A11295">
            <v>187</v>
          </cell>
          <cell r="D11295">
            <v>2013</v>
          </cell>
          <cell r="G11295">
            <v>96</v>
          </cell>
          <cell r="I11295">
            <v>17926901</v>
          </cell>
        </row>
        <row r="11296">
          <cell r="A11296">
            <v>187</v>
          </cell>
          <cell r="D11296">
            <v>2013</v>
          </cell>
          <cell r="G11296">
            <v>97</v>
          </cell>
          <cell r="I11296">
            <v>1969445</v>
          </cell>
        </row>
        <row r="11297">
          <cell r="A11297">
            <v>187</v>
          </cell>
          <cell r="D11297">
            <v>2013</v>
          </cell>
          <cell r="G11297">
            <v>98</v>
          </cell>
          <cell r="I11297">
            <v>101823</v>
          </cell>
        </row>
        <row r="11298">
          <cell r="A11298">
            <v>187</v>
          </cell>
          <cell r="D11298">
            <v>2013</v>
          </cell>
          <cell r="G11298">
            <v>99</v>
          </cell>
          <cell r="I11298">
            <v>25886457</v>
          </cell>
        </row>
        <row r="11299">
          <cell r="A11299">
            <v>187</v>
          </cell>
          <cell r="D11299">
            <v>2013</v>
          </cell>
          <cell r="G11299"/>
          <cell r="I11299">
            <v>0</v>
          </cell>
        </row>
        <row r="11300">
          <cell r="A11300">
            <v>187</v>
          </cell>
          <cell r="D11300">
            <v>2013</v>
          </cell>
          <cell r="G11300">
            <v>101</v>
          </cell>
          <cell r="I11300">
            <v>1095334</v>
          </cell>
        </row>
        <row r="11301">
          <cell r="A11301">
            <v>187</v>
          </cell>
          <cell r="D11301">
            <v>2013</v>
          </cell>
          <cell r="G11301">
            <v>102</v>
          </cell>
          <cell r="I11301">
            <v>384459</v>
          </cell>
        </row>
        <row r="11302">
          <cell r="A11302">
            <v>187</v>
          </cell>
          <cell r="D11302">
            <v>2013</v>
          </cell>
          <cell r="G11302"/>
          <cell r="I11302">
            <v>0</v>
          </cell>
        </row>
        <row r="11303">
          <cell r="A11303">
            <v>187</v>
          </cell>
          <cell r="D11303">
            <v>2013</v>
          </cell>
          <cell r="G11303"/>
          <cell r="I11303">
            <v>0</v>
          </cell>
        </row>
        <row r="11304">
          <cell r="A11304">
            <v>187</v>
          </cell>
          <cell r="D11304">
            <v>2013</v>
          </cell>
          <cell r="G11304"/>
          <cell r="I11304">
            <v>0</v>
          </cell>
        </row>
        <row r="11305">
          <cell r="A11305">
            <v>187</v>
          </cell>
          <cell r="D11305">
            <v>2013</v>
          </cell>
          <cell r="G11305"/>
          <cell r="I11305">
            <v>0</v>
          </cell>
        </row>
        <row r="11306">
          <cell r="A11306">
            <v>187</v>
          </cell>
          <cell r="D11306">
            <v>2013</v>
          </cell>
          <cell r="G11306">
            <v>107</v>
          </cell>
          <cell r="I11306">
            <v>1353879</v>
          </cell>
        </row>
        <row r="11307">
          <cell r="A11307">
            <v>187</v>
          </cell>
          <cell r="D11307">
            <v>2013</v>
          </cell>
          <cell r="G11307">
            <v>108</v>
          </cell>
          <cell r="I11307">
            <v>1473050</v>
          </cell>
        </row>
        <row r="11308">
          <cell r="A11308">
            <v>187</v>
          </cell>
          <cell r="D11308">
            <v>2013</v>
          </cell>
          <cell r="G11308">
            <v>109</v>
          </cell>
          <cell r="I11308">
            <v>21166</v>
          </cell>
        </row>
        <row r="11309">
          <cell r="A11309">
            <v>187</v>
          </cell>
          <cell r="D11309">
            <v>2013</v>
          </cell>
          <cell r="G11309">
            <v>110</v>
          </cell>
          <cell r="I11309">
            <v>49081</v>
          </cell>
        </row>
        <row r="11310">
          <cell r="A11310">
            <v>187</v>
          </cell>
          <cell r="D11310">
            <v>2013</v>
          </cell>
          <cell r="G11310">
            <v>111</v>
          </cell>
          <cell r="I11310">
            <v>4376969</v>
          </cell>
        </row>
        <row r="11311">
          <cell r="A11311">
            <v>187</v>
          </cell>
          <cell r="D11311">
            <v>2013</v>
          </cell>
          <cell r="G11311">
            <v>112</v>
          </cell>
          <cell r="I11311">
            <v>30263426</v>
          </cell>
        </row>
        <row r="11312">
          <cell r="A11312">
            <v>187</v>
          </cell>
          <cell r="D11312">
            <v>2014</v>
          </cell>
          <cell r="G11312">
            <v>83</v>
          </cell>
          <cell r="I11312">
            <v>2248616</v>
          </cell>
        </row>
        <row r="11313">
          <cell r="A11313">
            <v>187</v>
          </cell>
          <cell r="D11313">
            <v>2014</v>
          </cell>
          <cell r="G11313"/>
          <cell r="I11313">
            <v>0</v>
          </cell>
        </row>
        <row r="11314">
          <cell r="A11314">
            <v>187</v>
          </cell>
          <cell r="D11314">
            <v>2014</v>
          </cell>
          <cell r="G11314">
            <v>85</v>
          </cell>
          <cell r="I11314">
            <v>45521</v>
          </cell>
        </row>
        <row r="11315">
          <cell r="A11315">
            <v>187</v>
          </cell>
          <cell r="D11315">
            <v>2014</v>
          </cell>
          <cell r="G11315">
            <v>86</v>
          </cell>
          <cell r="I11315">
            <v>1334633</v>
          </cell>
        </row>
        <row r="11316">
          <cell r="A11316">
            <v>187</v>
          </cell>
          <cell r="D11316">
            <v>2014</v>
          </cell>
          <cell r="G11316">
            <v>87</v>
          </cell>
          <cell r="I11316">
            <v>1074917</v>
          </cell>
        </row>
        <row r="11317">
          <cell r="A11317">
            <v>187</v>
          </cell>
          <cell r="D11317">
            <v>2014</v>
          </cell>
          <cell r="G11317"/>
          <cell r="I11317">
            <v>0</v>
          </cell>
        </row>
        <row r="11318">
          <cell r="A11318">
            <v>187</v>
          </cell>
          <cell r="D11318">
            <v>2014</v>
          </cell>
          <cell r="G11318"/>
          <cell r="I11318">
            <v>0</v>
          </cell>
        </row>
        <row r="11319">
          <cell r="A11319">
            <v>187</v>
          </cell>
          <cell r="D11319">
            <v>2014</v>
          </cell>
          <cell r="G11319"/>
          <cell r="I11319">
            <v>0</v>
          </cell>
        </row>
        <row r="11320">
          <cell r="A11320">
            <v>187</v>
          </cell>
          <cell r="D11320">
            <v>2014</v>
          </cell>
          <cell r="G11320"/>
          <cell r="I11320">
            <v>0</v>
          </cell>
        </row>
        <row r="11321">
          <cell r="A11321">
            <v>187</v>
          </cell>
          <cell r="D11321">
            <v>2014</v>
          </cell>
          <cell r="G11321"/>
          <cell r="I11321">
            <v>0</v>
          </cell>
        </row>
        <row r="11322">
          <cell r="A11322">
            <v>187</v>
          </cell>
          <cell r="D11322">
            <v>2014</v>
          </cell>
          <cell r="G11322">
            <v>93</v>
          </cell>
          <cell r="I11322">
            <v>496548</v>
          </cell>
        </row>
        <row r="11323">
          <cell r="A11323">
            <v>187</v>
          </cell>
          <cell r="D11323">
            <v>2014</v>
          </cell>
          <cell r="G11323">
            <v>94</v>
          </cell>
          <cell r="I11323">
            <v>537485</v>
          </cell>
        </row>
        <row r="11324">
          <cell r="A11324">
            <v>187</v>
          </cell>
          <cell r="D11324">
            <v>2014</v>
          </cell>
          <cell r="G11324"/>
          <cell r="I11324">
            <v>0</v>
          </cell>
        </row>
        <row r="11325">
          <cell r="A11325">
            <v>187</v>
          </cell>
          <cell r="D11325">
            <v>2014</v>
          </cell>
          <cell r="G11325">
            <v>96</v>
          </cell>
          <cell r="I11325">
            <v>18896022</v>
          </cell>
        </row>
        <row r="11326">
          <cell r="A11326">
            <v>187</v>
          </cell>
          <cell r="D11326">
            <v>2014</v>
          </cell>
          <cell r="G11326">
            <v>97</v>
          </cell>
          <cell r="I11326">
            <v>1943266</v>
          </cell>
        </row>
        <row r="11327">
          <cell r="A11327">
            <v>187</v>
          </cell>
          <cell r="D11327">
            <v>2014</v>
          </cell>
          <cell r="G11327">
            <v>98</v>
          </cell>
          <cell r="I11327">
            <v>154350</v>
          </cell>
        </row>
        <row r="11328">
          <cell r="A11328">
            <v>187</v>
          </cell>
          <cell r="D11328">
            <v>2014</v>
          </cell>
          <cell r="G11328">
            <v>99</v>
          </cell>
          <cell r="I11328">
            <v>26731358</v>
          </cell>
        </row>
        <row r="11329">
          <cell r="A11329">
            <v>187</v>
          </cell>
          <cell r="D11329">
            <v>2014</v>
          </cell>
          <cell r="G11329"/>
          <cell r="I11329">
            <v>0</v>
          </cell>
        </row>
        <row r="11330">
          <cell r="A11330">
            <v>187</v>
          </cell>
          <cell r="D11330">
            <v>2014</v>
          </cell>
          <cell r="G11330">
            <v>101</v>
          </cell>
          <cell r="I11330">
            <v>802377</v>
          </cell>
        </row>
        <row r="11331">
          <cell r="A11331">
            <v>187</v>
          </cell>
          <cell r="D11331">
            <v>2014</v>
          </cell>
          <cell r="G11331">
            <v>102</v>
          </cell>
          <cell r="I11331">
            <v>379954</v>
          </cell>
        </row>
        <row r="11332">
          <cell r="A11332">
            <v>187</v>
          </cell>
          <cell r="D11332">
            <v>2014</v>
          </cell>
          <cell r="G11332"/>
          <cell r="I11332">
            <v>0</v>
          </cell>
        </row>
        <row r="11333">
          <cell r="A11333">
            <v>187</v>
          </cell>
          <cell r="D11333">
            <v>2014</v>
          </cell>
          <cell r="G11333"/>
          <cell r="I11333">
            <v>0</v>
          </cell>
        </row>
        <row r="11334">
          <cell r="A11334">
            <v>187</v>
          </cell>
          <cell r="D11334">
            <v>2014</v>
          </cell>
          <cell r="G11334"/>
          <cell r="I11334">
            <v>0</v>
          </cell>
        </row>
        <row r="11335">
          <cell r="A11335">
            <v>187</v>
          </cell>
          <cell r="D11335">
            <v>2014</v>
          </cell>
          <cell r="G11335"/>
          <cell r="I11335">
            <v>0</v>
          </cell>
        </row>
        <row r="11336">
          <cell r="A11336">
            <v>187</v>
          </cell>
          <cell r="D11336">
            <v>2014</v>
          </cell>
          <cell r="G11336">
            <v>107</v>
          </cell>
          <cell r="I11336">
            <v>1421588</v>
          </cell>
        </row>
        <row r="11337">
          <cell r="A11337">
            <v>187</v>
          </cell>
          <cell r="D11337">
            <v>2014</v>
          </cell>
          <cell r="G11337">
            <v>108</v>
          </cell>
          <cell r="I11337">
            <v>1733944</v>
          </cell>
        </row>
        <row r="11338">
          <cell r="A11338">
            <v>187</v>
          </cell>
          <cell r="D11338">
            <v>2014</v>
          </cell>
          <cell r="G11338">
            <v>109</v>
          </cell>
          <cell r="I11338">
            <v>-6721</v>
          </cell>
        </row>
        <row r="11339">
          <cell r="A11339">
            <v>187</v>
          </cell>
          <cell r="D11339">
            <v>2014</v>
          </cell>
          <cell r="G11339">
            <v>110</v>
          </cell>
          <cell r="I11339">
            <v>101431</v>
          </cell>
        </row>
        <row r="11340">
          <cell r="A11340">
            <v>187</v>
          </cell>
          <cell r="D11340">
            <v>2014</v>
          </cell>
          <cell r="G11340">
            <v>111</v>
          </cell>
          <cell r="I11340">
            <v>4432573</v>
          </cell>
        </row>
        <row r="11341">
          <cell r="A11341">
            <v>187</v>
          </cell>
          <cell r="D11341">
            <v>2014</v>
          </cell>
          <cell r="G11341">
            <v>112</v>
          </cell>
          <cell r="I11341">
            <v>31163931</v>
          </cell>
        </row>
        <row r="11342">
          <cell r="A11342">
            <v>187</v>
          </cell>
          <cell r="D11342">
            <v>2015</v>
          </cell>
          <cell r="G11342">
            <v>83</v>
          </cell>
          <cell r="I11342">
            <v>2119618</v>
          </cell>
        </row>
        <row r="11343">
          <cell r="A11343">
            <v>187</v>
          </cell>
          <cell r="D11343">
            <v>2015</v>
          </cell>
          <cell r="G11343"/>
          <cell r="I11343">
            <v>0</v>
          </cell>
        </row>
        <row r="11344">
          <cell r="A11344">
            <v>187</v>
          </cell>
          <cell r="D11344">
            <v>2015</v>
          </cell>
          <cell r="G11344">
            <v>85</v>
          </cell>
          <cell r="I11344">
            <v>94738</v>
          </cell>
        </row>
        <row r="11345">
          <cell r="A11345">
            <v>187</v>
          </cell>
          <cell r="D11345">
            <v>2015</v>
          </cell>
          <cell r="G11345">
            <v>86</v>
          </cell>
          <cell r="I11345">
            <v>1377187</v>
          </cell>
        </row>
        <row r="11346">
          <cell r="A11346">
            <v>187</v>
          </cell>
          <cell r="D11346">
            <v>2015</v>
          </cell>
          <cell r="G11346">
            <v>87</v>
          </cell>
          <cell r="I11346">
            <v>1082332</v>
          </cell>
        </row>
        <row r="11347">
          <cell r="A11347">
            <v>187</v>
          </cell>
          <cell r="D11347">
            <v>2015</v>
          </cell>
          <cell r="G11347"/>
          <cell r="I11347">
            <v>0</v>
          </cell>
        </row>
        <row r="11348">
          <cell r="A11348">
            <v>187</v>
          </cell>
          <cell r="D11348">
            <v>2015</v>
          </cell>
          <cell r="G11348"/>
          <cell r="I11348">
            <v>0</v>
          </cell>
        </row>
        <row r="11349">
          <cell r="A11349">
            <v>187</v>
          </cell>
          <cell r="D11349">
            <v>2015</v>
          </cell>
          <cell r="G11349"/>
          <cell r="I11349">
            <v>0</v>
          </cell>
        </row>
        <row r="11350">
          <cell r="A11350">
            <v>187</v>
          </cell>
          <cell r="D11350">
            <v>2015</v>
          </cell>
          <cell r="G11350"/>
          <cell r="I11350">
            <v>0</v>
          </cell>
        </row>
        <row r="11351">
          <cell r="A11351">
            <v>187</v>
          </cell>
          <cell r="D11351">
            <v>2015</v>
          </cell>
          <cell r="G11351"/>
          <cell r="I11351">
            <v>0</v>
          </cell>
        </row>
        <row r="11352">
          <cell r="A11352">
            <v>187</v>
          </cell>
          <cell r="D11352">
            <v>2015</v>
          </cell>
          <cell r="G11352">
            <v>93</v>
          </cell>
          <cell r="I11352">
            <v>532894</v>
          </cell>
        </row>
        <row r="11353">
          <cell r="A11353">
            <v>187</v>
          </cell>
          <cell r="D11353">
            <v>2015</v>
          </cell>
          <cell r="G11353">
            <v>94</v>
          </cell>
          <cell r="I11353">
            <v>458587</v>
          </cell>
        </row>
        <row r="11354">
          <cell r="A11354">
            <v>187</v>
          </cell>
          <cell r="D11354">
            <v>2015</v>
          </cell>
          <cell r="G11354"/>
          <cell r="I11354">
            <v>0</v>
          </cell>
        </row>
        <row r="11355">
          <cell r="A11355">
            <v>187</v>
          </cell>
          <cell r="D11355">
            <v>2015</v>
          </cell>
          <cell r="G11355">
            <v>96</v>
          </cell>
          <cell r="I11355">
            <v>17389891</v>
          </cell>
        </row>
        <row r="11356">
          <cell r="A11356">
            <v>187</v>
          </cell>
          <cell r="D11356">
            <v>2015</v>
          </cell>
          <cell r="G11356">
            <v>97</v>
          </cell>
          <cell r="I11356">
            <v>2162711</v>
          </cell>
        </row>
        <row r="11357">
          <cell r="A11357">
            <v>187</v>
          </cell>
          <cell r="D11357">
            <v>2015</v>
          </cell>
          <cell r="G11357">
            <v>98</v>
          </cell>
          <cell r="I11357">
            <v>153599</v>
          </cell>
        </row>
        <row r="11358">
          <cell r="A11358">
            <v>187</v>
          </cell>
          <cell r="D11358">
            <v>2015</v>
          </cell>
          <cell r="G11358">
            <v>99</v>
          </cell>
          <cell r="I11358">
            <v>25371557</v>
          </cell>
        </row>
        <row r="11359">
          <cell r="A11359">
            <v>187</v>
          </cell>
          <cell r="D11359">
            <v>2015</v>
          </cell>
          <cell r="G11359"/>
          <cell r="I11359">
            <v>0</v>
          </cell>
        </row>
        <row r="11360">
          <cell r="A11360">
            <v>187</v>
          </cell>
          <cell r="D11360">
            <v>2015</v>
          </cell>
          <cell r="G11360">
            <v>101</v>
          </cell>
          <cell r="I11360">
            <v>808914</v>
          </cell>
        </row>
        <row r="11361">
          <cell r="A11361">
            <v>187</v>
          </cell>
          <cell r="D11361">
            <v>2015</v>
          </cell>
          <cell r="G11361">
            <v>102</v>
          </cell>
          <cell r="I11361">
            <v>737752</v>
          </cell>
        </row>
        <row r="11362">
          <cell r="A11362">
            <v>187</v>
          </cell>
          <cell r="D11362">
            <v>2015</v>
          </cell>
          <cell r="G11362"/>
          <cell r="I11362">
            <v>0</v>
          </cell>
        </row>
        <row r="11363">
          <cell r="A11363">
            <v>187</v>
          </cell>
          <cell r="D11363">
            <v>2015</v>
          </cell>
          <cell r="G11363"/>
          <cell r="I11363">
            <v>0</v>
          </cell>
        </row>
        <row r="11364">
          <cell r="A11364">
            <v>187</v>
          </cell>
          <cell r="D11364">
            <v>2015</v>
          </cell>
          <cell r="G11364"/>
          <cell r="I11364">
            <v>0</v>
          </cell>
        </row>
        <row r="11365">
          <cell r="A11365">
            <v>187</v>
          </cell>
          <cell r="D11365">
            <v>2015</v>
          </cell>
          <cell r="G11365"/>
          <cell r="I11365">
            <v>0</v>
          </cell>
        </row>
        <row r="11366">
          <cell r="A11366">
            <v>187</v>
          </cell>
          <cell r="D11366">
            <v>2015</v>
          </cell>
          <cell r="G11366">
            <v>107</v>
          </cell>
          <cell r="I11366">
            <v>1358489</v>
          </cell>
        </row>
        <row r="11367">
          <cell r="A11367">
            <v>187</v>
          </cell>
          <cell r="D11367">
            <v>2015</v>
          </cell>
          <cell r="G11367">
            <v>108</v>
          </cell>
          <cell r="I11367">
            <v>1147565</v>
          </cell>
        </row>
        <row r="11368">
          <cell r="A11368">
            <v>187</v>
          </cell>
          <cell r="D11368">
            <v>2015</v>
          </cell>
          <cell r="G11368">
            <v>109</v>
          </cell>
          <cell r="I11368">
            <v>9887</v>
          </cell>
        </row>
        <row r="11369">
          <cell r="A11369">
            <v>187</v>
          </cell>
          <cell r="D11369">
            <v>2015</v>
          </cell>
          <cell r="G11369">
            <v>110</v>
          </cell>
          <cell r="I11369">
            <v>107904</v>
          </cell>
        </row>
        <row r="11370">
          <cell r="A11370">
            <v>187</v>
          </cell>
          <cell r="D11370">
            <v>2015</v>
          </cell>
          <cell r="G11370">
            <v>111</v>
          </cell>
          <cell r="I11370">
            <v>4170511</v>
          </cell>
        </row>
        <row r="11371">
          <cell r="A11371">
            <v>187</v>
          </cell>
          <cell r="D11371">
            <v>2015</v>
          </cell>
          <cell r="G11371">
            <v>112</v>
          </cell>
          <cell r="I11371">
            <v>29542068</v>
          </cell>
        </row>
        <row r="11372">
          <cell r="A11372">
            <v>187</v>
          </cell>
          <cell r="D11372">
            <v>2016</v>
          </cell>
          <cell r="G11372">
            <v>83</v>
          </cell>
          <cell r="I11372">
            <v>2540071</v>
          </cell>
        </row>
        <row r="11373">
          <cell r="A11373">
            <v>187</v>
          </cell>
          <cell r="D11373">
            <v>2016</v>
          </cell>
          <cell r="G11373"/>
          <cell r="I11373">
            <v>0</v>
          </cell>
        </row>
        <row r="11374">
          <cell r="A11374">
            <v>187</v>
          </cell>
          <cell r="D11374">
            <v>2016</v>
          </cell>
          <cell r="G11374">
            <v>85</v>
          </cell>
          <cell r="I11374">
            <v>58701</v>
          </cell>
        </row>
        <row r="11375">
          <cell r="A11375">
            <v>187</v>
          </cell>
          <cell r="D11375">
            <v>2016</v>
          </cell>
          <cell r="G11375">
            <v>86</v>
          </cell>
          <cell r="I11375">
            <v>1533643</v>
          </cell>
        </row>
        <row r="11376">
          <cell r="A11376">
            <v>187</v>
          </cell>
          <cell r="D11376">
            <v>2016</v>
          </cell>
          <cell r="G11376">
            <v>87</v>
          </cell>
          <cell r="I11376">
            <v>1241357</v>
          </cell>
        </row>
        <row r="11377">
          <cell r="A11377">
            <v>187</v>
          </cell>
          <cell r="D11377">
            <v>2016</v>
          </cell>
          <cell r="G11377"/>
          <cell r="I11377">
            <v>0</v>
          </cell>
        </row>
        <row r="11378">
          <cell r="A11378">
            <v>187</v>
          </cell>
          <cell r="D11378">
            <v>2016</v>
          </cell>
          <cell r="G11378"/>
          <cell r="I11378">
            <v>0</v>
          </cell>
        </row>
        <row r="11379">
          <cell r="A11379">
            <v>187</v>
          </cell>
          <cell r="D11379">
            <v>2016</v>
          </cell>
          <cell r="G11379"/>
          <cell r="I11379">
            <v>0</v>
          </cell>
        </row>
        <row r="11380">
          <cell r="A11380">
            <v>187</v>
          </cell>
          <cell r="D11380">
            <v>2016</v>
          </cell>
          <cell r="G11380"/>
          <cell r="I11380">
            <v>0</v>
          </cell>
        </row>
        <row r="11381">
          <cell r="A11381">
            <v>187</v>
          </cell>
          <cell r="D11381">
            <v>2016</v>
          </cell>
          <cell r="G11381"/>
          <cell r="I11381">
            <v>0</v>
          </cell>
        </row>
        <row r="11382">
          <cell r="A11382">
            <v>187</v>
          </cell>
          <cell r="D11382">
            <v>2016</v>
          </cell>
          <cell r="G11382">
            <v>93</v>
          </cell>
          <cell r="I11382">
            <v>436845</v>
          </cell>
        </row>
        <row r="11383">
          <cell r="A11383">
            <v>187</v>
          </cell>
          <cell r="D11383">
            <v>2016</v>
          </cell>
          <cell r="G11383">
            <v>94</v>
          </cell>
          <cell r="I11383">
            <v>513129</v>
          </cell>
        </row>
        <row r="11384">
          <cell r="A11384">
            <v>187</v>
          </cell>
          <cell r="D11384">
            <v>2016</v>
          </cell>
          <cell r="G11384"/>
          <cell r="I11384">
            <v>0</v>
          </cell>
        </row>
        <row r="11385">
          <cell r="A11385">
            <v>187</v>
          </cell>
          <cell r="D11385">
            <v>2016</v>
          </cell>
          <cell r="G11385">
            <v>96</v>
          </cell>
          <cell r="I11385">
            <v>17251359</v>
          </cell>
        </row>
        <row r="11386">
          <cell r="A11386">
            <v>187</v>
          </cell>
          <cell r="D11386">
            <v>2016</v>
          </cell>
          <cell r="G11386">
            <v>97</v>
          </cell>
          <cell r="I11386">
            <v>2431975</v>
          </cell>
        </row>
        <row r="11387">
          <cell r="A11387">
            <v>187</v>
          </cell>
          <cell r="D11387">
            <v>2016</v>
          </cell>
          <cell r="G11387">
            <v>98</v>
          </cell>
          <cell r="I11387">
            <v>190703</v>
          </cell>
        </row>
        <row r="11388">
          <cell r="A11388">
            <v>187</v>
          </cell>
          <cell r="D11388">
            <v>2016</v>
          </cell>
          <cell r="G11388">
            <v>99</v>
          </cell>
          <cell r="I11388">
            <v>26197783</v>
          </cell>
        </row>
        <row r="11389">
          <cell r="A11389">
            <v>187</v>
          </cell>
          <cell r="D11389">
            <v>2016</v>
          </cell>
          <cell r="G11389"/>
          <cell r="I11389">
            <v>0</v>
          </cell>
        </row>
        <row r="11390">
          <cell r="A11390">
            <v>187</v>
          </cell>
          <cell r="D11390">
            <v>2016</v>
          </cell>
          <cell r="G11390">
            <v>101</v>
          </cell>
          <cell r="I11390">
            <v>1019083</v>
          </cell>
        </row>
        <row r="11391">
          <cell r="A11391">
            <v>187</v>
          </cell>
          <cell r="D11391">
            <v>2016</v>
          </cell>
          <cell r="G11391">
            <v>102</v>
          </cell>
          <cell r="I11391">
            <v>673664</v>
          </cell>
        </row>
        <row r="11392">
          <cell r="A11392">
            <v>187</v>
          </cell>
          <cell r="D11392">
            <v>2016</v>
          </cell>
          <cell r="G11392"/>
          <cell r="I11392">
            <v>0</v>
          </cell>
        </row>
        <row r="11393">
          <cell r="A11393">
            <v>187</v>
          </cell>
          <cell r="D11393">
            <v>2016</v>
          </cell>
          <cell r="G11393"/>
          <cell r="I11393">
            <v>0</v>
          </cell>
        </row>
        <row r="11394">
          <cell r="A11394">
            <v>187</v>
          </cell>
          <cell r="D11394">
            <v>2016</v>
          </cell>
          <cell r="G11394"/>
          <cell r="I11394">
            <v>0</v>
          </cell>
        </row>
        <row r="11395">
          <cell r="A11395">
            <v>187</v>
          </cell>
          <cell r="D11395">
            <v>2016</v>
          </cell>
          <cell r="G11395"/>
          <cell r="I11395">
            <v>0</v>
          </cell>
        </row>
        <row r="11396">
          <cell r="A11396">
            <v>187</v>
          </cell>
          <cell r="D11396">
            <v>2016</v>
          </cell>
          <cell r="G11396">
            <v>107</v>
          </cell>
          <cell r="I11396">
            <v>1331446</v>
          </cell>
        </row>
        <row r="11397">
          <cell r="A11397">
            <v>187</v>
          </cell>
          <cell r="D11397">
            <v>2016</v>
          </cell>
          <cell r="G11397">
            <v>108</v>
          </cell>
          <cell r="I11397">
            <v>1783246</v>
          </cell>
        </row>
        <row r="11398">
          <cell r="A11398">
            <v>187</v>
          </cell>
          <cell r="D11398">
            <v>2016</v>
          </cell>
          <cell r="G11398">
            <v>109</v>
          </cell>
          <cell r="I11398">
            <v>1656</v>
          </cell>
        </row>
        <row r="11399">
          <cell r="A11399">
            <v>187</v>
          </cell>
          <cell r="D11399">
            <v>2016</v>
          </cell>
          <cell r="G11399">
            <v>110</v>
          </cell>
          <cell r="I11399">
            <v>83000</v>
          </cell>
        </row>
        <row r="11400">
          <cell r="A11400">
            <v>187</v>
          </cell>
          <cell r="D11400">
            <v>2016</v>
          </cell>
          <cell r="G11400">
            <v>111</v>
          </cell>
          <cell r="I11400">
            <v>4892095</v>
          </cell>
        </row>
        <row r="11401">
          <cell r="A11401">
            <v>187</v>
          </cell>
          <cell r="D11401">
            <v>2016</v>
          </cell>
          <cell r="G11401">
            <v>112</v>
          </cell>
          <cell r="I11401">
            <v>31089878</v>
          </cell>
        </row>
        <row r="11402">
          <cell r="A11402">
            <v>191</v>
          </cell>
          <cell r="D11402">
            <v>1998</v>
          </cell>
          <cell r="G11402">
            <v>83</v>
          </cell>
          <cell r="I11402">
            <v>534055</v>
          </cell>
        </row>
        <row r="11403">
          <cell r="A11403">
            <v>191</v>
          </cell>
          <cell r="D11403">
            <v>1998</v>
          </cell>
          <cell r="G11403">
            <v>84</v>
          </cell>
          <cell r="I11403">
            <v>662101</v>
          </cell>
        </row>
        <row r="11404">
          <cell r="A11404">
            <v>191</v>
          </cell>
          <cell r="D11404">
            <v>1998</v>
          </cell>
          <cell r="G11404">
            <v>85</v>
          </cell>
          <cell r="I11404">
            <v>199299</v>
          </cell>
        </row>
        <row r="11405">
          <cell r="A11405">
            <v>191</v>
          </cell>
          <cell r="D11405">
            <v>1998</v>
          </cell>
          <cell r="G11405">
            <v>86</v>
          </cell>
          <cell r="I11405">
            <v>220143</v>
          </cell>
        </row>
        <row r="11406">
          <cell r="A11406">
            <v>191</v>
          </cell>
          <cell r="D11406">
            <v>1998</v>
          </cell>
          <cell r="G11406">
            <v>87</v>
          </cell>
          <cell r="I11406">
            <v>121239</v>
          </cell>
        </row>
        <row r="11407">
          <cell r="A11407">
            <v>191</v>
          </cell>
          <cell r="D11407">
            <v>1998</v>
          </cell>
          <cell r="G11407">
            <v>88</v>
          </cell>
          <cell r="I11407">
            <v>6145691</v>
          </cell>
        </row>
        <row r="11408">
          <cell r="A11408">
            <v>191</v>
          </cell>
          <cell r="D11408">
            <v>1998</v>
          </cell>
          <cell r="G11408">
            <v>89</v>
          </cell>
          <cell r="I11408">
            <v>520917</v>
          </cell>
        </row>
        <row r="11409">
          <cell r="A11409">
            <v>191</v>
          </cell>
          <cell r="D11409">
            <v>1998</v>
          </cell>
          <cell r="G11409">
            <v>90</v>
          </cell>
          <cell r="I11409">
            <v>2284</v>
          </cell>
        </row>
        <row r="11410">
          <cell r="A11410">
            <v>191</v>
          </cell>
          <cell r="D11410">
            <v>1998</v>
          </cell>
          <cell r="G11410">
            <v>91</v>
          </cell>
          <cell r="I11410">
            <v>8405729</v>
          </cell>
        </row>
        <row r="11411">
          <cell r="A11411">
            <v>191</v>
          </cell>
          <cell r="D11411">
            <v>1998</v>
          </cell>
          <cell r="G11411"/>
          <cell r="I11411">
            <v>0</v>
          </cell>
        </row>
        <row r="11412">
          <cell r="A11412">
            <v>191</v>
          </cell>
          <cell r="D11412">
            <v>1998</v>
          </cell>
          <cell r="G11412">
            <v>93</v>
          </cell>
          <cell r="I11412">
            <v>359685</v>
          </cell>
        </row>
        <row r="11413">
          <cell r="A11413">
            <v>191</v>
          </cell>
          <cell r="D11413">
            <v>1998</v>
          </cell>
          <cell r="G11413">
            <v>94</v>
          </cell>
          <cell r="I11413">
            <v>252</v>
          </cell>
        </row>
        <row r="11414">
          <cell r="A11414">
            <v>191</v>
          </cell>
          <cell r="D11414">
            <v>1998</v>
          </cell>
          <cell r="G11414">
            <v>95</v>
          </cell>
          <cell r="I11414">
            <v>1517502</v>
          </cell>
        </row>
        <row r="11415">
          <cell r="A11415">
            <v>191</v>
          </cell>
          <cell r="D11415">
            <v>1998</v>
          </cell>
          <cell r="G11415">
            <v>96</v>
          </cell>
          <cell r="I11415">
            <v>1500011</v>
          </cell>
        </row>
        <row r="11416">
          <cell r="A11416">
            <v>191</v>
          </cell>
          <cell r="D11416">
            <v>1998</v>
          </cell>
          <cell r="G11416">
            <v>97</v>
          </cell>
          <cell r="I11416">
            <v>148928</v>
          </cell>
        </row>
        <row r="11417">
          <cell r="A11417">
            <v>191</v>
          </cell>
          <cell r="D11417">
            <v>1998</v>
          </cell>
          <cell r="G11417">
            <v>98</v>
          </cell>
          <cell r="I11417">
            <v>24606</v>
          </cell>
        </row>
        <row r="11418">
          <cell r="A11418">
            <v>191</v>
          </cell>
          <cell r="D11418">
            <v>1998</v>
          </cell>
          <cell r="G11418">
            <v>99</v>
          </cell>
          <cell r="I11418">
            <v>3550984</v>
          </cell>
        </row>
        <row r="11419">
          <cell r="A11419">
            <v>191</v>
          </cell>
          <cell r="D11419">
            <v>1998</v>
          </cell>
          <cell r="G11419">
            <v>100</v>
          </cell>
          <cell r="I11419">
            <v>11956713</v>
          </cell>
        </row>
        <row r="11420">
          <cell r="A11420">
            <v>191</v>
          </cell>
          <cell r="D11420">
            <v>1998</v>
          </cell>
          <cell r="G11420"/>
          <cell r="I11420">
            <v>0</v>
          </cell>
        </row>
        <row r="11421">
          <cell r="A11421">
            <v>191</v>
          </cell>
          <cell r="D11421">
            <v>1998</v>
          </cell>
          <cell r="G11421"/>
          <cell r="I11421">
            <v>0</v>
          </cell>
        </row>
        <row r="11422">
          <cell r="A11422">
            <v>191</v>
          </cell>
          <cell r="D11422">
            <v>1998</v>
          </cell>
          <cell r="G11422">
            <v>103</v>
          </cell>
          <cell r="I11422">
            <v>1577064</v>
          </cell>
        </row>
        <row r="11423">
          <cell r="A11423">
            <v>191</v>
          </cell>
          <cell r="D11423">
            <v>1998</v>
          </cell>
          <cell r="G11423"/>
          <cell r="I11423">
            <v>0</v>
          </cell>
        </row>
        <row r="11424">
          <cell r="A11424">
            <v>191</v>
          </cell>
          <cell r="D11424">
            <v>1998</v>
          </cell>
          <cell r="G11424">
            <v>105</v>
          </cell>
          <cell r="I11424">
            <v>68634</v>
          </cell>
        </row>
        <row r="11425">
          <cell r="A11425">
            <v>191</v>
          </cell>
          <cell r="D11425">
            <v>1998</v>
          </cell>
          <cell r="G11425">
            <v>106</v>
          </cell>
          <cell r="I11425">
            <v>405179</v>
          </cell>
        </row>
        <row r="11426">
          <cell r="A11426">
            <v>191</v>
          </cell>
          <cell r="D11426">
            <v>1998</v>
          </cell>
          <cell r="G11426">
            <v>107</v>
          </cell>
          <cell r="I11426">
            <v>1143207</v>
          </cell>
        </row>
        <row r="11427">
          <cell r="A11427">
            <v>191</v>
          </cell>
          <cell r="D11427">
            <v>1998</v>
          </cell>
          <cell r="G11427">
            <v>108</v>
          </cell>
          <cell r="I11427">
            <v>1515441</v>
          </cell>
        </row>
        <row r="11428">
          <cell r="A11428">
            <v>191</v>
          </cell>
          <cell r="D11428">
            <v>1998</v>
          </cell>
          <cell r="G11428">
            <v>109</v>
          </cell>
          <cell r="I11428">
            <v>245384</v>
          </cell>
        </row>
        <row r="11429">
          <cell r="A11429">
            <v>191</v>
          </cell>
          <cell r="D11429">
            <v>1998</v>
          </cell>
          <cell r="G11429">
            <v>110</v>
          </cell>
          <cell r="I11429">
            <v>2426406</v>
          </cell>
        </row>
        <row r="11430">
          <cell r="A11430">
            <v>191</v>
          </cell>
          <cell r="D11430">
            <v>1998</v>
          </cell>
          <cell r="G11430">
            <v>111</v>
          </cell>
          <cell r="I11430">
            <v>210882</v>
          </cell>
        </row>
        <row r="11431">
          <cell r="A11431">
            <v>191</v>
          </cell>
          <cell r="D11431">
            <v>1998</v>
          </cell>
          <cell r="G11431">
            <v>112</v>
          </cell>
          <cell r="I11431">
            <v>2557771</v>
          </cell>
        </row>
        <row r="11432">
          <cell r="A11432">
            <v>191</v>
          </cell>
          <cell r="D11432">
            <v>1999</v>
          </cell>
          <cell r="G11432">
            <v>83</v>
          </cell>
          <cell r="I11432">
            <v>483796</v>
          </cell>
        </row>
        <row r="11433">
          <cell r="A11433">
            <v>191</v>
          </cell>
          <cell r="D11433">
            <v>1999</v>
          </cell>
          <cell r="G11433">
            <v>84</v>
          </cell>
          <cell r="I11433">
            <v>772278</v>
          </cell>
        </row>
        <row r="11434">
          <cell r="A11434">
            <v>191</v>
          </cell>
          <cell r="D11434">
            <v>1999</v>
          </cell>
          <cell r="G11434">
            <v>85</v>
          </cell>
          <cell r="I11434">
            <v>234067</v>
          </cell>
        </row>
        <row r="11435">
          <cell r="A11435">
            <v>191</v>
          </cell>
          <cell r="D11435">
            <v>1999</v>
          </cell>
          <cell r="G11435">
            <v>86</v>
          </cell>
          <cell r="I11435">
            <v>207415</v>
          </cell>
        </row>
        <row r="11436">
          <cell r="A11436">
            <v>191</v>
          </cell>
          <cell r="D11436">
            <v>1999</v>
          </cell>
          <cell r="G11436">
            <v>87</v>
          </cell>
          <cell r="I11436">
            <v>113589</v>
          </cell>
        </row>
        <row r="11437">
          <cell r="A11437">
            <v>191</v>
          </cell>
          <cell r="D11437">
            <v>1999</v>
          </cell>
          <cell r="G11437">
            <v>88</v>
          </cell>
          <cell r="I11437">
            <v>5928189</v>
          </cell>
        </row>
        <row r="11438">
          <cell r="A11438">
            <v>191</v>
          </cell>
          <cell r="D11438">
            <v>1999</v>
          </cell>
          <cell r="G11438">
            <v>89</v>
          </cell>
          <cell r="I11438">
            <v>429428</v>
          </cell>
        </row>
        <row r="11439">
          <cell r="A11439">
            <v>191</v>
          </cell>
          <cell r="D11439">
            <v>1999</v>
          </cell>
          <cell r="G11439">
            <v>90</v>
          </cell>
          <cell r="I11439">
            <v>3783</v>
          </cell>
        </row>
        <row r="11440">
          <cell r="A11440">
            <v>191</v>
          </cell>
          <cell r="D11440">
            <v>1999</v>
          </cell>
          <cell r="G11440">
            <v>91</v>
          </cell>
          <cell r="I11440">
            <v>8172545</v>
          </cell>
        </row>
        <row r="11441">
          <cell r="A11441">
            <v>191</v>
          </cell>
          <cell r="D11441">
            <v>1999</v>
          </cell>
          <cell r="G11441"/>
          <cell r="I11441">
            <v>0</v>
          </cell>
        </row>
        <row r="11442">
          <cell r="A11442">
            <v>191</v>
          </cell>
          <cell r="D11442">
            <v>1999</v>
          </cell>
          <cell r="G11442">
            <v>93</v>
          </cell>
          <cell r="I11442">
            <v>435877</v>
          </cell>
        </row>
        <row r="11443">
          <cell r="A11443">
            <v>191</v>
          </cell>
          <cell r="D11443">
            <v>1999</v>
          </cell>
          <cell r="G11443">
            <v>94</v>
          </cell>
          <cell r="I11443">
            <v>2156</v>
          </cell>
        </row>
        <row r="11444">
          <cell r="A11444">
            <v>191</v>
          </cell>
          <cell r="D11444">
            <v>1999</v>
          </cell>
          <cell r="G11444">
            <v>95</v>
          </cell>
          <cell r="I11444">
            <v>1635123</v>
          </cell>
        </row>
        <row r="11445">
          <cell r="A11445">
            <v>191</v>
          </cell>
          <cell r="D11445">
            <v>1999</v>
          </cell>
          <cell r="G11445">
            <v>96</v>
          </cell>
          <cell r="I11445">
            <v>1629934</v>
          </cell>
        </row>
        <row r="11446">
          <cell r="A11446">
            <v>191</v>
          </cell>
          <cell r="D11446">
            <v>1999</v>
          </cell>
          <cell r="G11446">
            <v>97</v>
          </cell>
          <cell r="I11446">
            <v>111272</v>
          </cell>
        </row>
        <row r="11447">
          <cell r="A11447">
            <v>191</v>
          </cell>
          <cell r="D11447">
            <v>1999</v>
          </cell>
          <cell r="G11447">
            <v>98</v>
          </cell>
          <cell r="I11447">
            <v>33201</v>
          </cell>
        </row>
        <row r="11448">
          <cell r="A11448">
            <v>191</v>
          </cell>
          <cell r="D11448">
            <v>1999</v>
          </cell>
          <cell r="G11448">
            <v>99</v>
          </cell>
          <cell r="I11448">
            <v>3847563</v>
          </cell>
        </row>
        <row r="11449">
          <cell r="A11449">
            <v>191</v>
          </cell>
          <cell r="D11449">
            <v>1999</v>
          </cell>
          <cell r="G11449">
            <v>100</v>
          </cell>
          <cell r="I11449">
            <v>12020108</v>
          </cell>
        </row>
        <row r="11450">
          <cell r="A11450">
            <v>191</v>
          </cell>
          <cell r="D11450">
            <v>1999</v>
          </cell>
          <cell r="G11450"/>
          <cell r="I11450">
            <v>0</v>
          </cell>
        </row>
        <row r="11451">
          <cell r="A11451">
            <v>191</v>
          </cell>
          <cell r="D11451">
            <v>1999</v>
          </cell>
          <cell r="G11451"/>
          <cell r="I11451">
            <v>0</v>
          </cell>
        </row>
        <row r="11452">
          <cell r="A11452">
            <v>191</v>
          </cell>
          <cell r="D11452">
            <v>1999</v>
          </cell>
          <cell r="G11452">
            <v>103</v>
          </cell>
          <cell r="I11452">
            <v>1744365</v>
          </cell>
        </row>
        <row r="11453">
          <cell r="A11453">
            <v>191</v>
          </cell>
          <cell r="D11453">
            <v>1999</v>
          </cell>
          <cell r="G11453"/>
          <cell r="I11453">
            <v>0</v>
          </cell>
        </row>
        <row r="11454">
          <cell r="A11454">
            <v>191</v>
          </cell>
          <cell r="D11454">
            <v>1999</v>
          </cell>
          <cell r="G11454">
            <v>105</v>
          </cell>
          <cell r="I11454">
            <v>498782</v>
          </cell>
        </row>
        <row r="11455">
          <cell r="A11455">
            <v>191</v>
          </cell>
          <cell r="D11455">
            <v>1999</v>
          </cell>
          <cell r="G11455">
            <v>106</v>
          </cell>
          <cell r="I11455">
            <v>595543</v>
          </cell>
        </row>
        <row r="11456">
          <cell r="A11456">
            <v>191</v>
          </cell>
          <cell r="D11456">
            <v>1999</v>
          </cell>
          <cell r="G11456">
            <v>107</v>
          </cell>
          <cell r="I11456">
            <v>1033506</v>
          </cell>
        </row>
        <row r="11457">
          <cell r="A11457">
            <v>191</v>
          </cell>
          <cell r="D11457">
            <v>1999</v>
          </cell>
          <cell r="G11457">
            <v>108</v>
          </cell>
          <cell r="I11457">
            <v>1802056</v>
          </cell>
        </row>
        <row r="11458">
          <cell r="A11458">
            <v>191</v>
          </cell>
          <cell r="D11458">
            <v>1999</v>
          </cell>
          <cell r="G11458">
            <v>109</v>
          </cell>
          <cell r="I11458">
            <v>292415</v>
          </cell>
        </row>
        <row r="11459">
          <cell r="A11459">
            <v>191</v>
          </cell>
          <cell r="D11459">
            <v>1999</v>
          </cell>
          <cell r="G11459">
            <v>110</v>
          </cell>
          <cell r="I11459">
            <v>2471167</v>
          </cell>
        </row>
        <row r="11460">
          <cell r="A11460">
            <v>191</v>
          </cell>
          <cell r="D11460">
            <v>1999</v>
          </cell>
          <cell r="G11460">
            <v>111</v>
          </cell>
          <cell r="I11460">
            <v>221081</v>
          </cell>
        </row>
        <row r="11461">
          <cell r="A11461">
            <v>191</v>
          </cell>
          <cell r="D11461">
            <v>1999</v>
          </cell>
          <cell r="G11461">
            <v>112</v>
          </cell>
          <cell r="I11461">
            <v>2789777</v>
          </cell>
        </row>
        <row r="11462">
          <cell r="A11462">
            <v>191</v>
          </cell>
          <cell r="D11462">
            <v>2000</v>
          </cell>
          <cell r="G11462">
            <v>83</v>
          </cell>
          <cell r="I11462">
            <v>452380</v>
          </cell>
        </row>
        <row r="11463">
          <cell r="A11463">
            <v>191</v>
          </cell>
          <cell r="D11463">
            <v>2000</v>
          </cell>
          <cell r="G11463">
            <v>84</v>
          </cell>
          <cell r="I11463">
            <v>748738</v>
          </cell>
        </row>
        <row r="11464">
          <cell r="A11464">
            <v>191</v>
          </cell>
          <cell r="D11464">
            <v>2000</v>
          </cell>
          <cell r="G11464">
            <v>85</v>
          </cell>
          <cell r="I11464">
            <v>231549</v>
          </cell>
        </row>
        <row r="11465">
          <cell r="A11465">
            <v>191</v>
          </cell>
          <cell r="D11465">
            <v>2000</v>
          </cell>
          <cell r="G11465">
            <v>86</v>
          </cell>
          <cell r="I11465">
            <v>241890</v>
          </cell>
        </row>
        <row r="11466">
          <cell r="A11466">
            <v>191</v>
          </cell>
          <cell r="D11466">
            <v>2000</v>
          </cell>
          <cell r="G11466">
            <v>87</v>
          </cell>
          <cell r="I11466">
            <v>134421</v>
          </cell>
        </row>
        <row r="11467">
          <cell r="A11467">
            <v>191</v>
          </cell>
          <cell r="D11467">
            <v>2000</v>
          </cell>
          <cell r="G11467">
            <v>88</v>
          </cell>
          <cell r="I11467">
            <v>5562668</v>
          </cell>
        </row>
        <row r="11468">
          <cell r="A11468">
            <v>191</v>
          </cell>
          <cell r="D11468">
            <v>2000</v>
          </cell>
          <cell r="G11468">
            <v>89</v>
          </cell>
          <cell r="I11468">
            <v>461625</v>
          </cell>
        </row>
        <row r="11469">
          <cell r="A11469">
            <v>191</v>
          </cell>
          <cell r="D11469">
            <v>2000</v>
          </cell>
          <cell r="G11469">
            <v>90</v>
          </cell>
          <cell r="I11469">
            <v>2550</v>
          </cell>
        </row>
        <row r="11470">
          <cell r="A11470">
            <v>191</v>
          </cell>
          <cell r="D11470">
            <v>2000</v>
          </cell>
          <cell r="G11470">
            <v>91</v>
          </cell>
          <cell r="I11470">
            <v>7835821</v>
          </cell>
        </row>
        <row r="11471">
          <cell r="A11471">
            <v>191</v>
          </cell>
          <cell r="D11471">
            <v>2000</v>
          </cell>
          <cell r="G11471"/>
          <cell r="I11471">
            <v>0</v>
          </cell>
        </row>
        <row r="11472">
          <cell r="A11472">
            <v>191</v>
          </cell>
          <cell r="D11472">
            <v>2000</v>
          </cell>
          <cell r="G11472">
            <v>93</v>
          </cell>
          <cell r="I11472">
            <v>471663</v>
          </cell>
        </row>
        <row r="11473">
          <cell r="A11473">
            <v>191</v>
          </cell>
          <cell r="D11473">
            <v>2000</v>
          </cell>
          <cell r="G11473">
            <v>94</v>
          </cell>
          <cell r="I11473">
            <v>7061</v>
          </cell>
        </row>
        <row r="11474">
          <cell r="A11474">
            <v>191</v>
          </cell>
          <cell r="D11474">
            <v>2000</v>
          </cell>
          <cell r="G11474">
            <v>95</v>
          </cell>
          <cell r="I11474">
            <v>1146784</v>
          </cell>
        </row>
        <row r="11475">
          <cell r="A11475">
            <v>191</v>
          </cell>
          <cell r="D11475">
            <v>2000</v>
          </cell>
          <cell r="G11475">
            <v>96</v>
          </cell>
          <cell r="I11475">
            <v>2252241</v>
          </cell>
        </row>
        <row r="11476">
          <cell r="A11476">
            <v>191</v>
          </cell>
          <cell r="D11476">
            <v>2000</v>
          </cell>
          <cell r="G11476">
            <v>97</v>
          </cell>
          <cell r="I11476">
            <v>137944</v>
          </cell>
        </row>
        <row r="11477">
          <cell r="A11477">
            <v>191</v>
          </cell>
          <cell r="D11477">
            <v>2000</v>
          </cell>
          <cell r="G11477">
            <v>98</v>
          </cell>
          <cell r="I11477">
            <v>7685</v>
          </cell>
        </row>
        <row r="11478">
          <cell r="A11478">
            <v>191</v>
          </cell>
          <cell r="D11478">
            <v>2000</v>
          </cell>
          <cell r="G11478">
            <v>99</v>
          </cell>
          <cell r="I11478">
            <v>4023378</v>
          </cell>
        </row>
        <row r="11479">
          <cell r="A11479">
            <v>191</v>
          </cell>
          <cell r="D11479">
            <v>2000</v>
          </cell>
          <cell r="G11479">
            <v>100</v>
          </cell>
          <cell r="I11479">
            <v>11859199</v>
          </cell>
        </row>
        <row r="11480">
          <cell r="A11480">
            <v>191</v>
          </cell>
          <cell r="D11480">
            <v>2000</v>
          </cell>
          <cell r="G11480"/>
          <cell r="I11480">
            <v>0</v>
          </cell>
        </row>
        <row r="11481">
          <cell r="A11481">
            <v>191</v>
          </cell>
          <cell r="D11481">
            <v>2000</v>
          </cell>
          <cell r="G11481"/>
          <cell r="I11481">
            <v>0</v>
          </cell>
        </row>
        <row r="11482">
          <cell r="A11482">
            <v>191</v>
          </cell>
          <cell r="D11482">
            <v>2000</v>
          </cell>
          <cell r="G11482">
            <v>103</v>
          </cell>
          <cell r="I11482">
            <v>1621735</v>
          </cell>
        </row>
        <row r="11483">
          <cell r="A11483">
            <v>191</v>
          </cell>
          <cell r="D11483">
            <v>2000</v>
          </cell>
          <cell r="G11483"/>
          <cell r="I11483">
            <v>0</v>
          </cell>
        </row>
        <row r="11484">
          <cell r="A11484">
            <v>191</v>
          </cell>
          <cell r="D11484">
            <v>2000</v>
          </cell>
          <cell r="G11484">
            <v>105</v>
          </cell>
          <cell r="I11484">
            <v>528204</v>
          </cell>
        </row>
        <row r="11485">
          <cell r="A11485">
            <v>191</v>
          </cell>
          <cell r="D11485">
            <v>2000</v>
          </cell>
          <cell r="G11485">
            <v>106</v>
          </cell>
          <cell r="I11485">
            <v>655452</v>
          </cell>
        </row>
        <row r="11486">
          <cell r="A11486">
            <v>191</v>
          </cell>
          <cell r="D11486">
            <v>2000</v>
          </cell>
          <cell r="G11486">
            <v>107</v>
          </cell>
          <cell r="I11486">
            <v>-168675</v>
          </cell>
        </row>
        <row r="11487">
          <cell r="A11487">
            <v>191</v>
          </cell>
          <cell r="D11487">
            <v>2000</v>
          </cell>
          <cell r="G11487">
            <v>108</v>
          </cell>
          <cell r="I11487">
            <v>2234055</v>
          </cell>
        </row>
        <row r="11488">
          <cell r="A11488">
            <v>191</v>
          </cell>
          <cell r="D11488">
            <v>2000</v>
          </cell>
          <cell r="G11488">
            <v>109</v>
          </cell>
          <cell r="I11488">
            <v>277130</v>
          </cell>
        </row>
        <row r="11489">
          <cell r="A11489">
            <v>191</v>
          </cell>
          <cell r="D11489">
            <v>2000</v>
          </cell>
          <cell r="G11489">
            <v>110</v>
          </cell>
          <cell r="I11489">
            <v>2069333</v>
          </cell>
        </row>
        <row r="11490">
          <cell r="A11490">
            <v>191</v>
          </cell>
          <cell r="D11490">
            <v>2000</v>
          </cell>
          <cell r="G11490">
            <v>111</v>
          </cell>
          <cell r="I11490">
            <v>194685</v>
          </cell>
        </row>
        <row r="11491">
          <cell r="A11491">
            <v>191</v>
          </cell>
          <cell r="D11491">
            <v>2000</v>
          </cell>
          <cell r="G11491">
            <v>112</v>
          </cell>
          <cell r="I11491">
            <v>3236431</v>
          </cell>
        </row>
        <row r="11492">
          <cell r="A11492">
            <v>191</v>
          </cell>
          <cell r="D11492">
            <v>2001</v>
          </cell>
          <cell r="G11492">
            <v>83</v>
          </cell>
          <cell r="I11492">
            <v>513730</v>
          </cell>
        </row>
        <row r="11493">
          <cell r="A11493">
            <v>191</v>
          </cell>
          <cell r="D11493">
            <v>2001</v>
          </cell>
          <cell r="G11493">
            <v>84</v>
          </cell>
          <cell r="I11493">
            <v>904267</v>
          </cell>
        </row>
        <row r="11494">
          <cell r="A11494">
            <v>191</v>
          </cell>
          <cell r="D11494">
            <v>2001</v>
          </cell>
          <cell r="G11494">
            <v>85</v>
          </cell>
          <cell r="I11494">
            <v>211145</v>
          </cell>
        </row>
        <row r="11495">
          <cell r="A11495">
            <v>191</v>
          </cell>
          <cell r="D11495">
            <v>2001</v>
          </cell>
          <cell r="G11495">
            <v>86</v>
          </cell>
          <cell r="I11495">
            <v>274629</v>
          </cell>
        </row>
        <row r="11496">
          <cell r="A11496">
            <v>191</v>
          </cell>
          <cell r="D11496">
            <v>2001</v>
          </cell>
          <cell r="G11496">
            <v>87</v>
          </cell>
          <cell r="I11496">
            <v>153321</v>
          </cell>
        </row>
        <row r="11497">
          <cell r="A11497">
            <v>191</v>
          </cell>
          <cell r="D11497">
            <v>2001</v>
          </cell>
          <cell r="G11497">
            <v>88</v>
          </cell>
          <cell r="I11497">
            <v>9605087</v>
          </cell>
        </row>
        <row r="11498">
          <cell r="A11498">
            <v>191</v>
          </cell>
          <cell r="D11498">
            <v>2001</v>
          </cell>
          <cell r="G11498">
            <v>89</v>
          </cell>
          <cell r="I11498">
            <v>481335</v>
          </cell>
        </row>
        <row r="11499">
          <cell r="A11499">
            <v>191</v>
          </cell>
          <cell r="D11499">
            <v>2001</v>
          </cell>
          <cell r="G11499">
            <v>90</v>
          </cell>
          <cell r="I11499">
            <v>2784</v>
          </cell>
        </row>
        <row r="11500">
          <cell r="A11500">
            <v>191</v>
          </cell>
          <cell r="D11500">
            <v>2001</v>
          </cell>
          <cell r="G11500">
            <v>91</v>
          </cell>
          <cell r="I11500">
            <v>12146298</v>
          </cell>
        </row>
        <row r="11501">
          <cell r="A11501">
            <v>191</v>
          </cell>
          <cell r="D11501">
            <v>2001</v>
          </cell>
          <cell r="G11501"/>
          <cell r="I11501">
            <v>0</v>
          </cell>
        </row>
        <row r="11502">
          <cell r="A11502">
            <v>191</v>
          </cell>
          <cell r="D11502">
            <v>2001</v>
          </cell>
          <cell r="G11502">
            <v>93</v>
          </cell>
          <cell r="I11502">
            <v>506261</v>
          </cell>
        </row>
        <row r="11503">
          <cell r="A11503">
            <v>191</v>
          </cell>
          <cell r="D11503">
            <v>2001</v>
          </cell>
          <cell r="G11503">
            <v>94</v>
          </cell>
          <cell r="I11503">
            <v>9552</v>
          </cell>
        </row>
        <row r="11504">
          <cell r="A11504">
            <v>191</v>
          </cell>
          <cell r="D11504">
            <v>2001</v>
          </cell>
          <cell r="G11504">
            <v>95</v>
          </cell>
          <cell r="I11504">
            <v>1309888</v>
          </cell>
        </row>
        <row r="11505">
          <cell r="A11505">
            <v>191</v>
          </cell>
          <cell r="D11505">
            <v>2001</v>
          </cell>
          <cell r="G11505">
            <v>96</v>
          </cell>
          <cell r="I11505">
            <v>2006318</v>
          </cell>
        </row>
        <row r="11506">
          <cell r="A11506">
            <v>191</v>
          </cell>
          <cell r="D11506">
            <v>2001</v>
          </cell>
          <cell r="G11506">
            <v>97</v>
          </cell>
          <cell r="I11506">
            <v>167488</v>
          </cell>
        </row>
        <row r="11507">
          <cell r="A11507">
            <v>191</v>
          </cell>
          <cell r="D11507">
            <v>2001</v>
          </cell>
          <cell r="G11507">
            <v>98</v>
          </cell>
          <cell r="I11507">
            <v>4253</v>
          </cell>
        </row>
        <row r="11508">
          <cell r="A11508">
            <v>191</v>
          </cell>
          <cell r="D11508">
            <v>2001</v>
          </cell>
          <cell r="G11508">
            <v>99</v>
          </cell>
          <cell r="I11508">
            <v>4003760</v>
          </cell>
        </row>
        <row r="11509">
          <cell r="A11509">
            <v>191</v>
          </cell>
          <cell r="D11509">
            <v>2001</v>
          </cell>
          <cell r="G11509">
            <v>100</v>
          </cell>
          <cell r="I11509">
            <v>16150058</v>
          </cell>
        </row>
        <row r="11510">
          <cell r="A11510">
            <v>191</v>
          </cell>
          <cell r="D11510">
            <v>2001</v>
          </cell>
          <cell r="G11510"/>
          <cell r="I11510">
            <v>0</v>
          </cell>
        </row>
        <row r="11511">
          <cell r="A11511">
            <v>191</v>
          </cell>
          <cell r="D11511">
            <v>2001</v>
          </cell>
          <cell r="G11511"/>
          <cell r="I11511">
            <v>0</v>
          </cell>
        </row>
        <row r="11512">
          <cell r="A11512">
            <v>191</v>
          </cell>
          <cell r="D11512">
            <v>2001</v>
          </cell>
          <cell r="G11512">
            <v>103</v>
          </cell>
          <cell r="I11512">
            <v>1786208</v>
          </cell>
        </row>
        <row r="11513">
          <cell r="A11513">
            <v>191</v>
          </cell>
          <cell r="D11513">
            <v>2001</v>
          </cell>
          <cell r="G11513"/>
          <cell r="I11513">
            <v>0</v>
          </cell>
        </row>
        <row r="11514">
          <cell r="A11514">
            <v>191</v>
          </cell>
          <cell r="D11514">
            <v>2001</v>
          </cell>
          <cell r="G11514">
            <v>105</v>
          </cell>
          <cell r="I11514">
            <v>618329</v>
          </cell>
        </row>
        <row r="11515">
          <cell r="A11515">
            <v>191</v>
          </cell>
          <cell r="D11515">
            <v>2001</v>
          </cell>
          <cell r="G11515">
            <v>106</v>
          </cell>
          <cell r="I11515">
            <v>759723</v>
          </cell>
        </row>
        <row r="11516">
          <cell r="A11516">
            <v>191</v>
          </cell>
          <cell r="D11516">
            <v>2001</v>
          </cell>
          <cell r="G11516">
            <v>107</v>
          </cell>
          <cell r="I11516">
            <v>1497169</v>
          </cell>
        </row>
        <row r="11517">
          <cell r="A11517">
            <v>191</v>
          </cell>
          <cell r="D11517">
            <v>2001</v>
          </cell>
          <cell r="G11517">
            <v>108</v>
          </cell>
          <cell r="I11517">
            <v>2556305</v>
          </cell>
        </row>
        <row r="11518">
          <cell r="A11518">
            <v>191</v>
          </cell>
          <cell r="D11518">
            <v>2001</v>
          </cell>
          <cell r="G11518">
            <v>109</v>
          </cell>
          <cell r="I11518">
            <v>341250</v>
          </cell>
        </row>
        <row r="11519">
          <cell r="A11519">
            <v>191</v>
          </cell>
          <cell r="D11519">
            <v>2001</v>
          </cell>
          <cell r="G11519">
            <v>110</v>
          </cell>
          <cell r="I11519">
            <v>2034311</v>
          </cell>
        </row>
        <row r="11520">
          <cell r="A11520">
            <v>191</v>
          </cell>
          <cell r="D11520">
            <v>2001</v>
          </cell>
          <cell r="G11520">
            <v>111</v>
          </cell>
          <cell r="I11520">
            <v>201223</v>
          </cell>
        </row>
        <row r="11521">
          <cell r="A11521">
            <v>191</v>
          </cell>
          <cell r="D11521">
            <v>2001</v>
          </cell>
          <cell r="G11521">
            <v>112</v>
          </cell>
          <cell r="I11521">
            <v>3376255</v>
          </cell>
        </row>
        <row r="11522">
          <cell r="A11522">
            <v>191</v>
          </cell>
          <cell r="D11522">
            <v>2002</v>
          </cell>
          <cell r="G11522">
            <v>83</v>
          </cell>
          <cell r="I11522">
            <v>279930</v>
          </cell>
        </row>
        <row r="11523">
          <cell r="A11523">
            <v>191</v>
          </cell>
          <cell r="D11523">
            <v>2002</v>
          </cell>
          <cell r="G11523">
            <v>84</v>
          </cell>
          <cell r="I11523">
            <v>811373</v>
          </cell>
        </row>
        <row r="11524">
          <cell r="A11524">
            <v>191</v>
          </cell>
          <cell r="D11524">
            <v>2002</v>
          </cell>
          <cell r="G11524">
            <v>85</v>
          </cell>
          <cell r="I11524">
            <v>148183</v>
          </cell>
        </row>
        <row r="11525">
          <cell r="A11525">
            <v>191</v>
          </cell>
          <cell r="D11525">
            <v>2002</v>
          </cell>
          <cell r="G11525">
            <v>86</v>
          </cell>
          <cell r="I11525">
            <v>243001</v>
          </cell>
        </row>
        <row r="11526">
          <cell r="A11526">
            <v>191</v>
          </cell>
          <cell r="D11526">
            <v>2002</v>
          </cell>
          <cell r="G11526">
            <v>87</v>
          </cell>
          <cell r="I11526">
            <v>146276</v>
          </cell>
        </row>
        <row r="11527">
          <cell r="A11527">
            <v>191</v>
          </cell>
          <cell r="D11527">
            <v>2002</v>
          </cell>
          <cell r="G11527">
            <v>88</v>
          </cell>
          <cell r="I11527">
            <v>5762210</v>
          </cell>
        </row>
        <row r="11528">
          <cell r="A11528">
            <v>191</v>
          </cell>
          <cell r="D11528">
            <v>2002</v>
          </cell>
          <cell r="G11528">
            <v>89</v>
          </cell>
          <cell r="I11528">
            <v>33273542</v>
          </cell>
        </row>
        <row r="11529">
          <cell r="A11529">
            <v>191</v>
          </cell>
          <cell r="D11529">
            <v>2002</v>
          </cell>
          <cell r="G11529">
            <v>90</v>
          </cell>
          <cell r="I11529">
            <v>1522</v>
          </cell>
        </row>
        <row r="11530">
          <cell r="A11530">
            <v>191</v>
          </cell>
          <cell r="D11530">
            <v>2002</v>
          </cell>
          <cell r="G11530">
            <v>91</v>
          </cell>
          <cell r="I11530">
            <v>40666037</v>
          </cell>
        </row>
        <row r="11531">
          <cell r="A11531">
            <v>191</v>
          </cell>
          <cell r="D11531">
            <v>2002</v>
          </cell>
          <cell r="G11531"/>
          <cell r="I11531">
            <v>0</v>
          </cell>
        </row>
        <row r="11532">
          <cell r="A11532">
            <v>191</v>
          </cell>
          <cell r="D11532">
            <v>2002</v>
          </cell>
          <cell r="G11532">
            <v>93</v>
          </cell>
          <cell r="I11532">
            <v>288706</v>
          </cell>
        </row>
        <row r="11533">
          <cell r="A11533">
            <v>191</v>
          </cell>
          <cell r="D11533">
            <v>2002</v>
          </cell>
          <cell r="G11533">
            <v>94</v>
          </cell>
          <cell r="I11533">
            <v>2751</v>
          </cell>
        </row>
        <row r="11534">
          <cell r="A11534">
            <v>191</v>
          </cell>
          <cell r="D11534">
            <v>2002</v>
          </cell>
          <cell r="G11534">
            <v>95</v>
          </cell>
          <cell r="I11534">
            <v>1293780</v>
          </cell>
        </row>
        <row r="11535">
          <cell r="A11535">
            <v>191</v>
          </cell>
          <cell r="D11535">
            <v>2002</v>
          </cell>
          <cell r="G11535">
            <v>96</v>
          </cell>
          <cell r="I11535">
            <v>1979882</v>
          </cell>
        </row>
        <row r="11536">
          <cell r="A11536">
            <v>191</v>
          </cell>
          <cell r="D11536">
            <v>2002</v>
          </cell>
          <cell r="G11536">
            <v>97</v>
          </cell>
          <cell r="I11536">
            <v>145761</v>
          </cell>
        </row>
        <row r="11537">
          <cell r="A11537">
            <v>191</v>
          </cell>
          <cell r="D11537">
            <v>2002</v>
          </cell>
          <cell r="G11537">
            <v>98</v>
          </cell>
          <cell r="I11537">
            <v>5886</v>
          </cell>
        </row>
        <row r="11538">
          <cell r="A11538">
            <v>191</v>
          </cell>
          <cell r="D11538">
            <v>2002</v>
          </cell>
          <cell r="G11538">
            <v>99</v>
          </cell>
          <cell r="I11538">
            <v>3716766</v>
          </cell>
        </row>
        <row r="11539">
          <cell r="A11539">
            <v>191</v>
          </cell>
          <cell r="D11539">
            <v>2002</v>
          </cell>
          <cell r="G11539">
            <v>100</v>
          </cell>
          <cell r="I11539">
            <v>44382803</v>
          </cell>
        </row>
        <row r="11540">
          <cell r="A11540">
            <v>191</v>
          </cell>
          <cell r="D11540">
            <v>2002</v>
          </cell>
          <cell r="G11540"/>
          <cell r="I11540">
            <v>0</v>
          </cell>
        </row>
        <row r="11541">
          <cell r="A11541">
            <v>191</v>
          </cell>
          <cell r="D11541">
            <v>2002</v>
          </cell>
          <cell r="G11541"/>
          <cell r="I11541">
            <v>0</v>
          </cell>
        </row>
        <row r="11542">
          <cell r="A11542">
            <v>191</v>
          </cell>
          <cell r="D11542">
            <v>2002</v>
          </cell>
          <cell r="G11542">
            <v>103</v>
          </cell>
          <cell r="I11542">
            <v>1226306</v>
          </cell>
        </row>
        <row r="11543">
          <cell r="A11543">
            <v>191</v>
          </cell>
          <cell r="D11543">
            <v>2002</v>
          </cell>
          <cell r="G11543"/>
          <cell r="I11543">
            <v>0</v>
          </cell>
        </row>
        <row r="11544">
          <cell r="A11544">
            <v>191</v>
          </cell>
          <cell r="D11544">
            <v>2002</v>
          </cell>
          <cell r="G11544">
            <v>105</v>
          </cell>
          <cell r="I11544">
            <v>780994</v>
          </cell>
        </row>
        <row r="11545">
          <cell r="A11545">
            <v>191</v>
          </cell>
          <cell r="D11545">
            <v>2002</v>
          </cell>
          <cell r="G11545">
            <v>106</v>
          </cell>
          <cell r="I11545">
            <v>581084</v>
          </cell>
        </row>
        <row r="11546">
          <cell r="A11546">
            <v>191</v>
          </cell>
          <cell r="D11546">
            <v>2002</v>
          </cell>
          <cell r="G11546">
            <v>107</v>
          </cell>
          <cell r="I11546">
            <v>1141531</v>
          </cell>
        </row>
        <row r="11547">
          <cell r="A11547">
            <v>191</v>
          </cell>
          <cell r="D11547">
            <v>2002</v>
          </cell>
          <cell r="G11547">
            <v>108</v>
          </cell>
          <cell r="I11547">
            <v>2525103</v>
          </cell>
        </row>
        <row r="11548">
          <cell r="A11548">
            <v>191</v>
          </cell>
          <cell r="D11548">
            <v>2002</v>
          </cell>
          <cell r="G11548">
            <v>109</v>
          </cell>
          <cell r="I11548">
            <v>465053</v>
          </cell>
        </row>
        <row r="11549">
          <cell r="A11549">
            <v>191</v>
          </cell>
          <cell r="D11549">
            <v>2002</v>
          </cell>
          <cell r="G11549">
            <v>110</v>
          </cell>
          <cell r="I11549">
            <v>1989651</v>
          </cell>
        </row>
        <row r="11550">
          <cell r="A11550">
            <v>191</v>
          </cell>
          <cell r="D11550">
            <v>2002</v>
          </cell>
          <cell r="G11550">
            <v>111</v>
          </cell>
          <cell r="I11550">
            <v>153791</v>
          </cell>
        </row>
        <row r="11551">
          <cell r="A11551">
            <v>191</v>
          </cell>
          <cell r="D11551">
            <v>2002</v>
          </cell>
          <cell r="G11551">
            <v>112</v>
          </cell>
          <cell r="I11551">
            <v>2181449</v>
          </cell>
        </row>
        <row r="11552">
          <cell r="A11552">
            <v>191</v>
          </cell>
          <cell r="D11552">
            <v>2003</v>
          </cell>
          <cell r="G11552">
            <v>83</v>
          </cell>
          <cell r="I11552">
            <v>269133</v>
          </cell>
        </row>
        <row r="11553">
          <cell r="A11553">
            <v>191</v>
          </cell>
          <cell r="D11553">
            <v>2003</v>
          </cell>
          <cell r="G11553">
            <v>84</v>
          </cell>
          <cell r="I11553">
            <v>428734</v>
          </cell>
        </row>
        <row r="11554">
          <cell r="A11554">
            <v>191</v>
          </cell>
          <cell r="D11554">
            <v>2003</v>
          </cell>
          <cell r="G11554">
            <v>85</v>
          </cell>
          <cell r="I11554">
            <v>175505</v>
          </cell>
        </row>
        <row r="11555">
          <cell r="A11555">
            <v>191</v>
          </cell>
          <cell r="D11555">
            <v>2003</v>
          </cell>
          <cell r="G11555">
            <v>86</v>
          </cell>
          <cell r="I11555">
            <v>235320</v>
          </cell>
        </row>
        <row r="11556">
          <cell r="A11556">
            <v>191</v>
          </cell>
          <cell r="D11556">
            <v>2003</v>
          </cell>
          <cell r="G11556">
            <v>87</v>
          </cell>
          <cell r="I11556">
            <v>140412</v>
          </cell>
        </row>
        <row r="11557">
          <cell r="A11557">
            <v>191</v>
          </cell>
          <cell r="D11557">
            <v>2003</v>
          </cell>
          <cell r="G11557">
            <v>88</v>
          </cell>
          <cell r="I11557">
            <v>7442257</v>
          </cell>
        </row>
        <row r="11558">
          <cell r="A11558">
            <v>191</v>
          </cell>
          <cell r="D11558">
            <v>2003</v>
          </cell>
          <cell r="G11558">
            <v>89</v>
          </cell>
          <cell r="I11558">
            <v>33134412</v>
          </cell>
        </row>
        <row r="11559">
          <cell r="A11559">
            <v>191</v>
          </cell>
          <cell r="D11559">
            <v>2003</v>
          </cell>
          <cell r="G11559">
            <v>90</v>
          </cell>
          <cell r="I11559">
            <v>375</v>
          </cell>
        </row>
        <row r="11560">
          <cell r="A11560">
            <v>191</v>
          </cell>
          <cell r="D11560">
            <v>2003</v>
          </cell>
          <cell r="G11560">
            <v>91</v>
          </cell>
          <cell r="I11560">
            <v>41826148</v>
          </cell>
        </row>
        <row r="11561">
          <cell r="A11561">
            <v>191</v>
          </cell>
          <cell r="D11561">
            <v>2003</v>
          </cell>
          <cell r="G11561"/>
          <cell r="I11561">
            <v>0</v>
          </cell>
        </row>
        <row r="11562">
          <cell r="A11562">
            <v>191</v>
          </cell>
          <cell r="D11562">
            <v>2003</v>
          </cell>
          <cell r="G11562">
            <v>93</v>
          </cell>
          <cell r="I11562">
            <v>182972</v>
          </cell>
        </row>
        <row r="11563">
          <cell r="A11563">
            <v>191</v>
          </cell>
          <cell r="D11563">
            <v>2003</v>
          </cell>
          <cell r="G11563">
            <v>94</v>
          </cell>
          <cell r="I11563">
            <v>2352</v>
          </cell>
        </row>
        <row r="11564">
          <cell r="A11564">
            <v>191</v>
          </cell>
          <cell r="D11564">
            <v>2003</v>
          </cell>
          <cell r="G11564">
            <v>95</v>
          </cell>
          <cell r="I11564">
            <v>1510285</v>
          </cell>
        </row>
        <row r="11565">
          <cell r="A11565">
            <v>191</v>
          </cell>
          <cell r="D11565">
            <v>2003</v>
          </cell>
          <cell r="G11565">
            <v>96</v>
          </cell>
          <cell r="I11565">
            <v>1699252</v>
          </cell>
        </row>
        <row r="11566">
          <cell r="A11566">
            <v>191</v>
          </cell>
          <cell r="D11566">
            <v>2003</v>
          </cell>
          <cell r="G11566">
            <v>97</v>
          </cell>
          <cell r="I11566">
            <v>141605</v>
          </cell>
        </row>
        <row r="11567">
          <cell r="A11567">
            <v>191</v>
          </cell>
          <cell r="D11567">
            <v>2003</v>
          </cell>
          <cell r="G11567">
            <v>98</v>
          </cell>
          <cell r="I11567">
            <v>6993</v>
          </cell>
        </row>
        <row r="11568">
          <cell r="A11568">
            <v>191</v>
          </cell>
          <cell r="D11568">
            <v>2003</v>
          </cell>
          <cell r="G11568">
            <v>99</v>
          </cell>
          <cell r="I11568">
            <v>3543459</v>
          </cell>
        </row>
        <row r="11569">
          <cell r="A11569">
            <v>191</v>
          </cell>
          <cell r="D11569">
            <v>2003</v>
          </cell>
          <cell r="G11569">
            <v>100</v>
          </cell>
          <cell r="I11569">
            <v>45369607</v>
          </cell>
        </row>
        <row r="11570">
          <cell r="A11570">
            <v>191</v>
          </cell>
          <cell r="D11570">
            <v>2003</v>
          </cell>
          <cell r="G11570"/>
          <cell r="I11570">
            <v>0</v>
          </cell>
        </row>
        <row r="11571">
          <cell r="A11571">
            <v>191</v>
          </cell>
          <cell r="D11571">
            <v>2003</v>
          </cell>
          <cell r="G11571"/>
          <cell r="I11571">
            <v>0</v>
          </cell>
        </row>
        <row r="11572">
          <cell r="A11572">
            <v>191</v>
          </cell>
          <cell r="D11572">
            <v>2003</v>
          </cell>
          <cell r="G11572">
            <v>103</v>
          </cell>
          <cell r="I11572">
            <v>1213442</v>
          </cell>
        </row>
        <row r="11573">
          <cell r="A11573">
            <v>191</v>
          </cell>
          <cell r="D11573">
            <v>2003</v>
          </cell>
          <cell r="G11573"/>
          <cell r="I11573">
            <v>0</v>
          </cell>
        </row>
        <row r="11574">
          <cell r="A11574">
            <v>191</v>
          </cell>
          <cell r="D11574">
            <v>2003</v>
          </cell>
          <cell r="G11574">
            <v>105</v>
          </cell>
          <cell r="I11574">
            <v>925593</v>
          </cell>
        </row>
        <row r="11575">
          <cell r="A11575">
            <v>191</v>
          </cell>
          <cell r="D11575">
            <v>2003</v>
          </cell>
          <cell r="G11575">
            <v>106</v>
          </cell>
          <cell r="I11575">
            <v>695659</v>
          </cell>
        </row>
        <row r="11576">
          <cell r="A11576">
            <v>191</v>
          </cell>
          <cell r="D11576">
            <v>2003</v>
          </cell>
          <cell r="G11576">
            <v>107</v>
          </cell>
          <cell r="I11576">
            <v>1829579</v>
          </cell>
        </row>
        <row r="11577">
          <cell r="A11577">
            <v>191</v>
          </cell>
          <cell r="D11577">
            <v>2003</v>
          </cell>
          <cell r="G11577">
            <v>108</v>
          </cell>
          <cell r="I11577">
            <v>2149842</v>
          </cell>
        </row>
        <row r="11578">
          <cell r="A11578">
            <v>191</v>
          </cell>
          <cell r="D11578">
            <v>2003</v>
          </cell>
          <cell r="G11578">
            <v>109</v>
          </cell>
          <cell r="I11578">
            <v>276402</v>
          </cell>
        </row>
        <row r="11579">
          <cell r="A11579">
            <v>191</v>
          </cell>
          <cell r="D11579">
            <v>2003</v>
          </cell>
          <cell r="G11579">
            <v>110</v>
          </cell>
          <cell r="I11579">
            <v>1836245</v>
          </cell>
        </row>
        <row r="11580">
          <cell r="A11580">
            <v>191</v>
          </cell>
          <cell r="D11580">
            <v>2003</v>
          </cell>
          <cell r="G11580">
            <v>111</v>
          </cell>
          <cell r="I11580">
            <v>164411</v>
          </cell>
        </row>
        <row r="11581">
          <cell r="A11581">
            <v>191</v>
          </cell>
          <cell r="D11581">
            <v>2003</v>
          </cell>
          <cell r="G11581">
            <v>112</v>
          </cell>
          <cell r="I11581">
            <v>2038604</v>
          </cell>
        </row>
        <row r="11582">
          <cell r="A11582">
            <v>191</v>
          </cell>
          <cell r="D11582">
            <v>2004</v>
          </cell>
          <cell r="G11582">
            <v>83</v>
          </cell>
          <cell r="I11582">
            <v>278800</v>
          </cell>
        </row>
        <row r="11583">
          <cell r="A11583">
            <v>191</v>
          </cell>
          <cell r="D11583">
            <v>2004</v>
          </cell>
          <cell r="G11583">
            <v>84</v>
          </cell>
          <cell r="I11583">
            <v>370104</v>
          </cell>
        </row>
        <row r="11584">
          <cell r="A11584">
            <v>191</v>
          </cell>
          <cell r="D11584">
            <v>2004</v>
          </cell>
          <cell r="G11584">
            <v>85</v>
          </cell>
          <cell r="I11584">
            <v>192961</v>
          </cell>
        </row>
        <row r="11585">
          <cell r="A11585">
            <v>191</v>
          </cell>
          <cell r="D11585">
            <v>2004</v>
          </cell>
          <cell r="G11585">
            <v>86</v>
          </cell>
          <cell r="I11585">
            <v>237949</v>
          </cell>
        </row>
        <row r="11586">
          <cell r="A11586">
            <v>191</v>
          </cell>
          <cell r="D11586">
            <v>2004</v>
          </cell>
          <cell r="G11586">
            <v>87</v>
          </cell>
          <cell r="I11586">
            <v>142782</v>
          </cell>
        </row>
        <row r="11587">
          <cell r="A11587">
            <v>191</v>
          </cell>
          <cell r="D11587">
            <v>2004</v>
          </cell>
          <cell r="G11587">
            <v>88</v>
          </cell>
          <cell r="I11587">
            <v>9477105</v>
          </cell>
        </row>
        <row r="11588">
          <cell r="A11588">
            <v>191</v>
          </cell>
          <cell r="D11588">
            <v>2004</v>
          </cell>
          <cell r="G11588">
            <v>89</v>
          </cell>
          <cell r="I11588">
            <v>33794229</v>
          </cell>
        </row>
        <row r="11589">
          <cell r="A11589">
            <v>191</v>
          </cell>
          <cell r="D11589">
            <v>2004</v>
          </cell>
          <cell r="G11589">
            <v>90</v>
          </cell>
          <cell r="I11589">
            <v>50</v>
          </cell>
        </row>
        <row r="11590">
          <cell r="A11590">
            <v>191</v>
          </cell>
          <cell r="D11590">
            <v>2004</v>
          </cell>
          <cell r="G11590">
            <v>91</v>
          </cell>
          <cell r="I11590">
            <v>44493980</v>
          </cell>
        </row>
        <row r="11591">
          <cell r="A11591">
            <v>191</v>
          </cell>
          <cell r="D11591">
            <v>2004</v>
          </cell>
          <cell r="G11591"/>
          <cell r="I11591">
            <v>0</v>
          </cell>
        </row>
        <row r="11592">
          <cell r="A11592">
            <v>191</v>
          </cell>
          <cell r="D11592">
            <v>2004</v>
          </cell>
          <cell r="G11592">
            <v>93</v>
          </cell>
          <cell r="I11592">
            <v>282343</v>
          </cell>
        </row>
        <row r="11593">
          <cell r="A11593">
            <v>191</v>
          </cell>
          <cell r="D11593">
            <v>2004</v>
          </cell>
          <cell r="G11593">
            <v>94</v>
          </cell>
          <cell r="I11593">
            <v>714</v>
          </cell>
        </row>
        <row r="11594">
          <cell r="A11594">
            <v>191</v>
          </cell>
          <cell r="D11594">
            <v>2004</v>
          </cell>
          <cell r="G11594">
            <v>95</v>
          </cell>
          <cell r="I11594">
            <v>1218923</v>
          </cell>
        </row>
        <row r="11595">
          <cell r="A11595">
            <v>191</v>
          </cell>
          <cell r="D11595">
            <v>2004</v>
          </cell>
          <cell r="G11595">
            <v>96</v>
          </cell>
          <cell r="I11595">
            <v>2384208</v>
          </cell>
        </row>
        <row r="11596">
          <cell r="A11596">
            <v>191</v>
          </cell>
          <cell r="D11596">
            <v>2004</v>
          </cell>
          <cell r="G11596">
            <v>97</v>
          </cell>
          <cell r="I11596">
            <v>139993</v>
          </cell>
        </row>
        <row r="11597">
          <cell r="A11597">
            <v>191</v>
          </cell>
          <cell r="D11597">
            <v>2004</v>
          </cell>
          <cell r="G11597">
            <v>98</v>
          </cell>
          <cell r="I11597">
            <v>13600</v>
          </cell>
        </row>
        <row r="11598">
          <cell r="A11598">
            <v>191</v>
          </cell>
          <cell r="D11598">
            <v>2004</v>
          </cell>
          <cell r="G11598">
            <v>99</v>
          </cell>
          <cell r="I11598">
            <v>4039781</v>
          </cell>
        </row>
        <row r="11599">
          <cell r="A11599">
            <v>191</v>
          </cell>
          <cell r="D11599">
            <v>2004</v>
          </cell>
          <cell r="G11599">
            <v>100</v>
          </cell>
          <cell r="I11599">
            <v>48533761</v>
          </cell>
        </row>
        <row r="11600">
          <cell r="A11600">
            <v>191</v>
          </cell>
          <cell r="D11600">
            <v>2004</v>
          </cell>
          <cell r="G11600"/>
          <cell r="I11600">
            <v>0</v>
          </cell>
        </row>
        <row r="11601">
          <cell r="A11601">
            <v>191</v>
          </cell>
          <cell r="D11601">
            <v>2004</v>
          </cell>
          <cell r="G11601"/>
          <cell r="I11601">
            <v>0</v>
          </cell>
        </row>
        <row r="11602">
          <cell r="A11602">
            <v>191</v>
          </cell>
          <cell r="D11602">
            <v>2004</v>
          </cell>
          <cell r="G11602">
            <v>103</v>
          </cell>
          <cell r="I11602">
            <v>1324138</v>
          </cell>
        </row>
        <row r="11603">
          <cell r="A11603">
            <v>191</v>
          </cell>
          <cell r="D11603">
            <v>2004</v>
          </cell>
          <cell r="G11603"/>
          <cell r="I11603">
            <v>0</v>
          </cell>
        </row>
        <row r="11604">
          <cell r="A11604">
            <v>191</v>
          </cell>
          <cell r="D11604">
            <v>2004</v>
          </cell>
          <cell r="G11604">
            <v>105</v>
          </cell>
          <cell r="I11604">
            <v>842493</v>
          </cell>
        </row>
        <row r="11605">
          <cell r="A11605">
            <v>191</v>
          </cell>
          <cell r="D11605">
            <v>2004</v>
          </cell>
          <cell r="G11605">
            <v>106</v>
          </cell>
          <cell r="I11605">
            <v>710375</v>
          </cell>
        </row>
        <row r="11606">
          <cell r="A11606">
            <v>191</v>
          </cell>
          <cell r="D11606">
            <v>2004</v>
          </cell>
          <cell r="G11606">
            <v>107</v>
          </cell>
          <cell r="I11606">
            <v>2187402</v>
          </cell>
        </row>
        <row r="11607">
          <cell r="A11607">
            <v>191</v>
          </cell>
          <cell r="D11607">
            <v>2004</v>
          </cell>
          <cell r="G11607">
            <v>108</v>
          </cell>
          <cell r="I11607">
            <v>2947928</v>
          </cell>
        </row>
        <row r="11608">
          <cell r="A11608">
            <v>191</v>
          </cell>
          <cell r="D11608">
            <v>2004</v>
          </cell>
          <cell r="G11608">
            <v>109</v>
          </cell>
          <cell r="I11608">
            <v>311375</v>
          </cell>
        </row>
        <row r="11609">
          <cell r="A11609">
            <v>191</v>
          </cell>
          <cell r="D11609">
            <v>2004</v>
          </cell>
          <cell r="G11609">
            <v>110</v>
          </cell>
          <cell r="I11609">
            <v>2677523</v>
          </cell>
        </row>
        <row r="11610">
          <cell r="A11610">
            <v>191</v>
          </cell>
          <cell r="D11610">
            <v>2004</v>
          </cell>
          <cell r="G11610">
            <v>111</v>
          </cell>
          <cell r="I11610">
            <v>164949</v>
          </cell>
        </row>
        <row r="11611">
          <cell r="A11611">
            <v>191</v>
          </cell>
          <cell r="D11611">
            <v>2004</v>
          </cell>
          <cell r="G11611">
            <v>112</v>
          </cell>
          <cell r="I11611">
            <v>1872437</v>
          </cell>
        </row>
        <row r="11612">
          <cell r="A11612">
            <v>191</v>
          </cell>
          <cell r="D11612">
            <v>2005</v>
          </cell>
          <cell r="G11612">
            <v>83</v>
          </cell>
          <cell r="I11612">
            <v>276762</v>
          </cell>
        </row>
        <row r="11613">
          <cell r="A11613">
            <v>191</v>
          </cell>
          <cell r="D11613">
            <v>2005</v>
          </cell>
          <cell r="G11613">
            <v>84</v>
          </cell>
          <cell r="I11613">
            <v>406148</v>
          </cell>
        </row>
        <row r="11614">
          <cell r="A11614">
            <v>191</v>
          </cell>
          <cell r="D11614">
            <v>2005</v>
          </cell>
          <cell r="G11614">
            <v>85</v>
          </cell>
          <cell r="I11614">
            <v>234216</v>
          </cell>
        </row>
        <row r="11615">
          <cell r="A11615">
            <v>191</v>
          </cell>
          <cell r="D11615">
            <v>2005</v>
          </cell>
          <cell r="G11615">
            <v>86</v>
          </cell>
          <cell r="I11615">
            <v>230698</v>
          </cell>
        </row>
        <row r="11616">
          <cell r="A11616">
            <v>191</v>
          </cell>
          <cell r="D11616">
            <v>2005</v>
          </cell>
          <cell r="G11616">
            <v>87</v>
          </cell>
          <cell r="I11616">
            <v>139744</v>
          </cell>
        </row>
        <row r="11617">
          <cell r="A11617">
            <v>191</v>
          </cell>
          <cell r="D11617">
            <v>2005</v>
          </cell>
          <cell r="G11617">
            <v>88</v>
          </cell>
          <cell r="I11617">
            <v>5892496</v>
          </cell>
        </row>
        <row r="11618">
          <cell r="A11618">
            <v>191</v>
          </cell>
          <cell r="D11618">
            <v>2005</v>
          </cell>
          <cell r="G11618">
            <v>89</v>
          </cell>
          <cell r="I11618">
            <v>33650735</v>
          </cell>
        </row>
        <row r="11619">
          <cell r="A11619">
            <v>191</v>
          </cell>
          <cell r="D11619">
            <v>2005</v>
          </cell>
          <cell r="G11619">
            <v>90</v>
          </cell>
          <cell r="I11619">
            <v>50</v>
          </cell>
        </row>
        <row r="11620">
          <cell r="A11620">
            <v>191</v>
          </cell>
          <cell r="D11620">
            <v>2005</v>
          </cell>
          <cell r="G11620">
            <v>91</v>
          </cell>
          <cell r="I11620">
            <v>40830849</v>
          </cell>
        </row>
        <row r="11621">
          <cell r="A11621">
            <v>191</v>
          </cell>
          <cell r="D11621">
            <v>2005</v>
          </cell>
          <cell r="G11621"/>
          <cell r="I11621">
            <v>0</v>
          </cell>
        </row>
        <row r="11622">
          <cell r="A11622">
            <v>191</v>
          </cell>
          <cell r="D11622">
            <v>2005</v>
          </cell>
          <cell r="G11622">
            <v>93</v>
          </cell>
          <cell r="I11622">
            <v>303963</v>
          </cell>
        </row>
        <row r="11623">
          <cell r="A11623">
            <v>191</v>
          </cell>
          <cell r="D11623">
            <v>2005</v>
          </cell>
          <cell r="G11623">
            <v>94</v>
          </cell>
          <cell r="I11623">
            <v>1512</v>
          </cell>
        </row>
        <row r="11624">
          <cell r="A11624">
            <v>191</v>
          </cell>
          <cell r="D11624">
            <v>2005</v>
          </cell>
          <cell r="G11624">
            <v>95</v>
          </cell>
          <cell r="I11624">
            <v>1312153</v>
          </cell>
        </row>
        <row r="11625">
          <cell r="A11625">
            <v>191</v>
          </cell>
          <cell r="D11625">
            <v>2005</v>
          </cell>
          <cell r="G11625">
            <v>96</v>
          </cell>
          <cell r="I11625">
            <v>3170159</v>
          </cell>
        </row>
        <row r="11626">
          <cell r="A11626">
            <v>191</v>
          </cell>
          <cell r="D11626">
            <v>2005</v>
          </cell>
          <cell r="G11626">
            <v>97</v>
          </cell>
          <cell r="I11626">
            <v>143255</v>
          </cell>
        </row>
        <row r="11627">
          <cell r="A11627">
            <v>191</v>
          </cell>
          <cell r="D11627">
            <v>2005</v>
          </cell>
          <cell r="G11627">
            <v>98</v>
          </cell>
          <cell r="I11627">
            <v>23347</v>
          </cell>
        </row>
        <row r="11628">
          <cell r="A11628">
            <v>191</v>
          </cell>
          <cell r="D11628">
            <v>2005</v>
          </cell>
          <cell r="G11628">
            <v>99</v>
          </cell>
          <cell r="I11628">
            <v>4954389</v>
          </cell>
        </row>
        <row r="11629">
          <cell r="A11629">
            <v>191</v>
          </cell>
          <cell r="D11629">
            <v>2005</v>
          </cell>
          <cell r="G11629">
            <v>100</v>
          </cell>
          <cell r="I11629">
            <v>45785238</v>
          </cell>
        </row>
        <row r="11630">
          <cell r="A11630">
            <v>191</v>
          </cell>
          <cell r="D11630">
            <v>2005</v>
          </cell>
          <cell r="G11630"/>
          <cell r="I11630">
            <v>0</v>
          </cell>
        </row>
        <row r="11631">
          <cell r="A11631">
            <v>191</v>
          </cell>
          <cell r="D11631">
            <v>2005</v>
          </cell>
          <cell r="G11631"/>
          <cell r="I11631">
            <v>0</v>
          </cell>
        </row>
        <row r="11632">
          <cell r="A11632">
            <v>191</v>
          </cell>
          <cell r="D11632">
            <v>2005</v>
          </cell>
          <cell r="G11632">
            <v>103</v>
          </cell>
          <cell r="I11632">
            <v>1655409</v>
          </cell>
        </row>
        <row r="11633">
          <cell r="A11633">
            <v>191</v>
          </cell>
          <cell r="D11633">
            <v>2005</v>
          </cell>
          <cell r="G11633"/>
          <cell r="I11633">
            <v>0</v>
          </cell>
        </row>
        <row r="11634">
          <cell r="A11634">
            <v>191</v>
          </cell>
          <cell r="D11634">
            <v>2005</v>
          </cell>
          <cell r="G11634">
            <v>105</v>
          </cell>
          <cell r="I11634">
            <v>1031631</v>
          </cell>
        </row>
        <row r="11635">
          <cell r="A11635">
            <v>191</v>
          </cell>
          <cell r="D11635">
            <v>2005</v>
          </cell>
          <cell r="G11635">
            <v>106</v>
          </cell>
          <cell r="I11635">
            <v>961357</v>
          </cell>
        </row>
        <row r="11636">
          <cell r="A11636">
            <v>191</v>
          </cell>
          <cell r="D11636">
            <v>2005</v>
          </cell>
          <cell r="G11636">
            <v>107</v>
          </cell>
          <cell r="I11636">
            <v>2548076</v>
          </cell>
        </row>
        <row r="11637">
          <cell r="A11637">
            <v>191</v>
          </cell>
          <cell r="D11637">
            <v>2005</v>
          </cell>
          <cell r="G11637">
            <v>108</v>
          </cell>
          <cell r="I11637">
            <v>4027814</v>
          </cell>
        </row>
        <row r="11638">
          <cell r="A11638">
            <v>191</v>
          </cell>
          <cell r="D11638">
            <v>2005</v>
          </cell>
          <cell r="G11638">
            <v>109</v>
          </cell>
          <cell r="I11638">
            <v>361198</v>
          </cell>
        </row>
        <row r="11639">
          <cell r="A11639">
            <v>191</v>
          </cell>
          <cell r="D11639">
            <v>2005</v>
          </cell>
          <cell r="G11639">
            <v>110</v>
          </cell>
          <cell r="I11639">
            <v>3476108</v>
          </cell>
        </row>
        <row r="11640">
          <cell r="A11640">
            <v>191</v>
          </cell>
          <cell r="D11640">
            <v>2005</v>
          </cell>
          <cell r="G11640">
            <v>111</v>
          </cell>
          <cell r="I11640">
            <v>166386</v>
          </cell>
        </row>
        <row r="11641">
          <cell r="A11641">
            <v>191</v>
          </cell>
          <cell r="D11641">
            <v>2005</v>
          </cell>
          <cell r="G11641">
            <v>112</v>
          </cell>
          <cell r="I11641">
            <v>2648587</v>
          </cell>
        </row>
        <row r="11642">
          <cell r="A11642">
            <v>191</v>
          </cell>
          <cell r="D11642">
            <v>2006</v>
          </cell>
          <cell r="G11642">
            <v>83</v>
          </cell>
          <cell r="I11642">
            <v>337813</v>
          </cell>
        </row>
        <row r="11643">
          <cell r="A11643">
            <v>191</v>
          </cell>
          <cell r="D11643">
            <v>2006</v>
          </cell>
          <cell r="G11643">
            <v>84</v>
          </cell>
          <cell r="I11643">
            <v>135712</v>
          </cell>
        </row>
        <row r="11644">
          <cell r="A11644">
            <v>191</v>
          </cell>
          <cell r="D11644">
            <v>2006</v>
          </cell>
          <cell r="G11644">
            <v>85</v>
          </cell>
          <cell r="I11644">
            <v>58898</v>
          </cell>
        </row>
        <row r="11645">
          <cell r="A11645">
            <v>191</v>
          </cell>
          <cell r="D11645">
            <v>2006</v>
          </cell>
          <cell r="G11645">
            <v>86</v>
          </cell>
          <cell r="I11645">
            <v>246686</v>
          </cell>
        </row>
        <row r="11646">
          <cell r="A11646">
            <v>191</v>
          </cell>
          <cell r="D11646">
            <v>2006</v>
          </cell>
          <cell r="G11646">
            <v>87</v>
          </cell>
          <cell r="I11646">
            <v>100</v>
          </cell>
        </row>
        <row r="11647">
          <cell r="A11647">
            <v>191</v>
          </cell>
          <cell r="D11647">
            <v>2006</v>
          </cell>
          <cell r="G11647">
            <v>88</v>
          </cell>
          <cell r="I11647">
            <v>29738</v>
          </cell>
        </row>
        <row r="11648">
          <cell r="A11648">
            <v>191</v>
          </cell>
          <cell r="D11648">
            <v>2006</v>
          </cell>
          <cell r="G11648">
            <v>89</v>
          </cell>
          <cell r="I11648">
            <v>5099</v>
          </cell>
        </row>
        <row r="11649">
          <cell r="A11649">
            <v>191</v>
          </cell>
          <cell r="D11649">
            <v>2006</v>
          </cell>
          <cell r="G11649"/>
          <cell r="I11649">
            <v>0</v>
          </cell>
        </row>
        <row r="11650">
          <cell r="A11650">
            <v>191</v>
          </cell>
          <cell r="D11650">
            <v>2006</v>
          </cell>
          <cell r="G11650"/>
          <cell r="I11650">
            <v>0</v>
          </cell>
        </row>
        <row r="11651">
          <cell r="A11651">
            <v>191</v>
          </cell>
          <cell r="D11651">
            <v>2006</v>
          </cell>
          <cell r="G11651"/>
          <cell r="I11651">
            <v>0</v>
          </cell>
        </row>
        <row r="11652">
          <cell r="A11652">
            <v>191</v>
          </cell>
          <cell r="D11652">
            <v>2006</v>
          </cell>
          <cell r="G11652">
            <v>93</v>
          </cell>
          <cell r="I11652">
            <v>224558</v>
          </cell>
        </row>
        <row r="11653">
          <cell r="A11653">
            <v>191</v>
          </cell>
          <cell r="D11653">
            <v>2006</v>
          </cell>
          <cell r="G11653">
            <v>94</v>
          </cell>
          <cell r="I11653">
            <v>237954</v>
          </cell>
        </row>
        <row r="11654">
          <cell r="A11654">
            <v>191</v>
          </cell>
          <cell r="D11654">
            <v>2006</v>
          </cell>
          <cell r="G11654">
            <v>95</v>
          </cell>
          <cell r="I11654">
            <v>143394</v>
          </cell>
        </row>
        <row r="11655">
          <cell r="A11655">
            <v>191</v>
          </cell>
          <cell r="D11655">
            <v>2006</v>
          </cell>
          <cell r="G11655">
            <v>96</v>
          </cell>
          <cell r="I11655">
            <v>6042987</v>
          </cell>
        </row>
        <row r="11656">
          <cell r="A11656">
            <v>191</v>
          </cell>
          <cell r="D11656">
            <v>2006</v>
          </cell>
          <cell r="G11656">
            <v>97</v>
          </cell>
          <cell r="I11656">
            <v>38651648</v>
          </cell>
        </row>
        <row r="11657">
          <cell r="A11657">
            <v>191</v>
          </cell>
          <cell r="D11657">
            <v>2006</v>
          </cell>
          <cell r="G11657">
            <v>98</v>
          </cell>
          <cell r="I11657">
            <v>50</v>
          </cell>
        </row>
        <row r="11658">
          <cell r="A11658">
            <v>191</v>
          </cell>
          <cell r="D11658">
            <v>2006</v>
          </cell>
          <cell r="G11658">
            <v>99</v>
          </cell>
          <cell r="I11658">
            <v>46114637</v>
          </cell>
        </row>
        <row r="11659">
          <cell r="A11659">
            <v>191</v>
          </cell>
          <cell r="D11659">
            <v>2006</v>
          </cell>
          <cell r="G11659"/>
          <cell r="I11659">
            <v>0</v>
          </cell>
        </row>
        <row r="11660">
          <cell r="A11660">
            <v>191</v>
          </cell>
          <cell r="D11660">
            <v>2006</v>
          </cell>
          <cell r="G11660">
            <v>101</v>
          </cell>
          <cell r="I11660">
            <v>300768</v>
          </cell>
        </row>
        <row r="11661">
          <cell r="A11661">
            <v>191</v>
          </cell>
          <cell r="D11661">
            <v>2006</v>
          </cell>
          <cell r="G11661">
            <v>102</v>
          </cell>
          <cell r="I11661">
            <v>3241</v>
          </cell>
        </row>
        <row r="11662">
          <cell r="A11662">
            <v>191</v>
          </cell>
          <cell r="D11662">
            <v>2006</v>
          </cell>
          <cell r="G11662"/>
          <cell r="I11662">
            <v>0</v>
          </cell>
        </row>
        <row r="11663">
          <cell r="A11663">
            <v>191</v>
          </cell>
          <cell r="D11663">
            <v>2006</v>
          </cell>
          <cell r="G11663">
            <v>104</v>
          </cell>
          <cell r="I11663">
            <v>3362</v>
          </cell>
        </row>
        <row r="11664">
          <cell r="A11664">
            <v>191</v>
          </cell>
          <cell r="D11664">
            <v>2006</v>
          </cell>
          <cell r="G11664"/>
          <cell r="I11664">
            <v>0</v>
          </cell>
        </row>
        <row r="11665">
          <cell r="A11665">
            <v>191</v>
          </cell>
          <cell r="D11665">
            <v>2006</v>
          </cell>
          <cell r="G11665"/>
          <cell r="I11665">
            <v>0</v>
          </cell>
        </row>
        <row r="11666">
          <cell r="A11666">
            <v>191</v>
          </cell>
          <cell r="D11666">
            <v>2006</v>
          </cell>
          <cell r="G11666">
            <v>107</v>
          </cell>
          <cell r="I11666">
            <v>1485202</v>
          </cell>
        </row>
        <row r="11667">
          <cell r="A11667">
            <v>191</v>
          </cell>
          <cell r="D11667">
            <v>2006</v>
          </cell>
          <cell r="G11667">
            <v>108</v>
          </cell>
          <cell r="I11667">
            <v>4019611</v>
          </cell>
        </row>
        <row r="11668">
          <cell r="A11668">
            <v>191</v>
          </cell>
          <cell r="D11668">
            <v>2006</v>
          </cell>
          <cell r="G11668">
            <v>109</v>
          </cell>
          <cell r="I11668">
            <v>132598</v>
          </cell>
        </row>
        <row r="11669">
          <cell r="A11669">
            <v>191</v>
          </cell>
          <cell r="D11669">
            <v>2006</v>
          </cell>
          <cell r="G11669">
            <v>110</v>
          </cell>
          <cell r="I11669">
            <v>24547</v>
          </cell>
        </row>
        <row r="11670">
          <cell r="A11670">
            <v>191</v>
          </cell>
          <cell r="D11670">
            <v>2006</v>
          </cell>
          <cell r="G11670">
            <v>111</v>
          </cell>
          <cell r="I11670">
            <v>5969329</v>
          </cell>
        </row>
        <row r="11671">
          <cell r="A11671">
            <v>191</v>
          </cell>
          <cell r="D11671">
            <v>2006</v>
          </cell>
          <cell r="G11671">
            <v>112</v>
          </cell>
          <cell r="I11671">
            <v>52083966</v>
          </cell>
        </row>
        <row r="11672">
          <cell r="A11672">
            <v>191</v>
          </cell>
          <cell r="D11672">
            <v>2007</v>
          </cell>
          <cell r="G11672">
            <v>83</v>
          </cell>
          <cell r="I11672">
            <v>445909</v>
          </cell>
        </row>
        <row r="11673">
          <cell r="A11673">
            <v>191</v>
          </cell>
          <cell r="D11673">
            <v>2007</v>
          </cell>
          <cell r="G11673">
            <v>84</v>
          </cell>
          <cell r="I11673">
            <v>0</v>
          </cell>
        </row>
        <row r="11674">
          <cell r="A11674">
            <v>191</v>
          </cell>
          <cell r="D11674">
            <v>2007</v>
          </cell>
          <cell r="G11674">
            <v>85</v>
          </cell>
          <cell r="I11674">
            <v>81226</v>
          </cell>
        </row>
        <row r="11675">
          <cell r="A11675">
            <v>191</v>
          </cell>
          <cell r="D11675">
            <v>2007</v>
          </cell>
          <cell r="G11675">
            <v>86</v>
          </cell>
          <cell r="I11675">
            <v>340754</v>
          </cell>
        </row>
        <row r="11676">
          <cell r="A11676">
            <v>191</v>
          </cell>
          <cell r="D11676">
            <v>2007</v>
          </cell>
          <cell r="G11676">
            <v>87</v>
          </cell>
          <cell r="I11676">
            <v>0</v>
          </cell>
        </row>
        <row r="11677">
          <cell r="A11677">
            <v>191</v>
          </cell>
          <cell r="D11677">
            <v>2007</v>
          </cell>
          <cell r="G11677">
            <v>88</v>
          </cell>
          <cell r="I11677">
            <v>90242</v>
          </cell>
        </row>
        <row r="11678">
          <cell r="A11678">
            <v>191</v>
          </cell>
          <cell r="D11678">
            <v>2007</v>
          </cell>
          <cell r="G11678">
            <v>89</v>
          </cell>
          <cell r="I11678">
            <v>111490</v>
          </cell>
        </row>
        <row r="11679">
          <cell r="A11679">
            <v>191</v>
          </cell>
          <cell r="D11679">
            <v>2007</v>
          </cell>
          <cell r="G11679">
            <v>90</v>
          </cell>
          <cell r="I11679">
            <v>3144</v>
          </cell>
        </row>
        <row r="11680">
          <cell r="A11680">
            <v>191</v>
          </cell>
          <cell r="D11680">
            <v>2007</v>
          </cell>
          <cell r="G11680">
            <v>91</v>
          </cell>
          <cell r="I11680">
            <v>2093</v>
          </cell>
        </row>
        <row r="11681">
          <cell r="A11681">
            <v>191</v>
          </cell>
          <cell r="D11681">
            <v>2007</v>
          </cell>
          <cell r="G11681"/>
          <cell r="I11681">
            <v>0</v>
          </cell>
        </row>
        <row r="11682">
          <cell r="A11682">
            <v>191</v>
          </cell>
          <cell r="D11682">
            <v>2007</v>
          </cell>
          <cell r="G11682">
            <v>93</v>
          </cell>
          <cell r="I11682">
            <v>303961</v>
          </cell>
        </row>
        <row r="11683">
          <cell r="A11683">
            <v>191</v>
          </cell>
          <cell r="D11683">
            <v>2007</v>
          </cell>
          <cell r="G11683">
            <v>94</v>
          </cell>
          <cell r="I11683">
            <v>214013</v>
          </cell>
        </row>
        <row r="11684">
          <cell r="A11684">
            <v>191</v>
          </cell>
          <cell r="D11684">
            <v>2007</v>
          </cell>
          <cell r="G11684">
            <v>95</v>
          </cell>
          <cell r="I11684">
            <v>137828</v>
          </cell>
        </row>
        <row r="11685">
          <cell r="A11685">
            <v>191</v>
          </cell>
          <cell r="D11685">
            <v>2007</v>
          </cell>
          <cell r="G11685">
            <v>96</v>
          </cell>
          <cell r="I11685">
            <v>9464259</v>
          </cell>
        </row>
        <row r="11686">
          <cell r="A11686">
            <v>191</v>
          </cell>
          <cell r="D11686">
            <v>2007</v>
          </cell>
          <cell r="G11686">
            <v>97</v>
          </cell>
          <cell r="I11686">
            <v>41591933</v>
          </cell>
        </row>
        <row r="11687">
          <cell r="A11687">
            <v>191</v>
          </cell>
          <cell r="D11687">
            <v>2007</v>
          </cell>
          <cell r="G11687">
            <v>98</v>
          </cell>
          <cell r="I11687">
            <v>106</v>
          </cell>
        </row>
        <row r="11688">
          <cell r="A11688">
            <v>191</v>
          </cell>
          <cell r="D11688">
            <v>2007</v>
          </cell>
          <cell r="G11688">
            <v>99</v>
          </cell>
          <cell r="I11688">
            <v>52786958</v>
          </cell>
        </row>
        <row r="11689">
          <cell r="A11689">
            <v>191</v>
          </cell>
          <cell r="D11689">
            <v>2007</v>
          </cell>
          <cell r="G11689"/>
          <cell r="I11689">
            <v>0</v>
          </cell>
        </row>
        <row r="11690">
          <cell r="A11690">
            <v>191</v>
          </cell>
          <cell r="D11690">
            <v>2007</v>
          </cell>
          <cell r="G11690">
            <v>101</v>
          </cell>
          <cell r="I11690">
            <v>327627</v>
          </cell>
        </row>
        <row r="11691">
          <cell r="A11691">
            <v>191</v>
          </cell>
          <cell r="D11691">
            <v>2007</v>
          </cell>
          <cell r="G11691">
            <v>102</v>
          </cell>
          <cell r="I11691">
            <v>1849</v>
          </cell>
        </row>
        <row r="11692">
          <cell r="A11692">
            <v>191</v>
          </cell>
          <cell r="D11692">
            <v>2007</v>
          </cell>
          <cell r="G11692">
            <v>103</v>
          </cell>
          <cell r="I11692">
            <v>26656</v>
          </cell>
        </row>
        <row r="11693">
          <cell r="A11693">
            <v>191</v>
          </cell>
          <cell r="D11693">
            <v>2007</v>
          </cell>
          <cell r="G11693">
            <v>104</v>
          </cell>
          <cell r="I11693">
            <v>222808</v>
          </cell>
        </row>
        <row r="11694">
          <cell r="A11694">
            <v>191</v>
          </cell>
          <cell r="D11694">
            <v>2007</v>
          </cell>
          <cell r="G11694"/>
          <cell r="I11694">
            <v>0</v>
          </cell>
        </row>
        <row r="11695">
          <cell r="A11695">
            <v>191</v>
          </cell>
          <cell r="D11695">
            <v>2007</v>
          </cell>
          <cell r="G11695"/>
          <cell r="I11695">
            <v>0</v>
          </cell>
        </row>
        <row r="11696">
          <cell r="A11696">
            <v>191</v>
          </cell>
          <cell r="D11696">
            <v>2007</v>
          </cell>
          <cell r="G11696">
            <v>107</v>
          </cell>
          <cell r="I11696">
            <v>1816155</v>
          </cell>
        </row>
        <row r="11697">
          <cell r="A11697">
            <v>191</v>
          </cell>
          <cell r="D11697">
            <v>2007</v>
          </cell>
          <cell r="G11697">
            <v>108</v>
          </cell>
          <cell r="I11697">
            <v>5066323</v>
          </cell>
        </row>
        <row r="11698">
          <cell r="A11698">
            <v>191</v>
          </cell>
          <cell r="D11698">
            <v>2007</v>
          </cell>
          <cell r="G11698">
            <v>109</v>
          </cell>
          <cell r="I11698">
            <v>163183</v>
          </cell>
        </row>
        <row r="11699">
          <cell r="A11699">
            <v>191</v>
          </cell>
          <cell r="D11699">
            <v>2007</v>
          </cell>
          <cell r="G11699">
            <v>110</v>
          </cell>
          <cell r="I11699">
            <v>19412</v>
          </cell>
        </row>
        <row r="11700">
          <cell r="A11700">
            <v>191</v>
          </cell>
          <cell r="D11700">
            <v>2007</v>
          </cell>
          <cell r="G11700">
            <v>111</v>
          </cell>
          <cell r="I11700">
            <v>7644013</v>
          </cell>
        </row>
        <row r="11701">
          <cell r="A11701">
            <v>191</v>
          </cell>
          <cell r="D11701">
            <v>2007</v>
          </cell>
          <cell r="G11701">
            <v>112</v>
          </cell>
          <cell r="I11701">
            <v>60430971</v>
          </cell>
        </row>
        <row r="11702">
          <cell r="A11702">
            <v>191</v>
          </cell>
          <cell r="D11702">
            <v>2008</v>
          </cell>
          <cell r="G11702">
            <v>83</v>
          </cell>
          <cell r="I11702">
            <v>439724</v>
          </cell>
        </row>
        <row r="11703">
          <cell r="A11703">
            <v>191</v>
          </cell>
          <cell r="D11703">
            <v>2008</v>
          </cell>
          <cell r="G11703"/>
          <cell r="I11703">
            <v>0</v>
          </cell>
        </row>
        <row r="11704">
          <cell r="A11704">
            <v>191</v>
          </cell>
          <cell r="D11704">
            <v>2008</v>
          </cell>
          <cell r="G11704">
            <v>85</v>
          </cell>
          <cell r="I11704">
            <v>478088</v>
          </cell>
        </row>
        <row r="11705">
          <cell r="A11705">
            <v>191</v>
          </cell>
          <cell r="D11705">
            <v>2008</v>
          </cell>
          <cell r="G11705">
            <v>86</v>
          </cell>
          <cell r="I11705">
            <v>356461</v>
          </cell>
        </row>
        <row r="11706">
          <cell r="A11706">
            <v>191</v>
          </cell>
          <cell r="D11706">
            <v>2008</v>
          </cell>
          <cell r="G11706"/>
          <cell r="I11706">
            <v>0</v>
          </cell>
        </row>
        <row r="11707">
          <cell r="A11707">
            <v>191</v>
          </cell>
          <cell r="D11707">
            <v>2008</v>
          </cell>
          <cell r="G11707">
            <v>88</v>
          </cell>
          <cell r="I11707">
            <v>-16885</v>
          </cell>
        </row>
        <row r="11708">
          <cell r="A11708">
            <v>191</v>
          </cell>
          <cell r="D11708">
            <v>2008</v>
          </cell>
          <cell r="G11708">
            <v>89</v>
          </cell>
          <cell r="I11708">
            <v>134264</v>
          </cell>
        </row>
        <row r="11709">
          <cell r="A11709">
            <v>191</v>
          </cell>
          <cell r="D11709">
            <v>2008</v>
          </cell>
          <cell r="G11709">
            <v>90</v>
          </cell>
          <cell r="I11709">
            <v>120155</v>
          </cell>
        </row>
        <row r="11710">
          <cell r="A11710">
            <v>191</v>
          </cell>
          <cell r="D11710">
            <v>2008</v>
          </cell>
          <cell r="G11710">
            <v>91</v>
          </cell>
          <cell r="I11710">
            <v>3490</v>
          </cell>
        </row>
        <row r="11711">
          <cell r="A11711">
            <v>191</v>
          </cell>
          <cell r="D11711">
            <v>2008</v>
          </cell>
          <cell r="G11711"/>
          <cell r="I11711">
            <v>0</v>
          </cell>
        </row>
        <row r="11712">
          <cell r="A11712">
            <v>191</v>
          </cell>
          <cell r="D11712">
            <v>2008</v>
          </cell>
          <cell r="G11712">
            <v>93</v>
          </cell>
          <cell r="I11712">
            <v>273860</v>
          </cell>
        </row>
        <row r="11713">
          <cell r="A11713">
            <v>191</v>
          </cell>
          <cell r="D11713">
            <v>2008</v>
          </cell>
          <cell r="G11713">
            <v>94</v>
          </cell>
          <cell r="I11713">
            <v>272450</v>
          </cell>
        </row>
        <row r="11714">
          <cell r="A11714">
            <v>191</v>
          </cell>
          <cell r="D11714">
            <v>2008</v>
          </cell>
          <cell r="G11714">
            <v>95</v>
          </cell>
          <cell r="I11714">
            <v>179190</v>
          </cell>
        </row>
        <row r="11715">
          <cell r="A11715">
            <v>191</v>
          </cell>
          <cell r="D11715">
            <v>2008</v>
          </cell>
          <cell r="G11715">
            <v>96</v>
          </cell>
          <cell r="I11715">
            <v>3112122</v>
          </cell>
        </row>
        <row r="11716">
          <cell r="A11716">
            <v>191</v>
          </cell>
          <cell r="D11716">
            <v>2008</v>
          </cell>
          <cell r="G11716">
            <v>97</v>
          </cell>
          <cell r="I11716">
            <v>39710017</v>
          </cell>
        </row>
        <row r="11717">
          <cell r="A11717">
            <v>191</v>
          </cell>
          <cell r="D11717">
            <v>2008</v>
          </cell>
          <cell r="G11717">
            <v>98</v>
          </cell>
          <cell r="I11717">
            <v>50</v>
          </cell>
        </row>
        <row r="11718">
          <cell r="A11718">
            <v>191</v>
          </cell>
          <cell r="D11718">
            <v>2008</v>
          </cell>
          <cell r="G11718">
            <v>99</v>
          </cell>
          <cell r="I11718">
            <v>45062986</v>
          </cell>
        </row>
        <row r="11719">
          <cell r="A11719">
            <v>191</v>
          </cell>
          <cell r="D11719">
            <v>2008</v>
          </cell>
          <cell r="G11719"/>
          <cell r="I11719">
            <v>0</v>
          </cell>
        </row>
        <row r="11720">
          <cell r="A11720">
            <v>191</v>
          </cell>
          <cell r="D11720">
            <v>2008</v>
          </cell>
          <cell r="G11720">
            <v>101</v>
          </cell>
          <cell r="I11720">
            <v>361048</v>
          </cell>
        </row>
        <row r="11721">
          <cell r="A11721">
            <v>191</v>
          </cell>
          <cell r="D11721">
            <v>2008</v>
          </cell>
          <cell r="G11721">
            <v>102</v>
          </cell>
          <cell r="I11721">
            <v>1577</v>
          </cell>
        </row>
        <row r="11722">
          <cell r="A11722">
            <v>191</v>
          </cell>
          <cell r="D11722">
            <v>2008</v>
          </cell>
          <cell r="G11722">
            <v>103</v>
          </cell>
          <cell r="I11722">
            <v>27869</v>
          </cell>
        </row>
        <row r="11723">
          <cell r="A11723">
            <v>191</v>
          </cell>
          <cell r="D11723">
            <v>2008</v>
          </cell>
          <cell r="G11723">
            <v>104</v>
          </cell>
          <cell r="I11723">
            <v>34130</v>
          </cell>
        </row>
        <row r="11724">
          <cell r="A11724">
            <v>191</v>
          </cell>
          <cell r="D11724">
            <v>2008</v>
          </cell>
          <cell r="G11724"/>
          <cell r="I11724">
            <v>0</v>
          </cell>
        </row>
        <row r="11725">
          <cell r="A11725">
            <v>191</v>
          </cell>
          <cell r="D11725">
            <v>2008</v>
          </cell>
          <cell r="G11725"/>
          <cell r="I11725">
            <v>0</v>
          </cell>
        </row>
        <row r="11726">
          <cell r="A11726">
            <v>191</v>
          </cell>
          <cell r="D11726">
            <v>2008</v>
          </cell>
          <cell r="G11726">
            <v>107</v>
          </cell>
          <cell r="I11726">
            <v>1810938</v>
          </cell>
        </row>
        <row r="11727">
          <cell r="A11727">
            <v>191</v>
          </cell>
          <cell r="D11727">
            <v>2008</v>
          </cell>
          <cell r="G11727">
            <v>108</v>
          </cell>
          <cell r="I11727">
            <v>5656003</v>
          </cell>
        </row>
        <row r="11728">
          <cell r="A11728">
            <v>191</v>
          </cell>
          <cell r="D11728">
            <v>2008</v>
          </cell>
          <cell r="G11728">
            <v>109</v>
          </cell>
          <cell r="I11728">
            <v>180217</v>
          </cell>
        </row>
        <row r="11729">
          <cell r="A11729">
            <v>191</v>
          </cell>
          <cell r="D11729">
            <v>2008</v>
          </cell>
          <cell r="G11729">
            <v>110</v>
          </cell>
          <cell r="I11729">
            <v>33381</v>
          </cell>
        </row>
        <row r="11730">
          <cell r="A11730">
            <v>191</v>
          </cell>
          <cell r="D11730">
            <v>2008</v>
          </cell>
          <cell r="G11730">
            <v>111</v>
          </cell>
          <cell r="I11730">
            <v>8105163</v>
          </cell>
        </row>
        <row r="11731">
          <cell r="A11731">
            <v>191</v>
          </cell>
          <cell r="D11731">
            <v>2008</v>
          </cell>
          <cell r="G11731">
            <v>112</v>
          </cell>
          <cell r="I11731">
            <v>53168149</v>
          </cell>
        </row>
        <row r="11732">
          <cell r="A11732">
            <v>191</v>
          </cell>
          <cell r="D11732">
            <v>2009</v>
          </cell>
          <cell r="G11732">
            <v>83</v>
          </cell>
          <cell r="I11732">
            <v>461487</v>
          </cell>
        </row>
        <row r="11733">
          <cell r="A11733">
            <v>191</v>
          </cell>
          <cell r="D11733">
            <v>2009</v>
          </cell>
          <cell r="G11733"/>
          <cell r="I11733">
            <v>0</v>
          </cell>
        </row>
        <row r="11734">
          <cell r="A11734">
            <v>191</v>
          </cell>
          <cell r="D11734">
            <v>2009</v>
          </cell>
          <cell r="G11734">
            <v>85</v>
          </cell>
          <cell r="I11734">
            <v>343886</v>
          </cell>
        </row>
        <row r="11735">
          <cell r="A11735">
            <v>191</v>
          </cell>
          <cell r="D11735">
            <v>2009</v>
          </cell>
          <cell r="G11735">
            <v>86</v>
          </cell>
          <cell r="I11735">
            <v>347357</v>
          </cell>
        </row>
        <row r="11736">
          <cell r="A11736">
            <v>191</v>
          </cell>
          <cell r="D11736">
            <v>2009</v>
          </cell>
          <cell r="G11736"/>
          <cell r="I11736">
            <v>0</v>
          </cell>
        </row>
        <row r="11737">
          <cell r="A11737">
            <v>191</v>
          </cell>
          <cell r="D11737">
            <v>2009</v>
          </cell>
          <cell r="G11737">
            <v>88</v>
          </cell>
          <cell r="I11737">
            <v>46692</v>
          </cell>
        </row>
        <row r="11738">
          <cell r="A11738">
            <v>191</v>
          </cell>
          <cell r="D11738">
            <v>2009</v>
          </cell>
          <cell r="G11738">
            <v>89</v>
          </cell>
          <cell r="I11738">
            <v>131334</v>
          </cell>
        </row>
        <row r="11739">
          <cell r="A11739">
            <v>191</v>
          </cell>
          <cell r="D11739">
            <v>2009</v>
          </cell>
          <cell r="G11739">
            <v>90</v>
          </cell>
          <cell r="I11739">
            <v>79491</v>
          </cell>
        </row>
        <row r="11740">
          <cell r="A11740">
            <v>191</v>
          </cell>
          <cell r="D11740">
            <v>2009</v>
          </cell>
          <cell r="G11740">
            <v>91</v>
          </cell>
          <cell r="I11740">
            <v>2568</v>
          </cell>
        </row>
        <row r="11741">
          <cell r="A11741">
            <v>191</v>
          </cell>
          <cell r="D11741">
            <v>2009</v>
          </cell>
          <cell r="G11741"/>
          <cell r="I11741">
            <v>0</v>
          </cell>
        </row>
        <row r="11742">
          <cell r="A11742">
            <v>191</v>
          </cell>
          <cell r="D11742">
            <v>2009</v>
          </cell>
          <cell r="G11742">
            <v>93</v>
          </cell>
          <cell r="I11742">
            <v>279053</v>
          </cell>
        </row>
        <row r="11743">
          <cell r="A11743">
            <v>191</v>
          </cell>
          <cell r="D11743">
            <v>2009</v>
          </cell>
          <cell r="G11743">
            <v>94</v>
          </cell>
          <cell r="I11743">
            <v>255213</v>
          </cell>
        </row>
        <row r="11744">
          <cell r="A11744">
            <v>191</v>
          </cell>
          <cell r="D11744">
            <v>2009</v>
          </cell>
          <cell r="G11744">
            <v>95</v>
          </cell>
          <cell r="I11744">
            <v>168852</v>
          </cell>
        </row>
        <row r="11745">
          <cell r="A11745">
            <v>191</v>
          </cell>
          <cell r="D11745">
            <v>2009</v>
          </cell>
          <cell r="G11745">
            <v>96</v>
          </cell>
          <cell r="I11745">
            <v>2842596</v>
          </cell>
        </row>
        <row r="11746">
          <cell r="A11746">
            <v>191</v>
          </cell>
          <cell r="D11746">
            <v>2009</v>
          </cell>
          <cell r="G11746">
            <v>97</v>
          </cell>
          <cell r="I11746">
            <v>53348583</v>
          </cell>
        </row>
        <row r="11747">
          <cell r="A11747">
            <v>191</v>
          </cell>
          <cell r="D11747">
            <v>2009</v>
          </cell>
          <cell r="G11747">
            <v>98</v>
          </cell>
          <cell r="I11747">
            <v>50</v>
          </cell>
        </row>
        <row r="11748">
          <cell r="A11748">
            <v>191</v>
          </cell>
          <cell r="D11748">
            <v>2009</v>
          </cell>
          <cell r="G11748">
            <v>99</v>
          </cell>
          <cell r="I11748">
            <v>58307162</v>
          </cell>
        </row>
        <row r="11749">
          <cell r="A11749">
            <v>191</v>
          </cell>
          <cell r="D11749">
            <v>2009</v>
          </cell>
          <cell r="G11749"/>
          <cell r="I11749">
            <v>0</v>
          </cell>
        </row>
        <row r="11750">
          <cell r="A11750">
            <v>191</v>
          </cell>
          <cell r="D11750">
            <v>2009</v>
          </cell>
          <cell r="G11750">
            <v>101</v>
          </cell>
          <cell r="I11750">
            <v>468915</v>
          </cell>
        </row>
        <row r="11751">
          <cell r="A11751">
            <v>191</v>
          </cell>
          <cell r="D11751">
            <v>2009</v>
          </cell>
          <cell r="G11751">
            <v>102</v>
          </cell>
          <cell r="I11751">
            <v>1668</v>
          </cell>
        </row>
        <row r="11752">
          <cell r="A11752">
            <v>191</v>
          </cell>
          <cell r="D11752">
            <v>2009</v>
          </cell>
          <cell r="G11752">
            <v>103</v>
          </cell>
          <cell r="I11752">
            <v>40272</v>
          </cell>
        </row>
        <row r="11753">
          <cell r="A11753">
            <v>191</v>
          </cell>
          <cell r="D11753">
            <v>2009</v>
          </cell>
          <cell r="G11753">
            <v>104</v>
          </cell>
          <cell r="I11753">
            <v>49021</v>
          </cell>
        </row>
        <row r="11754">
          <cell r="A11754">
            <v>191</v>
          </cell>
          <cell r="D11754">
            <v>2009</v>
          </cell>
          <cell r="G11754"/>
          <cell r="I11754">
            <v>0</v>
          </cell>
        </row>
        <row r="11755">
          <cell r="A11755">
            <v>191</v>
          </cell>
          <cell r="D11755">
            <v>2009</v>
          </cell>
          <cell r="G11755"/>
          <cell r="I11755">
            <v>0</v>
          </cell>
        </row>
        <row r="11756">
          <cell r="A11756">
            <v>191</v>
          </cell>
          <cell r="D11756">
            <v>2009</v>
          </cell>
          <cell r="G11756">
            <v>107</v>
          </cell>
          <cell r="I11756">
            <v>1693653</v>
          </cell>
        </row>
        <row r="11757">
          <cell r="A11757">
            <v>191</v>
          </cell>
          <cell r="D11757">
            <v>2009</v>
          </cell>
          <cell r="G11757">
            <v>108</v>
          </cell>
          <cell r="I11757">
            <v>6277771</v>
          </cell>
        </row>
        <row r="11758">
          <cell r="A11758">
            <v>191</v>
          </cell>
          <cell r="D11758">
            <v>2009</v>
          </cell>
          <cell r="G11758">
            <v>109</v>
          </cell>
          <cell r="I11758">
            <v>167929</v>
          </cell>
        </row>
        <row r="11759">
          <cell r="A11759">
            <v>191</v>
          </cell>
          <cell r="D11759">
            <v>2009</v>
          </cell>
          <cell r="G11759">
            <v>110</v>
          </cell>
          <cell r="I11759">
            <v>10855</v>
          </cell>
        </row>
        <row r="11760">
          <cell r="A11760">
            <v>191</v>
          </cell>
          <cell r="D11760">
            <v>2009</v>
          </cell>
          <cell r="G11760">
            <v>111</v>
          </cell>
          <cell r="I11760">
            <v>8710084</v>
          </cell>
        </row>
        <row r="11761">
          <cell r="A11761">
            <v>191</v>
          </cell>
          <cell r="D11761">
            <v>2009</v>
          </cell>
          <cell r="G11761">
            <v>112</v>
          </cell>
          <cell r="I11761">
            <v>67017246</v>
          </cell>
        </row>
        <row r="11762">
          <cell r="A11762">
            <v>191</v>
          </cell>
          <cell r="D11762">
            <v>2010</v>
          </cell>
          <cell r="G11762">
            <v>83</v>
          </cell>
          <cell r="I11762">
            <v>318142</v>
          </cell>
        </row>
        <row r="11763">
          <cell r="A11763">
            <v>191</v>
          </cell>
          <cell r="D11763">
            <v>2010</v>
          </cell>
          <cell r="G11763"/>
          <cell r="I11763">
            <v>0</v>
          </cell>
        </row>
        <row r="11764">
          <cell r="A11764">
            <v>191</v>
          </cell>
          <cell r="D11764">
            <v>2010</v>
          </cell>
          <cell r="G11764">
            <v>85</v>
          </cell>
          <cell r="I11764">
            <v>484688</v>
          </cell>
        </row>
        <row r="11765">
          <cell r="A11765">
            <v>191</v>
          </cell>
          <cell r="D11765">
            <v>2010</v>
          </cell>
          <cell r="G11765">
            <v>86</v>
          </cell>
          <cell r="I11765">
            <v>419412</v>
          </cell>
        </row>
        <row r="11766">
          <cell r="A11766">
            <v>191</v>
          </cell>
          <cell r="D11766">
            <v>2010</v>
          </cell>
          <cell r="G11766"/>
          <cell r="I11766">
            <v>0</v>
          </cell>
        </row>
        <row r="11767">
          <cell r="A11767">
            <v>191</v>
          </cell>
          <cell r="D11767">
            <v>2010</v>
          </cell>
          <cell r="G11767">
            <v>88</v>
          </cell>
          <cell r="I11767">
            <v>109947</v>
          </cell>
        </row>
        <row r="11768">
          <cell r="A11768">
            <v>191</v>
          </cell>
          <cell r="D11768">
            <v>2010</v>
          </cell>
          <cell r="G11768">
            <v>89</v>
          </cell>
          <cell r="I11768">
            <v>129769</v>
          </cell>
        </row>
        <row r="11769">
          <cell r="A11769">
            <v>191</v>
          </cell>
          <cell r="D11769">
            <v>2010</v>
          </cell>
          <cell r="G11769">
            <v>90</v>
          </cell>
          <cell r="I11769">
            <v>40868</v>
          </cell>
        </row>
        <row r="11770">
          <cell r="A11770">
            <v>191</v>
          </cell>
          <cell r="D11770">
            <v>2010</v>
          </cell>
          <cell r="G11770">
            <v>91</v>
          </cell>
          <cell r="I11770">
            <v>2703</v>
          </cell>
        </row>
        <row r="11771">
          <cell r="A11771">
            <v>191</v>
          </cell>
          <cell r="D11771">
            <v>2010</v>
          </cell>
          <cell r="G11771"/>
          <cell r="I11771">
            <v>0</v>
          </cell>
        </row>
        <row r="11772">
          <cell r="A11772">
            <v>191</v>
          </cell>
          <cell r="D11772">
            <v>2010</v>
          </cell>
          <cell r="G11772">
            <v>93</v>
          </cell>
          <cell r="I11772">
            <v>331350</v>
          </cell>
        </row>
        <row r="11773">
          <cell r="A11773">
            <v>191</v>
          </cell>
          <cell r="D11773">
            <v>2010</v>
          </cell>
          <cell r="G11773">
            <v>94</v>
          </cell>
          <cell r="I11773">
            <v>286290</v>
          </cell>
        </row>
        <row r="11774">
          <cell r="A11774">
            <v>191</v>
          </cell>
          <cell r="D11774">
            <v>2010</v>
          </cell>
          <cell r="G11774">
            <v>95</v>
          </cell>
          <cell r="I11774">
            <v>186423</v>
          </cell>
        </row>
        <row r="11775">
          <cell r="A11775">
            <v>191</v>
          </cell>
          <cell r="D11775">
            <v>2010</v>
          </cell>
          <cell r="G11775">
            <v>96</v>
          </cell>
          <cell r="I11775">
            <v>2754794</v>
          </cell>
        </row>
        <row r="11776">
          <cell r="A11776">
            <v>191</v>
          </cell>
          <cell r="D11776">
            <v>2010</v>
          </cell>
          <cell r="G11776">
            <v>97</v>
          </cell>
          <cell r="I11776">
            <v>59125233</v>
          </cell>
        </row>
        <row r="11777">
          <cell r="A11777">
            <v>191</v>
          </cell>
          <cell r="D11777">
            <v>2010</v>
          </cell>
          <cell r="G11777">
            <v>98</v>
          </cell>
          <cell r="I11777">
            <v>50</v>
          </cell>
        </row>
        <row r="11778">
          <cell r="A11778">
            <v>191</v>
          </cell>
          <cell r="D11778">
            <v>2010</v>
          </cell>
          <cell r="G11778">
            <v>99</v>
          </cell>
          <cell r="I11778">
            <v>64189669</v>
          </cell>
        </row>
        <row r="11779">
          <cell r="A11779">
            <v>191</v>
          </cell>
          <cell r="D11779">
            <v>2010</v>
          </cell>
          <cell r="G11779"/>
          <cell r="I11779">
            <v>0</v>
          </cell>
        </row>
        <row r="11780">
          <cell r="A11780">
            <v>191</v>
          </cell>
          <cell r="D11780">
            <v>2010</v>
          </cell>
          <cell r="G11780">
            <v>101</v>
          </cell>
          <cell r="I11780">
            <v>423376</v>
          </cell>
        </row>
        <row r="11781">
          <cell r="A11781">
            <v>191</v>
          </cell>
          <cell r="D11781">
            <v>2010</v>
          </cell>
          <cell r="G11781">
            <v>102</v>
          </cell>
          <cell r="I11781">
            <v>2833</v>
          </cell>
        </row>
        <row r="11782">
          <cell r="A11782">
            <v>191</v>
          </cell>
          <cell r="D11782">
            <v>2010</v>
          </cell>
          <cell r="G11782">
            <v>103</v>
          </cell>
          <cell r="I11782">
            <v>41680</v>
          </cell>
        </row>
        <row r="11783">
          <cell r="A11783">
            <v>191</v>
          </cell>
          <cell r="D11783">
            <v>2010</v>
          </cell>
          <cell r="G11783">
            <v>104</v>
          </cell>
          <cell r="I11783">
            <v>77940</v>
          </cell>
        </row>
        <row r="11784">
          <cell r="A11784">
            <v>191</v>
          </cell>
          <cell r="D11784">
            <v>2010</v>
          </cell>
          <cell r="G11784"/>
          <cell r="I11784">
            <v>0</v>
          </cell>
        </row>
        <row r="11785">
          <cell r="A11785">
            <v>191</v>
          </cell>
          <cell r="D11785">
            <v>2010</v>
          </cell>
          <cell r="G11785"/>
          <cell r="I11785">
            <v>0</v>
          </cell>
        </row>
        <row r="11786">
          <cell r="A11786">
            <v>191</v>
          </cell>
          <cell r="D11786">
            <v>2010</v>
          </cell>
          <cell r="G11786">
            <v>107</v>
          </cell>
          <cell r="I11786">
            <v>2109297</v>
          </cell>
        </row>
        <row r="11787">
          <cell r="A11787">
            <v>191</v>
          </cell>
          <cell r="D11787">
            <v>2010</v>
          </cell>
          <cell r="G11787">
            <v>108</v>
          </cell>
          <cell r="I11787">
            <v>6375083</v>
          </cell>
        </row>
        <row r="11788">
          <cell r="A11788">
            <v>191</v>
          </cell>
          <cell r="D11788">
            <v>2010</v>
          </cell>
          <cell r="G11788">
            <v>109</v>
          </cell>
          <cell r="I11788">
            <v>185863</v>
          </cell>
        </row>
        <row r="11789">
          <cell r="A11789">
            <v>191</v>
          </cell>
          <cell r="D11789">
            <v>2010</v>
          </cell>
          <cell r="G11789">
            <v>110</v>
          </cell>
          <cell r="I11789">
            <v>1249</v>
          </cell>
        </row>
        <row r="11790">
          <cell r="A11790">
            <v>191</v>
          </cell>
          <cell r="D11790">
            <v>2010</v>
          </cell>
          <cell r="G11790">
            <v>111</v>
          </cell>
          <cell r="I11790">
            <v>9217321</v>
          </cell>
        </row>
        <row r="11791">
          <cell r="A11791">
            <v>191</v>
          </cell>
          <cell r="D11791">
            <v>2010</v>
          </cell>
          <cell r="G11791">
            <v>112</v>
          </cell>
          <cell r="I11791">
            <v>73406990</v>
          </cell>
        </row>
        <row r="11792">
          <cell r="A11792">
            <v>191</v>
          </cell>
          <cell r="D11792">
            <v>2011</v>
          </cell>
          <cell r="G11792">
            <v>83</v>
          </cell>
          <cell r="I11792">
            <v>471576</v>
          </cell>
        </row>
        <row r="11793">
          <cell r="A11793">
            <v>191</v>
          </cell>
          <cell r="D11793">
            <v>2011</v>
          </cell>
          <cell r="G11793"/>
          <cell r="I11793">
            <v>0</v>
          </cell>
        </row>
        <row r="11794">
          <cell r="A11794">
            <v>191</v>
          </cell>
          <cell r="D11794">
            <v>2011</v>
          </cell>
          <cell r="G11794">
            <v>85</v>
          </cell>
          <cell r="I11794">
            <v>604742</v>
          </cell>
        </row>
        <row r="11795">
          <cell r="A11795">
            <v>191</v>
          </cell>
          <cell r="D11795">
            <v>2011</v>
          </cell>
          <cell r="G11795">
            <v>86</v>
          </cell>
          <cell r="I11795">
            <v>422060</v>
          </cell>
        </row>
        <row r="11796">
          <cell r="A11796">
            <v>191</v>
          </cell>
          <cell r="D11796">
            <v>2011</v>
          </cell>
          <cell r="G11796"/>
          <cell r="I11796">
            <v>0</v>
          </cell>
        </row>
        <row r="11797">
          <cell r="A11797">
            <v>191</v>
          </cell>
          <cell r="D11797">
            <v>2011</v>
          </cell>
          <cell r="G11797">
            <v>88</v>
          </cell>
          <cell r="I11797">
            <v>16645</v>
          </cell>
        </row>
        <row r="11798">
          <cell r="A11798">
            <v>191</v>
          </cell>
          <cell r="D11798">
            <v>2011</v>
          </cell>
          <cell r="G11798">
            <v>89</v>
          </cell>
          <cell r="I11798">
            <v>194339</v>
          </cell>
        </row>
        <row r="11799">
          <cell r="A11799">
            <v>191</v>
          </cell>
          <cell r="D11799">
            <v>2011</v>
          </cell>
          <cell r="G11799">
            <v>90</v>
          </cell>
          <cell r="I11799">
            <v>12224</v>
          </cell>
        </row>
        <row r="11800">
          <cell r="A11800">
            <v>191</v>
          </cell>
          <cell r="D11800">
            <v>2011</v>
          </cell>
          <cell r="G11800">
            <v>91</v>
          </cell>
          <cell r="I11800">
            <v>2778</v>
          </cell>
        </row>
        <row r="11801">
          <cell r="A11801">
            <v>191</v>
          </cell>
          <cell r="D11801">
            <v>2011</v>
          </cell>
          <cell r="G11801"/>
          <cell r="I11801">
            <v>0</v>
          </cell>
        </row>
        <row r="11802">
          <cell r="A11802">
            <v>191</v>
          </cell>
          <cell r="D11802">
            <v>2011</v>
          </cell>
          <cell r="G11802">
            <v>93</v>
          </cell>
          <cell r="I11802">
            <v>491106</v>
          </cell>
        </row>
        <row r="11803">
          <cell r="A11803">
            <v>191</v>
          </cell>
          <cell r="D11803">
            <v>2011</v>
          </cell>
          <cell r="G11803">
            <v>94</v>
          </cell>
          <cell r="I11803">
            <v>320032</v>
          </cell>
        </row>
        <row r="11804">
          <cell r="A11804">
            <v>191</v>
          </cell>
          <cell r="D11804">
            <v>2011</v>
          </cell>
          <cell r="G11804">
            <v>95</v>
          </cell>
          <cell r="I11804">
            <v>213447</v>
          </cell>
        </row>
        <row r="11805">
          <cell r="A11805">
            <v>191</v>
          </cell>
          <cell r="D11805">
            <v>2011</v>
          </cell>
          <cell r="G11805">
            <v>96</v>
          </cell>
          <cell r="I11805">
            <v>3297330</v>
          </cell>
        </row>
        <row r="11806">
          <cell r="A11806">
            <v>191</v>
          </cell>
          <cell r="D11806">
            <v>2011</v>
          </cell>
          <cell r="G11806">
            <v>97</v>
          </cell>
          <cell r="I11806">
            <v>65574151</v>
          </cell>
        </row>
        <row r="11807">
          <cell r="A11807">
            <v>191</v>
          </cell>
          <cell r="D11807">
            <v>2011</v>
          </cell>
          <cell r="G11807">
            <v>98</v>
          </cell>
          <cell r="I11807">
            <v>104</v>
          </cell>
        </row>
        <row r="11808">
          <cell r="A11808">
            <v>191</v>
          </cell>
          <cell r="D11808">
            <v>2011</v>
          </cell>
          <cell r="G11808">
            <v>99</v>
          </cell>
          <cell r="I11808">
            <v>71620534</v>
          </cell>
        </row>
        <row r="11809">
          <cell r="A11809">
            <v>191</v>
          </cell>
          <cell r="D11809">
            <v>2011</v>
          </cell>
          <cell r="G11809"/>
          <cell r="I11809">
            <v>0</v>
          </cell>
        </row>
        <row r="11810">
          <cell r="A11810">
            <v>191</v>
          </cell>
          <cell r="D11810">
            <v>2011</v>
          </cell>
          <cell r="G11810">
            <v>101</v>
          </cell>
          <cell r="I11810">
            <v>503321</v>
          </cell>
        </row>
        <row r="11811">
          <cell r="A11811">
            <v>191</v>
          </cell>
          <cell r="D11811">
            <v>2011</v>
          </cell>
          <cell r="G11811">
            <v>102</v>
          </cell>
          <cell r="I11811">
            <v>4854</v>
          </cell>
        </row>
        <row r="11812">
          <cell r="A11812">
            <v>191</v>
          </cell>
          <cell r="D11812">
            <v>2011</v>
          </cell>
          <cell r="G11812">
            <v>103</v>
          </cell>
          <cell r="I11812">
            <v>44015</v>
          </cell>
        </row>
        <row r="11813">
          <cell r="A11813">
            <v>191</v>
          </cell>
          <cell r="D11813">
            <v>2011</v>
          </cell>
          <cell r="G11813">
            <v>104</v>
          </cell>
          <cell r="I11813">
            <v>62478</v>
          </cell>
        </row>
        <row r="11814">
          <cell r="A11814">
            <v>191</v>
          </cell>
          <cell r="D11814">
            <v>2011</v>
          </cell>
          <cell r="G11814"/>
          <cell r="I11814">
            <v>0</v>
          </cell>
        </row>
        <row r="11815">
          <cell r="A11815">
            <v>191</v>
          </cell>
          <cell r="D11815">
            <v>2011</v>
          </cell>
          <cell r="G11815"/>
          <cell r="I11815">
            <v>0</v>
          </cell>
        </row>
        <row r="11816">
          <cell r="A11816">
            <v>191</v>
          </cell>
          <cell r="D11816">
            <v>2011</v>
          </cell>
          <cell r="G11816">
            <v>107</v>
          </cell>
          <cell r="I11816">
            <v>2884755</v>
          </cell>
        </row>
        <row r="11817">
          <cell r="A11817">
            <v>191</v>
          </cell>
          <cell r="D11817">
            <v>2011</v>
          </cell>
          <cell r="G11817">
            <v>108</v>
          </cell>
          <cell r="I11817">
            <v>3890797</v>
          </cell>
        </row>
        <row r="11818">
          <cell r="A11818">
            <v>191</v>
          </cell>
          <cell r="D11818">
            <v>2011</v>
          </cell>
          <cell r="G11818">
            <v>109</v>
          </cell>
          <cell r="I11818">
            <v>217922</v>
          </cell>
        </row>
        <row r="11819">
          <cell r="A11819">
            <v>191</v>
          </cell>
          <cell r="D11819">
            <v>2011</v>
          </cell>
          <cell r="G11819">
            <v>110</v>
          </cell>
          <cell r="I11819">
            <v>2258</v>
          </cell>
        </row>
        <row r="11820">
          <cell r="A11820">
            <v>191</v>
          </cell>
          <cell r="D11820">
            <v>2011</v>
          </cell>
          <cell r="G11820">
            <v>111</v>
          </cell>
          <cell r="I11820">
            <v>7610400</v>
          </cell>
        </row>
        <row r="11821">
          <cell r="A11821">
            <v>191</v>
          </cell>
          <cell r="D11821">
            <v>2011</v>
          </cell>
          <cell r="G11821">
            <v>112</v>
          </cell>
          <cell r="I11821">
            <v>79230934</v>
          </cell>
        </row>
        <row r="11822">
          <cell r="A11822">
            <v>191</v>
          </cell>
          <cell r="D11822">
            <v>2012</v>
          </cell>
          <cell r="G11822">
            <v>83</v>
          </cell>
          <cell r="I11822">
            <v>504962</v>
          </cell>
        </row>
        <row r="11823">
          <cell r="A11823">
            <v>191</v>
          </cell>
          <cell r="D11823">
            <v>2012</v>
          </cell>
          <cell r="G11823"/>
          <cell r="I11823">
            <v>0</v>
          </cell>
        </row>
        <row r="11824">
          <cell r="A11824">
            <v>191</v>
          </cell>
          <cell r="D11824">
            <v>2012</v>
          </cell>
          <cell r="G11824">
            <v>85</v>
          </cell>
          <cell r="I11824">
            <v>631872</v>
          </cell>
        </row>
        <row r="11825">
          <cell r="A11825">
            <v>191</v>
          </cell>
          <cell r="D11825">
            <v>2012</v>
          </cell>
          <cell r="G11825">
            <v>86</v>
          </cell>
          <cell r="I11825">
            <v>372153</v>
          </cell>
        </row>
        <row r="11826">
          <cell r="A11826">
            <v>191</v>
          </cell>
          <cell r="D11826">
            <v>2012</v>
          </cell>
          <cell r="G11826"/>
          <cell r="I11826">
            <v>0</v>
          </cell>
        </row>
        <row r="11827">
          <cell r="A11827">
            <v>191</v>
          </cell>
          <cell r="D11827">
            <v>2012</v>
          </cell>
          <cell r="G11827">
            <v>88</v>
          </cell>
          <cell r="I11827">
            <v>-15530</v>
          </cell>
        </row>
        <row r="11828">
          <cell r="A11828">
            <v>191</v>
          </cell>
          <cell r="D11828">
            <v>2012</v>
          </cell>
          <cell r="G11828">
            <v>89</v>
          </cell>
          <cell r="I11828">
            <v>96657</v>
          </cell>
        </row>
        <row r="11829">
          <cell r="A11829">
            <v>191</v>
          </cell>
          <cell r="D11829">
            <v>2012</v>
          </cell>
          <cell r="G11829">
            <v>90</v>
          </cell>
          <cell r="I11829">
            <v>44513</v>
          </cell>
        </row>
        <row r="11830">
          <cell r="A11830">
            <v>191</v>
          </cell>
          <cell r="D11830">
            <v>2012</v>
          </cell>
          <cell r="G11830">
            <v>91</v>
          </cell>
          <cell r="I11830">
            <v>-105</v>
          </cell>
        </row>
        <row r="11831">
          <cell r="A11831">
            <v>191</v>
          </cell>
          <cell r="D11831">
            <v>2012</v>
          </cell>
          <cell r="G11831"/>
          <cell r="I11831">
            <v>0</v>
          </cell>
        </row>
        <row r="11832">
          <cell r="A11832">
            <v>191</v>
          </cell>
          <cell r="D11832">
            <v>2012</v>
          </cell>
          <cell r="G11832">
            <v>93</v>
          </cell>
          <cell r="I11832">
            <v>620060</v>
          </cell>
        </row>
        <row r="11833">
          <cell r="A11833">
            <v>191</v>
          </cell>
          <cell r="D11833">
            <v>2012</v>
          </cell>
          <cell r="G11833">
            <v>94</v>
          </cell>
          <cell r="I11833">
            <v>362170</v>
          </cell>
        </row>
        <row r="11834">
          <cell r="A11834">
            <v>191</v>
          </cell>
          <cell r="D11834">
            <v>2012</v>
          </cell>
          <cell r="G11834">
            <v>95</v>
          </cell>
          <cell r="I11834">
            <v>199211</v>
          </cell>
        </row>
        <row r="11835">
          <cell r="A11835">
            <v>191</v>
          </cell>
          <cell r="D11835">
            <v>2012</v>
          </cell>
          <cell r="G11835">
            <v>96</v>
          </cell>
          <cell r="I11835">
            <v>2709203</v>
          </cell>
        </row>
        <row r="11836">
          <cell r="A11836">
            <v>191</v>
          </cell>
          <cell r="D11836">
            <v>2012</v>
          </cell>
          <cell r="G11836">
            <v>97</v>
          </cell>
          <cell r="I11836">
            <v>82974740</v>
          </cell>
        </row>
        <row r="11837">
          <cell r="A11837">
            <v>191</v>
          </cell>
          <cell r="D11837">
            <v>2012</v>
          </cell>
          <cell r="G11837">
            <v>98</v>
          </cell>
          <cell r="I11837">
            <v>-833</v>
          </cell>
        </row>
        <row r="11838">
          <cell r="A11838">
            <v>191</v>
          </cell>
          <cell r="D11838">
            <v>2012</v>
          </cell>
          <cell r="G11838">
            <v>99</v>
          </cell>
          <cell r="I11838">
            <v>88499073</v>
          </cell>
        </row>
        <row r="11839">
          <cell r="A11839">
            <v>191</v>
          </cell>
          <cell r="D11839">
            <v>2012</v>
          </cell>
          <cell r="G11839"/>
          <cell r="I11839">
            <v>0</v>
          </cell>
        </row>
        <row r="11840">
          <cell r="A11840">
            <v>191</v>
          </cell>
          <cell r="D11840">
            <v>2012</v>
          </cell>
          <cell r="G11840">
            <v>101</v>
          </cell>
          <cell r="I11840">
            <v>522388</v>
          </cell>
        </row>
        <row r="11841">
          <cell r="A11841">
            <v>191</v>
          </cell>
          <cell r="D11841">
            <v>2012</v>
          </cell>
          <cell r="G11841">
            <v>102</v>
          </cell>
          <cell r="I11841">
            <v>1191</v>
          </cell>
        </row>
        <row r="11842">
          <cell r="A11842">
            <v>191</v>
          </cell>
          <cell r="D11842">
            <v>2012</v>
          </cell>
          <cell r="G11842">
            <v>103</v>
          </cell>
          <cell r="I11842">
            <v>52015</v>
          </cell>
        </row>
        <row r="11843">
          <cell r="A11843">
            <v>191</v>
          </cell>
          <cell r="D11843">
            <v>2012</v>
          </cell>
          <cell r="G11843">
            <v>104</v>
          </cell>
          <cell r="I11843">
            <v>66313</v>
          </cell>
        </row>
        <row r="11844">
          <cell r="A11844">
            <v>191</v>
          </cell>
          <cell r="D11844">
            <v>2012</v>
          </cell>
          <cell r="G11844"/>
          <cell r="I11844">
            <v>0</v>
          </cell>
        </row>
        <row r="11845">
          <cell r="A11845">
            <v>191</v>
          </cell>
          <cell r="D11845">
            <v>2012</v>
          </cell>
          <cell r="G11845"/>
          <cell r="I11845">
            <v>0</v>
          </cell>
        </row>
        <row r="11846">
          <cell r="A11846">
            <v>191</v>
          </cell>
          <cell r="D11846">
            <v>2012</v>
          </cell>
          <cell r="G11846">
            <v>107</v>
          </cell>
          <cell r="I11846">
            <v>2134359</v>
          </cell>
        </row>
        <row r="11847">
          <cell r="A11847">
            <v>191</v>
          </cell>
          <cell r="D11847">
            <v>2012</v>
          </cell>
          <cell r="G11847">
            <v>108</v>
          </cell>
          <cell r="I11847">
            <v>2950928</v>
          </cell>
        </row>
        <row r="11848">
          <cell r="A11848">
            <v>191</v>
          </cell>
          <cell r="D11848">
            <v>2012</v>
          </cell>
          <cell r="G11848">
            <v>109</v>
          </cell>
          <cell r="I11848">
            <v>210588</v>
          </cell>
        </row>
        <row r="11849">
          <cell r="A11849">
            <v>191</v>
          </cell>
          <cell r="D11849">
            <v>2012</v>
          </cell>
          <cell r="G11849">
            <v>110</v>
          </cell>
          <cell r="I11849">
            <v>1073</v>
          </cell>
        </row>
        <row r="11850">
          <cell r="A11850">
            <v>191</v>
          </cell>
          <cell r="D11850">
            <v>2012</v>
          </cell>
          <cell r="G11850">
            <v>111</v>
          </cell>
          <cell r="I11850">
            <v>5938855</v>
          </cell>
        </row>
        <row r="11851">
          <cell r="A11851">
            <v>191</v>
          </cell>
          <cell r="D11851">
            <v>2012</v>
          </cell>
          <cell r="G11851">
            <v>112</v>
          </cell>
          <cell r="I11851">
            <v>94437928</v>
          </cell>
        </row>
        <row r="11852">
          <cell r="A11852">
            <v>191</v>
          </cell>
          <cell r="D11852">
            <v>2013</v>
          </cell>
          <cell r="G11852">
            <v>83</v>
          </cell>
          <cell r="I11852">
            <v>722901</v>
          </cell>
        </row>
        <row r="11853">
          <cell r="A11853">
            <v>191</v>
          </cell>
          <cell r="D11853">
            <v>2013</v>
          </cell>
          <cell r="G11853"/>
          <cell r="I11853">
            <v>0</v>
          </cell>
        </row>
        <row r="11854">
          <cell r="A11854">
            <v>191</v>
          </cell>
          <cell r="D11854">
            <v>2013</v>
          </cell>
          <cell r="G11854">
            <v>85</v>
          </cell>
          <cell r="I11854">
            <v>688973</v>
          </cell>
        </row>
        <row r="11855">
          <cell r="A11855">
            <v>191</v>
          </cell>
          <cell r="D11855">
            <v>2013</v>
          </cell>
          <cell r="G11855">
            <v>86</v>
          </cell>
          <cell r="I11855">
            <v>420725</v>
          </cell>
        </row>
        <row r="11856">
          <cell r="A11856">
            <v>191</v>
          </cell>
          <cell r="D11856">
            <v>2013</v>
          </cell>
          <cell r="G11856"/>
          <cell r="I11856">
            <v>0</v>
          </cell>
        </row>
        <row r="11857">
          <cell r="A11857">
            <v>191</v>
          </cell>
          <cell r="D11857">
            <v>2013</v>
          </cell>
          <cell r="G11857">
            <v>88</v>
          </cell>
          <cell r="I11857">
            <v>-16631</v>
          </cell>
        </row>
        <row r="11858">
          <cell r="A11858">
            <v>191</v>
          </cell>
          <cell r="D11858">
            <v>2013</v>
          </cell>
          <cell r="G11858">
            <v>89</v>
          </cell>
          <cell r="I11858">
            <v>38646</v>
          </cell>
        </row>
        <row r="11859">
          <cell r="A11859">
            <v>191</v>
          </cell>
          <cell r="D11859">
            <v>2013</v>
          </cell>
          <cell r="G11859">
            <v>90</v>
          </cell>
          <cell r="I11859">
            <v>29125</v>
          </cell>
        </row>
        <row r="11860">
          <cell r="A11860">
            <v>191</v>
          </cell>
          <cell r="D11860">
            <v>2013</v>
          </cell>
          <cell r="G11860">
            <v>91</v>
          </cell>
          <cell r="I11860">
            <v>679</v>
          </cell>
        </row>
        <row r="11861">
          <cell r="A11861">
            <v>191</v>
          </cell>
          <cell r="D11861">
            <v>2013</v>
          </cell>
          <cell r="G11861"/>
          <cell r="I11861">
            <v>0</v>
          </cell>
        </row>
        <row r="11862">
          <cell r="A11862">
            <v>191</v>
          </cell>
          <cell r="D11862">
            <v>2013</v>
          </cell>
          <cell r="G11862">
            <v>93</v>
          </cell>
          <cell r="I11862">
            <v>301255</v>
          </cell>
        </row>
        <row r="11863">
          <cell r="A11863">
            <v>191</v>
          </cell>
          <cell r="D11863">
            <v>2013</v>
          </cell>
          <cell r="G11863">
            <v>94</v>
          </cell>
          <cell r="I11863">
            <v>898911</v>
          </cell>
        </row>
        <row r="11864">
          <cell r="A11864">
            <v>191</v>
          </cell>
          <cell r="D11864">
            <v>2013</v>
          </cell>
          <cell r="G11864">
            <v>95</v>
          </cell>
          <cell r="I11864">
            <v>222322</v>
          </cell>
        </row>
        <row r="11865">
          <cell r="A11865">
            <v>191</v>
          </cell>
          <cell r="D11865">
            <v>2013</v>
          </cell>
          <cell r="G11865">
            <v>96</v>
          </cell>
          <cell r="I11865">
            <v>2648755</v>
          </cell>
        </row>
        <row r="11866">
          <cell r="A11866">
            <v>191</v>
          </cell>
          <cell r="D11866">
            <v>2013</v>
          </cell>
          <cell r="G11866">
            <v>97</v>
          </cell>
          <cell r="I11866">
            <v>89847502</v>
          </cell>
        </row>
        <row r="11867">
          <cell r="A11867">
            <v>191</v>
          </cell>
          <cell r="D11867">
            <v>2013</v>
          </cell>
          <cell r="G11867">
            <v>98</v>
          </cell>
          <cell r="I11867">
            <v>0</v>
          </cell>
        </row>
        <row r="11868">
          <cell r="A11868">
            <v>191</v>
          </cell>
          <cell r="D11868">
            <v>2013</v>
          </cell>
          <cell r="G11868">
            <v>99</v>
          </cell>
          <cell r="I11868">
            <v>95803163</v>
          </cell>
        </row>
        <row r="11869">
          <cell r="A11869">
            <v>191</v>
          </cell>
          <cell r="D11869">
            <v>2013</v>
          </cell>
          <cell r="G11869"/>
          <cell r="I11869">
            <v>0</v>
          </cell>
        </row>
        <row r="11870">
          <cell r="A11870">
            <v>191</v>
          </cell>
          <cell r="D11870">
            <v>2013</v>
          </cell>
          <cell r="G11870">
            <v>101</v>
          </cell>
          <cell r="I11870">
            <v>626092</v>
          </cell>
        </row>
        <row r="11871">
          <cell r="A11871">
            <v>191</v>
          </cell>
          <cell r="D11871">
            <v>2013</v>
          </cell>
          <cell r="G11871">
            <v>102</v>
          </cell>
          <cell r="I11871">
            <v>1986</v>
          </cell>
        </row>
        <row r="11872">
          <cell r="A11872">
            <v>191</v>
          </cell>
          <cell r="D11872">
            <v>2013</v>
          </cell>
          <cell r="G11872">
            <v>103</v>
          </cell>
          <cell r="I11872">
            <v>132170</v>
          </cell>
        </row>
        <row r="11873">
          <cell r="A11873">
            <v>191</v>
          </cell>
          <cell r="D11873">
            <v>2013</v>
          </cell>
          <cell r="G11873">
            <v>104</v>
          </cell>
          <cell r="I11873">
            <v>160285</v>
          </cell>
        </row>
        <row r="11874">
          <cell r="A11874">
            <v>191</v>
          </cell>
          <cell r="D11874">
            <v>2013</v>
          </cell>
          <cell r="G11874"/>
          <cell r="I11874">
            <v>0</v>
          </cell>
        </row>
        <row r="11875">
          <cell r="A11875">
            <v>191</v>
          </cell>
          <cell r="D11875">
            <v>2013</v>
          </cell>
          <cell r="G11875"/>
          <cell r="I11875">
            <v>0</v>
          </cell>
        </row>
        <row r="11876">
          <cell r="A11876">
            <v>191</v>
          </cell>
          <cell r="D11876">
            <v>2013</v>
          </cell>
          <cell r="G11876">
            <v>107</v>
          </cell>
          <cell r="I11876">
            <v>1942896</v>
          </cell>
        </row>
        <row r="11877">
          <cell r="A11877">
            <v>191</v>
          </cell>
          <cell r="D11877">
            <v>2013</v>
          </cell>
          <cell r="G11877">
            <v>108</v>
          </cell>
          <cell r="I11877">
            <v>3298469</v>
          </cell>
        </row>
        <row r="11878">
          <cell r="A11878">
            <v>191</v>
          </cell>
          <cell r="D11878">
            <v>2013</v>
          </cell>
          <cell r="G11878">
            <v>109</v>
          </cell>
          <cell r="I11878">
            <v>228359</v>
          </cell>
        </row>
        <row r="11879">
          <cell r="A11879">
            <v>191</v>
          </cell>
          <cell r="D11879">
            <v>2013</v>
          </cell>
          <cell r="G11879">
            <v>110</v>
          </cell>
          <cell r="I11879">
            <v>1488</v>
          </cell>
        </row>
        <row r="11880">
          <cell r="A11880">
            <v>191</v>
          </cell>
          <cell r="D11880">
            <v>2013</v>
          </cell>
          <cell r="G11880">
            <v>111</v>
          </cell>
          <cell r="I11880">
            <v>6391745</v>
          </cell>
        </row>
        <row r="11881">
          <cell r="A11881">
            <v>191</v>
          </cell>
          <cell r="D11881">
            <v>2013</v>
          </cell>
          <cell r="G11881">
            <v>112</v>
          </cell>
          <cell r="I11881">
            <v>102194908</v>
          </cell>
        </row>
        <row r="11882">
          <cell r="A11882">
            <v>191</v>
          </cell>
          <cell r="D11882">
            <v>2014</v>
          </cell>
          <cell r="G11882">
            <v>83</v>
          </cell>
          <cell r="I11882">
            <v>409505</v>
          </cell>
        </row>
        <row r="11883">
          <cell r="A11883">
            <v>191</v>
          </cell>
          <cell r="D11883">
            <v>2014</v>
          </cell>
          <cell r="G11883"/>
          <cell r="I11883">
            <v>0</v>
          </cell>
        </row>
        <row r="11884">
          <cell r="A11884">
            <v>191</v>
          </cell>
          <cell r="D11884">
            <v>2014</v>
          </cell>
          <cell r="G11884">
            <v>85</v>
          </cell>
          <cell r="I11884">
            <v>1228454</v>
          </cell>
        </row>
        <row r="11885">
          <cell r="A11885">
            <v>191</v>
          </cell>
          <cell r="D11885">
            <v>2014</v>
          </cell>
          <cell r="G11885">
            <v>86</v>
          </cell>
          <cell r="I11885">
            <v>313931</v>
          </cell>
        </row>
        <row r="11886">
          <cell r="A11886">
            <v>191</v>
          </cell>
          <cell r="D11886">
            <v>2014</v>
          </cell>
          <cell r="G11886"/>
          <cell r="I11886">
            <v>0</v>
          </cell>
        </row>
        <row r="11887">
          <cell r="A11887">
            <v>191</v>
          </cell>
          <cell r="D11887">
            <v>2014</v>
          </cell>
          <cell r="G11887">
            <v>88</v>
          </cell>
          <cell r="I11887">
            <v>-6273</v>
          </cell>
        </row>
        <row r="11888">
          <cell r="A11888">
            <v>191</v>
          </cell>
          <cell r="D11888">
            <v>2014</v>
          </cell>
          <cell r="G11888">
            <v>89</v>
          </cell>
          <cell r="I11888">
            <v>41021</v>
          </cell>
        </row>
        <row r="11889">
          <cell r="A11889">
            <v>191</v>
          </cell>
          <cell r="D11889">
            <v>2014</v>
          </cell>
          <cell r="G11889">
            <v>90</v>
          </cell>
          <cell r="I11889">
            <v>3223</v>
          </cell>
        </row>
        <row r="11890">
          <cell r="A11890">
            <v>191</v>
          </cell>
          <cell r="D11890">
            <v>2014</v>
          </cell>
          <cell r="G11890">
            <v>91</v>
          </cell>
          <cell r="I11890">
            <v>679</v>
          </cell>
        </row>
        <row r="11891">
          <cell r="A11891">
            <v>191</v>
          </cell>
          <cell r="D11891">
            <v>2014</v>
          </cell>
          <cell r="G11891"/>
          <cell r="I11891">
            <v>0</v>
          </cell>
        </row>
        <row r="11892">
          <cell r="A11892">
            <v>191</v>
          </cell>
          <cell r="D11892">
            <v>2014</v>
          </cell>
          <cell r="G11892">
            <v>93</v>
          </cell>
          <cell r="I11892">
            <v>261983</v>
          </cell>
        </row>
        <row r="11893">
          <cell r="A11893">
            <v>191</v>
          </cell>
          <cell r="D11893">
            <v>2014</v>
          </cell>
          <cell r="G11893">
            <v>94</v>
          </cell>
          <cell r="I11893">
            <v>803097</v>
          </cell>
        </row>
        <row r="11894">
          <cell r="A11894">
            <v>191</v>
          </cell>
          <cell r="D11894">
            <v>2014</v>
          </cell>
          <cell r="G11894">
            <v>95</v>
          </cell>
          <cell r="I11894">
            <v>244514</v>
          </cell>
        </row>
        <row r="11895">
          <cell r="A11895">
            <v>191</v>
          </cell>
          <cell r="D11895">
            <v>2014</v>
          </cell>
          <cell r="G11895">
            <v>96</v>
          </cell>
          <cell r="I11895">
            <v>3439183</v>
          </cell>
        </row>
        <row r="11896">
          <cell r="A11896">
            <v>191</v>
          </cell>
          <cell r="D11896">
            <v>2014</v>
          </cell>
          <cell r="G11896">
            <v>97</v>
          </cell>
          <cell r="I11896">
            <v>110048856</v>
          </cell>
        </row>
        <row r="11897">
          <cell r="A11897">
            <v>191</v>
          </cell>
          <cell r="D11897">
            <v>2014</v>
          </cell>
          <cell r="G11897"/>
          <cell r="I11897">
            <v>0</v>
          </cell>
        </row>
        <row r="11898">
          <cell r="A11898">
            <v>191</v>
          </cell>
          <cell r="D11898">
            <v>2014</v>
          </cell>
          <cell r="G11898">
            <v>99</v>
          </cell>
          <cell r="I11898">
            <v>116788173</v>
          </cell>
        </row>
        <row r="11899">
          <cell r="A11899">
            <v>191</v>
          </cell>
          <cell r="D11899">
            <v>2014</v>
          </cell>
          <cell r="G11899"/>
          <cell r="I11899">
            <v>0</v>
          </cell>
        </row>
        <row r="11900">
          <cell r="A11900">
            <v>191</v>
          </cell>
          <cell r="D11900">
            <v>2014</v>
          </cell>
          <cell r="G11900">
            <v>101</v>
          </cell>
          <cell r="I11900">
            <v>872650</v>
          </cell>
        </row>
        <row r="11901">
          <cell r="A11901">
            <v>191</v>
          </cell>
          <cell r="D11901">
            <v>2014</v>
          </cell>
          <cell r="G11901">
            <v>102</v>
          </cell>
          <cell r="I11901">
            <v>4562</v>
          </cell>
        </row>
        <row r="11902">
          <cell r="A11902">
            <v>191</v>
          </cell>
          <cell r="D11902">
            <v>2014</v>
          </cell>
          <cell r="G11902">
            <v>103</v>
          </cell>
          <cell r="I11902">
            <v>126447</v>
          </cell>
        </row>
        <row r="11903">
          <cell r="A11903">
            <v>191</v>
          </cell>
          <cell r="D11903">
            <v>2014</v>
          </cell>
          <cell r="G11903">
            <v>104</v>
          </cell>
          <cell r="I11903">
            <v>160935</v>
          </cell>
        </row>
        <row r="11904">
          <cell r="A11904">
            <v>191</v>
          </cell>
          <cell r="D11904">
            <v>2014</v>
          </cell>
          <cell r="G11904"/>
          <cell r="I11904">
            <v>0</v>
          </cell>
        </row>
        <row r="11905">
          <cell r="A11905">
            <v>191</v>
          </cell>
          <cell r="D11905">
            <v>2014</v>
          </cell>
          <cell r="G11905"/>
          <cell r="I11905">
            <v>0</v>
          </cell>
        </row>
        <row r="11906">
          <cell r="A11906">
            <v>191</v>
          </cell>
          <cell r="D11906">
            <v>2014</v>
          </cell>
          <cell r="G11906">
            <v>107</v>
          </cell>
          <cell r="I11906">
            <v>2865692</v>
          </cell>
        </row>
        <row r="11907">
          <cell r="A11907">
            <v>191</v>
          </cell>
          <cell r="D11907">
            <v>2014</v>
          </cell>
          <cell r="G11907">
            <v>108</v>
          </cell>
          <cell r="I11907">
            <v>5751644</v>
          </cell>
        </row>
        <row r="11908">
          <cell r="A11908">
            <v>191</v>
          </cell>
          <cell r="D11908">
            <v>2014</v>
          </cell>
          <cell r="G11908">
            <v>109</v>
          </cell>
          <cell r="I11908">
            <v>250388</v>
          </cell>
        </row>
        <row r="11909">
          <cell r="A11909">
            <v>191</v>
          </cell>
          <cell r="D11909">
            <v>2014</v>
          </cell>
          <cell r="G11909">
            <v>110</v>
          </cell>
          <cell r="I11909">
            <v>25</v>
          </cell>
        </row>
        <row r="11910">
          <cell r="A11910">
            <v>191</v>
          </cell>
          <cell r="D11910">
            <v>2014</v>
          </cell>
          <cell r="G11910">
            <v>111</v>
          </cell>
          <cell r="I11910">
            <v>10032343</v>
          </cell>
        </row>
        <row r="11911">
          <cell r="A11911">
            <v>191</v>
          </cell>
          <cell r="D11911">
            <v>2014</v>
          </cell>
          <cell r="G11911">
            <v>112</v>
          </cell>
          <cell r="I11911">
            <v>126820516</v>
          </cell>
        </row>
        <row r="11912">
          <cell r="A11912">
            <v>191</v>
          </cell>
          <cell r="D11912">
            <v>2015</v>
          </cell>
          <cell r="G11912">
            <v>83</v>
          </cell>
          <cell r="I11912">
            <v>694906</v>
          </cell>
        </row>
        <row r="11913">
          <cell r="A11913">
            <v>191</v>
          </cell>
          <cell r="D11913">
            <v>2015</v>
          </cell>
          <cell r="G11913"/>
          <cell r="I11913">
            <v>0</v>
          </cell>
        </row>
        <row r="11914">
          <cell r="A11914">
            <v>191</v>
          </cell>
          <cell r="D11914">
            <v>2015</v>
          </cell>
          <cell r="G11914">
            <v>85</v>
          </cell>
          <cell r="I11914">
            <v>1252568</v>
          </cell>
        </row>
        <row r="11915">
          <cell r="A11915">
            <v>191</v>
          </cell>
          <cell r="D11915">
            <v>2015</v>
          </cell>
          <cell r="G11915">
            <v>86</v>
          </cell>
          <cell r="I11915">
            <v>519739</v>
          </cell>
        </row>
        <row r="11916">
          <cell r="A11916">
            <v>191</v>
          </cell>
          <cell r="D11916">
            <v>2015</v>
          </cell>
          <cell r="G11916"/>
          <cell r="I11916">
            <v>0</v>
          </cell>
        </row>
        <row r="11917">
          <cell r="A11917">
            <v>191</v>
          </cell>
          <cell r="D11917">
            <v>2015</v>
          </cell>
          <cell r="G11917">
            <v>88</v>
          </cell>
          <cell r="I11917">
            <v>98564</v>
          </cell>
        </row>
        <row r="11918">
          <cell r="A11918">
            <v>191</v>
          </cell>
          <cell r="D11918">
            <v>2015</v>
          </cell>
          <cell r="G11918">
            <v>89</v>
          </cell>
          <cell r="I11918">
            <v>52072</v>
          </cell>
        </row>
        <row r="11919">
          <cell r="A11919">
            <v>191</v>
          </cell>
          <cell r="D11919">
            <v>2015</v>
          </cell>
          <cell r="G11919">
            <v>90</v>
          </cell>
          <cell r="I11919">
            <v>78462</v>
          </cell>
        </row>
        <row r="11920">
          <cell r="A11920">
            <v>191</v>
          </cell>
          <cell r="D11920">
            <v>2015</v>
          </cell>
          <cell r="G11920">
            <v>91</v>
          </cell>
          <cell r="I11920">
            <v>799</v>
          </cell>
        </row>
        <row r="11921">
          <cell r="A11921">
            <v>191</v>
          </cell>
          <cell r="D11921">
            <v>2015</v>
          </cell>
          <cell r="G11921"/>
          <cell r="I11921">
            <v>0</v>
          </cell>
        </row>
        <row r="11922">
          <cell r="A11922">
            <v>191</v>
          </cell>
          <cell r="D11922">
            <v>2015</v>
          </cell>
          <cell r="G11922">
            <v>93</v>
          </cell>
          <cell r="I11922">
            <v>397527</v>
          </cell>
        </row>
        <row r="11923">
          <cell r="A11923">
            <v>191</v>
          </cell>
          <cell r="D11923">
            <v>2015</v>
          </cell>
          <cell r="G11923">
            <v>94</v>
          </cell>
          <cell r="I11923">
            <v>314734</v>
          </cell>
        </row>
        <row r="11924">
          <cell r="A11924">
            <v>191</v>
          </cell>
          <cell r="D11924">
            <v>2015</v>
          </cell>
          <cell r="G11924">
            <v>95</v>
          </cell>
          <cell r="I11924">
            <v>232144</v>
          </cell>
        </row>
        <row r="11925">
          <cell r="A11925">
            <v>191</v>
          </cell>
          <cell r="D11925">
            <v>2015</v>
          </cell>
          <cell r="G11925">
            <v>96</v>
          </cell>
          <cell r="I11925">
            <v>3549713</v>
          </cell>
        </row>
        <row r="11926">
          <cell r="A11926">
            <v>191</v>
          </cell>
          <cell r="D11926">
            <v>2015</v>
          </cell>
          <cell r="G11926">
            <v>97</v>
          </cell>
          <cell r="I11926">
            <v>115066343</v>
          </cell>
        </row>
        <row r="11927">
          <cell r="A11927">
            <v>191</v>
          </cell>
          <cell r="D11927">
            <v>2015</v>
          </cell>
          <cell r="G11927">
            <v>98</v>
          </cell>
          <cell r="I11927">
            <v>-14167</v>
          </cell>
        </row>
        <row r="11928">
          <cell r="A11928">
            <v>191</v>
          </cell>
          <cell r="D11928">
            <v>2015</v>
          </cell>
          <cell r="G11928">
            <v>99</v>
          </cell>
          <cell r="I11928">
            <v>122243404</v>
          </cell>
        </row>
        <row r="11929">
          <cell r="A11929">
            <v>191</v>
          </cell>
          <cell r="D11929">
            <v>2015</v>
          </cell>
          <cell r="G11929"/>
          <cell r="I11929">
            <v>0</v>
          </cell>
        </row>
        <row r="11930">
          <cell r="A11930">
            <v>191</v>
          </cell>
          <cell r="D11930">
            <v>2015</v>
          </cell>
          <cell r="G11930">
            <v>101</v>
          </cell>
          <cell r="I11930">
            <v>711363</v>
          </cell>
        </row>
        <row r="11931">
          <cell r="A11931">
            <v>191</v>
          </cell>
          <cell r="D11931">
            <v>2015</v>
          </cell>
          <cell r="G11931">
            <v>102</v>
          </cell>
          <cell r="I11931">
            <v>1204</v>
          </cell>
        </row>
        <row r="11932">
          <cell r="A11932">
            <v>191</v>
          </cell>
          <cell r="D11932">
            <v>2015</v>
          </cell>
          <cell r="G11932">
            <v>103</v>
          </cell>
          <cell r="I11932">
            <v>185735</v>
          </cell>
        </row>
        <row r="11933">
          <cell r="A11933">
            <v>191</v>
          </cell>
          <cell r="D11933">
            <v>2015</v>
          </cell>
          <cell r="G11933">
            <v>104</v>
          </cell>
          <cell r="I11933">
            <v>121384</v>
          </cell>
        </row>
        <row r="11934">
          <cell r="A11934">
            <v>191</v>
          </cell>
          <cell r="D11934">
            <v>2015</v>
          </cell>
          <cell r="G11934"/>
          <cell r="I11934">
            <v>0</v>
          </cell>
        </row>
        <row r="11935">
          <cell r="A11935">
            <v>191</v>
          </cell>
          <cell r="D11935">
            <v>2015</v>
          </cell>
          <cell r="G11935"/>
          <cell r="I11935">
            <v>0</v>
          </cell>
        </row>
        <row r="11936">
          <cell r="A11936">
            <v>191</v>
          </cell>
          <cell r="D11936">
            <v>2015</v>
          </cell>
          <cell r="G11936">
            <v>107</v>
          </cell>
          <cell r="I11936">
            <v>2652563</v>
          </cell>
        </row>
        <row r="11937">
          <cell r="A11937">
            <v>191</v>
          </cell>
          <cell r="D11937">
            <v>2015</v>
          </cell>
          <cell r="G11937">
            <v>108</v>
          </cell>
          <cell r="I11937">
            <v>2881212</v>
          </cell>
        </row>
        <row r="11938">
          <cell r="A11938">
            <v>191</v>
          </cell>
          <cell r="D11938">
            <v>2015</v>
          </cell>
          <cell r="G11938">
            <v>109</v>
          </cell>
          <cell r="I11938">
            <v>234242</v>
          </cell>
        </row>
        <row r="11939">
          <cell r="A11939">
            <v>191</v>
          </cell>
          <cell r="D11939">
            <v>2015</v>
          </cell>
          <cell r="G11939">
            <v>110</v>
          </cell>
          <cell r="I11939">
            <v>0</v>
          </cell>
        </row>
        <row r="11940">
          <cell r="A11940">
            <v>191</v>
          </cell>
          <cell r="D11940">
            <v>2015</v>
          </cell>
          <cell r="G11940">
            <v>111</v>
          </cell>
          <cell r="I11940">
            <v>6787703</v>
          </cell>
        </row>
        <row r="11941">
          <cell r="A11941">
            <v>191</v>
          </cell>
          <cell r="D11941">
            <v>2015</v>
          </cell>
          <cell r="G11941">
            <v>112</v>
          </cell>
          <cell r="I11941">
            <v>129031107</v>
          </cell>
        </row>
        <row r="11942">
          <cell r="A11942">
            <v>191</v>
          </cell>
          <cell r="D11942">
            <v>2016</v>
          </cell>
          <cell r="G11942">
            <v>83</v>
          </cell>
          <cell r="I11942">
            <v>653442</v>
          </cell>
        </row>
        <row r="11943">
          <cell r="A11943">
            <v>191</v>
          </cell>
          <cell r="D11943">
            <v>2016</v>
          </cell>
          <cell r="G11943"/>
          <cell r="I11943">
            <v>0</v>
          </cell>
        </row>
        <row r="11944">
          <cell r="A11944">
            <v>191</v>
          </cell>
          <cell r="D11944">
            <v>2016</v>
          </cell>
          <cell r="G11944">
            <v>85</v>
          </cell>
          <cell r="I11944">
            <v>1151525</v>
          </cell>
        </row>
        <row r="11945">
          <cell r="A11945">
            <v>191</v>
          </cell>
          <cell r="D11945">
            <v>2016</v>
          </cell>
          <cell r="G11945">
            <v>86</v>
          </cell>
          <cell r="I11945">
            <v>399642</v>
          </cell>
        </row>
        <row r="11946">
          <cell r="A11946">
            <v>191</v>
          </cell>
          <cell r="D11946">
            <v>2016</v>
          </cell>
          <cell r="G11946"/>
          <cell r="I11946">
            <v>0</v>
          </cell>
        </row>
        <row r="11947">
          <cell r="A11947">
            <v>191</v>
          </cell>
          <cell r="D11947">
            <v>2016</v>
          </cell>
          <cell r="G11947">
            <v>88</v>
          </cell>
          <cell r="I11947">
            <v>-133302</v>
          </cell>
        </row>
        <row r="11948">
          <cell r="A11948">
            <v>191</v>
          </cell>
          <cell r="D11948">
            <v>2016</v>
          </cell>
          <cell r="G11948">
            <v>89</v>
          </cell>
          <cell r="I11948">
            <v>345178</v>
          </cell>
        </row>
        <row r="11949">
          <cell r="A11949">
            <v>191</v>
          </cell>
          <cell r="D11949">
            <v>2016</v>
          </cell>
          <cell r="G11949">
            <v>90</v>
          </cell>
          <cell r="I11949">
            <v>79151</v>
          </cell>
        </row>
        <row r="11950">
          <cell r="A11950">
            <v>191</v>
          </cell>
          <cell r="D11950">
            <v>2016</v>
          </cell>
          <cell r="G11950">
            <v>91</v>
          </cell>
          <cell r="I11950">
            <v>4893</v>
          </cell>
        </row>
        <row r="11951">
          <cell r="A11951">
            <v>191</v>
          </cell>
          <cell r="D11951">
            <v>2016</v>
          </cell>
          <cell r="G11951"/>
          <cell r="I11951">
            <v>0</v>
          </cell>
        </row>
        <row r="11952">
          <cell r="A11952">
            <v>191</v>
          </cell>
          <cell r="D11952">
            <v>2016</v>
          </cell>
          <cell r="G11952">
            <v>93</v>
          </cell>
          <cell r="I11952">
            <v>396884</v>
          </cell>
        </row>
        <row r="11953">
          <cell r="A11953">
            <v>191</v>
          </cell>
          <cell r="D11953">
            <v>2016</v>
          </cell>
          <cell r="G11953">
            <v>94</v>
          </cell>
          <cell r="I11953">
            <v>494150</v>
          </cell>
        </row>
        <row r="11954">
          <cell r="A11954">
            <v>191</v>
          </cell>
          <cell r="D11954">
            <v>2016</v>
          </cell>
          <cell r="G11954">
            <v>95</v>
          </cell>
          <cell r="I11954">
            <v>258309</v>
          </cell>
        </row>
        <row r="11955">
          <cell r="A11955">
            <v>191</v>
          </cell>
          <cell r="D11955">
            <v>2016</v>
          </cell>
          <cell r="G11955">
            <v>96</v>
          </cell>
          <cell r="I11955">
            <v>2098503</v>
          </cell>
        </row>
        <row r="11956">
          <cell r="A11956">
            <v>191</v>
          </cell>
          <cell r="D11956">
            <v>2016</v>
          </cell>
          <cell r="G11956">
            <v>97</v>
          </cell>
          <cell r="I11956">
            <v>116879054</v>
          </cell>
        </row>
        <row r="11957">
          <cell r="A11957">
            <v>191</v>
          </cell>
          <cell r="D11957">
            <v>2016</v>
          </cell>
          <cell r="G11957">
            <v>98</v>
          </cell>
          <cell r="I11957">
            <v>10000</v>
          </cell>
        </row>
        <row r="11958">
          <cell r="A11958">
            <v>191</v>
          </cell>
          <cell r="D11958">
            <v>2016</v>
          </cell>
          <cell r="G11958">
            <v>99</v>
          </cell>
          <cell r="I11958">
            <v>122637429</v>
          </cell>
        </row>
        <row r="11959">
          <cell r="A11959">
            <v>191</v>
          </cell>
          <cell r="D11959">
            <v>2016</v>
          </cell>
          <cell r="G11959"/>
          <cell r="I11959">
            <v>0</v>
          </cell>
        </row>
        <row r="11960">
          <cell r="A11960">
            <v>191</v>
          </cell>
          <cell r="D11960">
            <v>2016</v>
          </cell>
          <cell r="G11960">
            <v>101</v>
          </cell>
          <cell r="I11960">
            <v>670247</v>
          </cell>
        </row>
        <row r="11961">
          <cell r="A11961">
            <v>191</v>
          </cell>
          <cell r="D11961">
            <v>2016</v>
          </cell>
          <cell r="G11961">
            <v>102</v>
          </cell>
          <cell r="I11961">
            <v>2472</v>
          </cell>
        </row>
        <row r="11962">
          <cell r="A11962">
            <v>191</v>
          </cell>
          <cell r="D11962">
            <v>2016</v>
          </cell>
          <cell r="G11962">
            <v>103</v>
          </cell>
          <cell r="I11962">
            <v>189885</v>
          </cell>
        </row>
        <row r="11963">
          <cell r="A11963">
            <v>191</v>
          </cell>
          <cell r="D11963">
            <v>2016</v>
          </cell>
          <cell r="G11963">
            <v>104</v>
          </cell>
          <cell r="I11963">
            <v>118028</v>
          </cell>
        </row>
        <row r="11964">
          <cell r="A11964">
            <v>191</v>
          </cell>
          <cell r="D11964">
            <v>2016</v>
          </cell>
          <cell r="G11964"/>
          <cell r="I11964">
            <v>0</v>
          </cell>
        </row>
        <row r="11965">
          <cell r="A11965">
            <v>191</v>
          </cell>
          <cell r="D11965">
            <v>2016</v>
          </cell>
          <cell r="G11965"/>
          <cell r="I11965">
            <v>0</v>
          </cell>
        </row>
        <row r="11966">
          <cell r="A11966">
            <v>191</v>
          </cell>
          <cell r="D11966">
            <v>2016</v>
          </cell>
          <cell r="G11966">
            <v>107</v>
          </cell>
          <cell r="I11966">
            <v>2324911</v>
          </cell>
        </row>
        <row r="11967">
          <cell r="A11967">
            <v>191</v>
          </cell>
          <cell r="D11967">
            <v>2016</v>
          </cell>
          <cell r="G11967">
            <v>108</v>
          </cell>
          <cell r="I11967">
            <v>4640360</v>
          </cell>
        </row>
        <row r="11968">
          <cell r="A11968">
            <v>191</v>
          </cell>
          <cell r="D11968">
            <v>2016</v>
          </cell>
          <cell r="G11968">
            <v>109</v>
          </cell>
          <cell r="I11968">
            <v>271961</v>
          </cell>
        </row>
        <row r="11969">
          <cell r="A11969">
            <v>191</v>
          </cell>
          <cell r="D11969">
            <v>2016</v>
          </cell>
          <cell r="G11969">
            <v>110</v>
          </cell>
          <cell r="I11969">
            <v>1098</v>
          </cell>
        </row>
        <row r="11970">
          <cell r="A11970">
            <v>191</v>
          </cell>
          <cell r="D11970">
            <v>2016</v>
          </cell>
          <cell r="G11970">
            <v>111</v>
          </cell>
          <cell r="I11970">
            <v>8218962</v>
          </cell>
        </row>
        <row r="11971">
          <cell r="A11971">
            <v>191</v>
          </cell>
          <cell r="D11971">
            <v>2016</v>
          </cell>
          <cell r="G11971">
            <v>112</v>
          </cell>
          <cell r="I11971">
            <v>130856391</v>
          </cell>
        </row>
        <row r="11972">
          <cell r="A11972">
            <v>202</v>
          </cell>
          <cell r="D11972">
            <v>1998</v>
          </cell>
          <cell r="G11972">
            <v>83</v>
          </cell>
          <cell r="I11972">
            <v>180098</v>
          </cell>
        </row>
        <row r="11973">
          <cell r="A11973">
            <v>202</v>
          </cell>
          <cell r="D11973">
            <v>1998</v>
          </cell>
          <cell r="G11973">
            <v>84</v>
          </cell>
          <cell r="I11973">
            <v>439573</v>
          </cell>
        </row>
        <row r="11974">
          <cell r="A11974">
            <v>202</v>
          </cell>
          <cell r="D11974">
            <v>1998</v>
          </cell>
          <cell r="G11974">
            <v>85</v>
          </cell>
          <cell r="I11974">
            <v>93716</v>
          </cell>
        </row>
        <row r="11975">
          <cell r="A11975">
            <v>202</v>
          </cell>
          <cell r="D11975">
            <v>1998</v>
          </cell>
          <cell r="G11975">
            <v>86</v>
          </cell>
          <cell r="I11975">
            <v>14786</v>
          </cell>
        </row>
        <row r="11976">
          <cell r="A11976">
            <v>202</v>
          </cell>
          <cell r="D11976">
            <v>1998</v>
          </cell>
          <cell r="G11976"/>
          <cell r="I11976">
            <v>0</v>
          </cell>
        </row>
        <row r="11977">
          <cell r="A11977">
            <v>202</v>
          </cell>
          <cell r="D11977">
            <v>1998</v>
          </cell>
          <cell r="G11977"/>
          <cell r="I11977">
            <v>0</v>
          </cell>
        </row>
        <row r="11978">
          <cell r="A11978">
            <v>202</v>
          </cell>
          <cell r="D11978">
            <v>1998</v>
          </cell>
          <cell r="G11978">
            <v>89</v>
          </cell>
          <cell r="I11978">
            <v>1203</v>
          </cell>
        </row>
        <row r="11979">
          <cell r="A11979">
            <v>202</v>
          </cell>
          <cell r="D11979">
            <v>1998</v>
          </cell>
          <cell r="G11979">
            <v>90</v>
          </cell>
          <cell r="I11979">
            <v>476229</v>
          </cell>
        </row>
        <row r="11980">
          <cell r="A11980">
            <v>202</v>
          </cell>
          <cell r="D11980">
            <v>1998</v>
          </cell>
          <cell r="G11980">
            <v>91</v>
          </cell>
          <cell r="I11980">
            <v>1205605</v>
          </cell>
        </row>
        <row r="11981">
          <cell r="A11981">
            <v>202</v>
          </cell>
          <cell r="D11981">
            <v>1998</v>
          </cell>
          <cell r="G11981"/>
          <cell r="I11981">
            <v>0</v>
          </cell>
        </row>
        <row r="11982">
          <cell r="A11982">
            <v>202</v>
          </cell>
          <cell r="D11982">
            <v>1998</v>
          </cell>
          <cell r="G11982">
            <v>93</v>
          </cell>
          <cell r="I11982">
            <v>98321</v>
          </cell>
        </row>
        <row r="11983">
          <cell r="A11983">
            <v>202</v>
          </cell>
          <cell r="D11983">
            <v>1998</v>
          </cell>
          <cell r="G11983"/>
          <cell r="I11983">
            <v>0</v>
          </cell>
        </row>
        <row r="11984">
          <cell r="A11984">
            <v>202</v>
          </cell>
          <cell r="D11984">
            <v>1998</v>
          </cell>
          <cell r="G11984">
            <v>95</v>
          </cell>
          <cell r="I11984">
            <v>837590</v>
          </cell>
        </row>
        <row r="11985">
          <cell r="A11985">
            <v>202</v>
          </cell>
          <cell r="D11985">
            <v>1998</v>
          </cell>
          <cell r="G11985">
            <v>96</v>
          </cell>
          <cell r="I11985">
            <v>351126</v>
          </cell>
        </row>
        <row r="11986">
          <cell r="A11986">
            <v>202</v>
          </cell>
          <cell r="D11986">
            <v>1998</v>
          </cell>
          <cell r="G11986">
            <v>97</v>
          </cell>
          <cell r="I11986">
            <v>2622</v>
          </cell>
        </row>
        <row r="11987">
          <cell r="A11987">
            <v>202</v>
          </cell>
          <cell r="D11987">
            <v>1998</v>
          </cell>
          <cell r="G11987">
            <v>98</v>
          </cell>
          <cell r="I11987">
            <v>276388</v>
          </cell>
        </row>
        <row r="11988">
          <cell r="A11988">
            <v>202</v>
          </cell>
          <cell r="D11988">
            <v>1998</v>
          </cell>
          <cell r="G11988">
            <v>99</v>
          </cell>
          <cell r="I11988">
            <v>1566047</v>
          </cell>
        </row>
        <row r="11989">
          <cell r="A11989">
            <v>202</v>
          </cell>
          <cell r="D11989">
            <v>1998</v>
          </cell>
          <cell r="G11989">
            <v>100</v>
          </cell>
          <cell r="I11989">
            <v>2771652</v>
          </cell>
        </row>
        <row r="11990">
          <cell r="A11990">
            <v>202</v>
          </cell>
          <cell r="D11990">
            <v>1998</v>
          </cell>
          <cell r="G11990"/>
          <cell r="I11990">
            <v>0</v>
          </cell>
        </row>
        <row r="11991">
          <cell r="A11991">
            <v>202</v>
          </cell>
          <cell r="D11991">
            <v>1998</v>
          </cell>
          <cell r="G11991"/>
          <cell r="I11991">
            <v>0</v>
          </cell>
        </row>
        <row r="11992">
          <cell r="A11992">
            <v>202</v>
          </cell>
          <cell r="D11992">
            <v>1998</v>
          </cell>
          <cell r="G11992">
            <v>103</v>
          </cell>
          <cell r="I11992">
            <v>461473</v>
          </cell>
        </row>
        <row r="11993">
          <cell r="A11993">
            <v>202</v>
          </cell>
          <cell r="D11993">
            <v>1998</v>
          </cell>
          <cell r="G11993"/>
          <cell r="I11993">
            <v>0</v>
          </cell>
        </row>
        <row r="11994">
          <cell r="A11994">
            <v>202</v>
          </cell>
          <cell r="D11994">
            <v>1998</v>
          </cell>
          <cell r="G11994">
            <v>105</v>
          </cell>
          <cell r="I11994">
            <v>562833</v>
          </cell>
        </row>
        <row r="11995">
          <cell r="A11995">
            <v>202</v>
          </cell>
          <cell r="D11995">
            <v>1998</v>
          </cell>
          <cell r="G11995">
            <v>106</v>
          </cell>
          <cell r="I11995">
            <v>100366</v>
          </cell>
        </row>
        <row r="11996">
          <cell r="A11996">
            <v>202</v>
          </cell>
          <cell r="D11996">
            <v>1998</v>
          </cell>
          <cell r="G11996">
            <v>107</v>
          </cell>
          <cell r="I11996">
            <v>118280</v>
          </cell>
        </row>
        <row r="11997">
          <cell r="A11997">
            <v>202</v>
          </cell>
          <cell r="D11997">
            <v>1998</v>
          </cell>
          <cell r="G11997">
            <v>108</v>
          </cell>
          <cell r="I11997">
            <v>465680</v>
          </cell>
        </row>
        <row r="11998">
          <cell r="A11998">
            <v>202</v>
          </cell>
          <cell r="D11998">
            <v>1998</v>
          </cell>
          <cell r="G11998">
            <v>109</v>
          </cell>
          <cell r="I11998">
            <v>136658</v>
          </cell>
        </row>
        <row r="11999">
          <cell r="A11999">
            <v>202</v>
          </cell>
          <cell r="D11999">
            <v>1998</v>
          </cell>
          <cell r="G11999">
            <v>110</v>
          </cell>
          <cell r="I11999">
            <v>505042</v>
          </cell>
        </row>
        <row r="12000">
          <cell r="A12000">
            <v>202</v>
          </cell>
          <cell r="D12000">
            <v>1998</v>
          </cell>
          <cell r="G12000">
            <v>111</v>
          </cell>
          <cell r="I12000">
            <v>259240</v>
          </cell>
        </row>
        <row r="12001">
          <cell r="A12001">
            <v>202</v>
          </cell>
          <cell r="D12001">
            <v>1998</v>
          </cell>
          <cell r="G12001">
            <v>112</v>
          </cell>
          <cell r="I12001">
            <v>744217</v>
          </cell>
        </row>
        <row r="12002">
          <cell r="A12002">
            <v>202</v>
          </cell>
          <cell r="D12002">
            <v>1999</v>
          </cell>
          <cell r="G12002">
            <v>83</v>
          </cell>
          <cell r="I12002">
            <v>189617</v>
          </cell>
        </row>
        <row r="12003">
          <cell r="A12003">
            <v>202</v>
          </cell>
          <cell r="D12003">
            <v>1999</v>
          </cell>
          <cell r="G12003">
            <v>84</v>
          </cell>
          <cell r="I12003">
            <v>487848</v>
          </cell>
        </row>
        <row r="12004">
          <cell r="A12004">
            <v>202</v>
          </cell>
          <cell r="D12004">
            <v>1999</v>
          </cell>
          <cell r="G12004">
            <v>85</v>
          </cell>
          <cell r="I12004">
            <v>89691</v>
          </cell>
        </row>
        <row r="12005">
          <cell r="A12005">
            <v>202</v>
          </cell>
          <cell r="D12005">
            <v>1999</v>
          </cell>
          <cell r="G12005">
            <v>86</v>
          </cell>
          <cell r="I12005">
            <v>28101</v>
          </cell>
        </row>
        <row r="12006">
          <cell r="A12006">
            <v>202</v>
          </cell>
          <cell r="D12006">
            <v>1999</v>
          </cell>
          <cell r="G12006">
            <v>87</v>
          </cell>
          <cell r="I12006">
            <v>0</v>
          </cell>
        </row>
        <row r="12007">
          <cell r="A12007">
            <v>202</v>
          </cell>
          <cell r="D12007">
            <v>1999</v>
          </cell>
          <cell r="G12007">
            <v>88</v>
          </cell>
          <cell r="I12007">
            <v>63707</v>
          </cell>
        </row>
        <row r="12008">
          <cell r="A12008">
            <v>202</v>
          </cell>
          <cell r="D12008">
            <v>1999</v>
          </cell>
          <cell r="G12008">
            <v>89</v>
          </cell>
          <cell r="I12008">
            <v>25763</v>
          </cell>
        </row>
        <row r="12009">
          <cell r="A12009">
            <v>202</v>
          </cell>
          <cell r="D12009">
            <v>1999</v>
          </cell>
          <cell r="G12009">
            <v>90</v>
          </cell>
          <cell r="I12009">
            <v>553015</v>
          </cell>
        </row>
        <row r="12010">
          <cell r="A12010">
            <v>202</v>
          </cell>
          <cell r="D12010">
            <v>1999</v>
          </cell>
          <cell r="G12010">
            <v>91</v>
          </cell>
          <cell r="I12010">
            <v>1437742</v>
          </cell>
        </row>
        <row r="12011">
          <cell r="A12011">
            <v>202</v>
          </cell>
          <cell r="D12011">
            <v>1999</v>
          </cell>
          <cell r="G12011"/>
          <cell r="I12011">
            <v>0</v>
          </cell>
        </row>
        <row r="12012">
          <cell r="A12012">
            <v>202</v>
          </cell>
          <cell r="D12012">
            <v>1999</v>
          </cell>
          <cell r="G12012">
            <v>93</v>
          </cell>
          <cell r="I12012">
            <v>110687</v>
          </cell>
        </row>
        <row r="12013">
          <cell r="A12013">
            <v>202</v>
          </cell>
          <cell r="D12013">
            <v>1999</v>
          </cell>
          <cell r="G12013">
            <v>94</v>
          </cell>
          <cell r="I12013">
            <v>0</v>
          </cell>
        </row>
        <row r="12014">
          <cell r="A12014">
            <v>202</v>
          </cell>
          <cell r="D12014">
            <v>1999</v>
          </cell>
          <cell r="G12014">
            <v>95</v>
          </cell>
          <cell r="I12014">
            <v>1317451</v>
          </cell>
        </row>
        <row r="12015">
          <cell r="A12015">
            <v>202</v>
          </cell>
          <cell r="D12015">
            <v>1999</v>
          </cell>
          <cell r="G12015">
            <v>96</v>
          </cell>
          <cell r="I12015">
            <v>541727</v>
          </cell>
        </row>
        <row r="12016">
          <cell r="A12016">
            <v>202</v>
          </cell>
          <cell r="D12016">
            <v>1999</v>
          </cell>
          <cell r="G12016">
            <v>97</v>
          </cell>
          <cell r="I12016">
            <v>28045</v>
          </cell>
        </row>
        <row r="12017">
          <cell r="A12017">
            <v>202</v>
          </cell>
          <cell r="D12017">
            <v>1999</v>
          </cell>
          <cell r="G12017">
            <v>98</v>
          </cell>
          <cell r="I12017">
            <v>377786</v>
          </cell>
        </row>
        <row r="12018">
          <cell r="A12018">
            <v>202</v>
          </cell>
          <cell r="D12018">
            <v>1999</v>
          </cell>
          <cell r="G12018">
            <v>99</v>
          </cell>
          <cell r="I12018">
            <v>2375696</v>
          </cell>
        </row>
        <row r="12019">
          <cell r="A12019">
            <v>202</v>
          </cell>
          <cell r="D12019">
            <v>1999</v>
          </cell>
          <cell r="G12019">
            <v>100</v>
          </cell>
          <cell r="I12019">
            <v>3813438</v>
          </cell>
        </row>
        <row r="12020">
          <cell r="A12020">
            <v>202</v>
          </cell>
          <cell r="D12020">
            <v>1999</v>
          </cell>
          <cell r="G12020"/>
          <cell r="I12020">
            <v>0</v>
          </cell>
        </row>
        <row r="12021">
          <cell r="A12021">
            <v>202</v>
          </cell>
          <cell r="D12021">
            <v>1999</v>
          </cell>
          <cell r="G12021"/>
          <cell r="I12021">
            <v>0</v>
          </cell>
        </row>
        <row r="12022">
          <cell r="A12022">
            <v>202</v>
          </cell>
          <cell r="D12022">
            <v>1999</v>
          </cell>
          <cell r="G12022">
            <v>103</v>
          </cell>
          <cell r="I12022">
            <v>534775</v>
          </cell>
        </row>
        <row r="12023">
          <cell r="A12023">
            <v>202</v>
          </cell>
          <cell r="D12023">
            <v>1999</v>
          </cell>
          <cell r="G12023"/>
          <cell r="I12023">
            <v>0</v>
          </cell>
        </row>
        <row r="12024">
          <cell r="A12024">
            <v>202</v>
          </cell>
          <cell r="D12024">
            <v>1999</v>
          </cell>
          <cell r="G12024">
            <v>105</v>
          </cell>
          <cell r="I12024">
            <v>529254</v>
          </cell>
        </row>
        <row r="12025">
          <cell r="A12025">
            <v>202</v>
          </cell>
          <cell r="D12025">
            <v>1999</v>
          </cell>
          <cell r="G12025">
            <v>106</v>
          </cell>
          <cell r="I12025">
            <v>125791</v>
          </cell>
        </row>
        <row r="12026">
          <cell r="A12026">
            <v>202</v>
          </cell>
          <cell r="D12026">
            <v>1999</v>
          </cell>
          <cell r="G12026">
            <v>107</v>
          </cell>
          <cell r="I12026">
            <v>211136</v>
          </cell>
        </row>
        <row r="12027">
          <cell r="A12027">
            <v>202</v>
          </cell>
          <cell r="D12027">
            <v>1999</v>
          </cell>
          <cell r="G12027">
            <v>108</v>
          </cell>
          <cell r="I12027">
            <v>502370</v>
          </cell>
        </row>
        <row r="12028">
          <cell r="A12028">
            <v>202</v>
          </cell>
          <cell r="D12028">
            <v>1999</v>
          </cell>
          <cell r="G12028">
            <v>109</v>
          </cell>
          <cell r="I12028">
            <v>228648</v>
          </cell>
        </row>
        <row r="12029">
          <cell r="A12029">
            <v>202</v>
          </cell>
          <cell r="D12029">
            <v>1999</v>
          </cell>
          <cell r="G12029">
            <v>110</v>
          </cell>
          <cell r="I12029">
            <v>597696</v>
          </cell>
        </row>
        <row r="12030">
          <cell r="A12030">
            <v>202</v>
          </cell>
          <cell r="D12030">
            <v>1999</v>
          </cell>
          <cell r="G12030">
            <v>111</v>
          </cell>
          <cell r="I12030">
            <v>289793</v>
          </cell>
        </row>
        <row r="12031">
          <cell r="A12031">
            <v>202</v>
          </cell>
          <cell r="D12031">
            <v>1999</v>
          </cell>
          <cell r="G12031">
            <v>112</v>
          </cell>
          <cell r="I12031">
            <v>914667</v>
          </cell>
        </row>
        <row r="12032">
          <cell r="A12032">
            <v>202</v>
          </cell>
          <cell r="D12032">
            <v>2000</v>
          </cell>
          <cell r="G12032">
            <v>83</v>
          </cell>
          <cell r="I12032">
            <v>161620</v>
          </cell>
        </row>
        <row r="12033">
          <cell r="A12033">
            <v>202</v>
          </cell>
          <cell r="D12033">
            <v>2000</v>
          </cell>
          <cell r="G12033">
            <v>84</v>
          </cell>
          <cell r="I12033">
            <v>479929</v>
          </cell>
        </row>
        <row r="12034">
          <cell r="A12034">
            <v>202</v>
          </cell>
          <cell r="D12034">
            <v>2000</v>
          </cell>
          <cell r="G12034">
            <v>85</v>
          </cell>
          <cell r="I12034">
            <v>98104</v>
          </cell>
        </row>
        <row r="12035">
          <cell r="A12035">
            <v>202</v>
          </cell>
          <cell r="D12035">
            <v>2000</v>
          </cell>
          <cell r="G12035">
            <v>86</v>
          </cell>
          <cell r="I12035">
            <v>22014</v>
          </cell>
        </row>
        <row r="12036">
          <cell r="A12036">
            <v>202</v>
          </cell>
          <cell r="D12036">
            <v>2000</v>
          </cell>
          <cell r="G12036">
            <v>87</v>
          </cell>
          <cell r="I12036">
            <v>0</v>
          </cell>
        </row>
        <row r="12037">
          <cell r="A12037">
            <v>202</v>
          </cell>
          <cell r="D12037">
            <v>2000</v>
          </cell>
          <cell r="G12037">
            <v>88</v>
          </cell>
          <cell r="I12037">
            <v>55092</v>
          </cell>
        </row>
        <row r="12038">
          <cell r="A12038">
            <v>202</v>
          </cell>
          <cell r="D12038">
            <v>2000</v>
          </cell>
          <cell r="G12038">
            <v>89</v>
          </cell>
          <cell r="I12038">
            <v>30507</v>
          </cell>
        </row>
        <row r="12039">
          <cell r="A12039">
            <v>202</v>
          </cell>
          <cell r="D12039">
            <v>2000</v>
          </cell>
          <cell r="G12039">
            <v>90</v>
          </cell>
          <cell r="I12039">
            <v>423341</v>
          </cell>
        </row>
        <row r="12040">
          <cell r="A12040">
            <v>202</v>
          </cell>
          <cell r="D12040">
            <v>2000</v>
          </cell>
          <cell r="G12040">
            <v>91</v>
          </cell>
          <cell r="I12040">
            <v>1270607</v>
          </cell>
        </row>
        <row r="12041">
          <cell r="A12041">
            <v>202</v>
          </cell>
          <cell r="D12041">
            <v>2000</v>
          </cell>
          <cell r="G12041"/>
          <cell r="I12041">
            <v>0</v>
          </cell>
        </row>
        <row r="12042">
          <cell r="A12042">
            <v>202</v>
          </cell>
          <cell r="D12042">
            <v>2000</v>
          </cell>
          <cell r="G12042">
            <v>93</v>
          </cell>
          <cell r="I12042">
            <v>427599</v>
          </cell>
        </row>
        <row r="12043">
          <cell r="A12043">
            <v>202</v>
          </cell>
          <cell r="D12043">
            <v>2000</v>
          </cell>
          <cell r="G12043">
            <v>94</v>
          </cell>
          <cell r="I12043">
            <v>0</v>
          </cell>
        </row>
        <row r="12044">
          <cell r="A12044">
            <v>202</v>
          </cell>
          <cell r="D12044">
            <v>2000</v>
          </cell>
          <cell r="G12044">
            <v>95</v>
          </cell>
          <cell r="I12044">
            <v>1040389</v>
          </cell>
        </row>
        <row r="12045">
          <cell r="A12045">
            <v>202</v>
          </cell>
          <cell r="D12045">
            <v>2000</v>
          </cell>
          <cell r="G12045">
            <v>96</v>
          </cell>
          <cell r="I12045">
            <v>442869</v>
          </cell>
        </row>
        <row r="12046">
          <cell r="A12046">
            <v>202</v>
          </cell>
          <cell r="D12046">
            <v>2000</v>
          </cell>
          <cell r="G12046">
            <v>97</v>
          </cell>
          <cell r="I12046">
            <v>40208</v>
          </cell>
        </row>
        <row r="12047">
          <cell r="A12047">
            <v>202</v>
          </cell>
          <cell r="D12047">
            <v>2000</v>
          </cell>
          <cell r="G12047">
            <v>98</v>
          </cell>
          <cell r="I12047">
            <v>606957</v>
          </cell>
        </row>
        <row r="12048">
          <cell r="A12048">
            <v>202</v>
          </cell>
          <cell r="D12048">
            <v>2000</v>
          </cell>
          <cell r="G12048">
            <v>99</v>
          </cell>
          <cell r="I12048">
            <v>2558022</v>
          </cell>
        </row>
        <row r="12049">
          <cell r="A12049">
            <v>202</v>
          </cell>
          <cell r="D12049">
            <v>2000</v>
          </cell>
          <cell r="G12049">
            <v>100</v>
          </cell>
          <cell r="I12049">
            <v>3828629</v>
          </cell>
        </row>
        <row r="12050">
          <cell r="A12050">
            <v>202</v>
          </cell>
          <cell r="D12050">
            <v>2000</v>
          </cell>
          <cell r="G12050"/>
          <cell r="I12050">
            <v>0</v>
          </cell>
        </row>
        <row r="12051">
          <cell r="A12051">
            <v>202</v>
          </cell>
          <cell r="D12051">
            <v>2000</v>
          </cell>
          <cell r="G12051"/>
          <cell r="I12051">
            <v>0</v>
          </cell>
        </row>
        <row r="12052">
          <cell r="A12052">
            <v>202</v>
          </cell>
          <cell r="D12052">
            <v>2000</v>
          </cell>
          <cell r="G12052">
            <v>103</v>
          </cell>
          <cell r="I12052">
            <v>635681</v>
          </cell>
        </row>
        <row r="12053">
          <cell r="A12053">
            <v>202</v>
          </cell>
          <cell r="D12053">
            <v>2000</v>
          </cell>
          <cell r="G12053"/>
          <cell r="I12053">
            <v>0</v>
          </cell>
        </row>
        <row r="12054">
          <cell r="A12054">
            <v>202</v>
          </cell>
          <cell r="D12054">
            <v>2000</v>
          </cell>
          <cell r="G12054">
            <v>105</v>
          </cell>
          <cell r="I12054">
            <v>477151</v>
          </cell>
        </row>
        <row r="12055">
          <cell r="A12055">
            <v>202</v>
          </cell>
          <cell r="D12055">
            <v>2000</v>
          </cell>
          <cell r="G12055">
            <v>106</v>
          </cell>
          <cell r="I12055">
            <v>131426</v>
          </cell>
        </row>
        <row r="12056">
          <cell r="A12056">
            <v>202</v>
          </cell>
          <cell r="D12056">
            <v>2000</v>
          </cell>
          <cell r="G12056">
            <v>107</v>
          </cell>
          <cell r="I12056">
            <v>155527</v>
          </cell>
        </row>
        <row r="12057">
          <cell r="A12057">
            <v>202</v>
          </cell>
          <cell r="D12057">
            <v>2000</v>
          </cell>
          <cell r="G12057">
            <v>108</v>
          </cell>
          <cell r="I12057">
            <v>537657</v>
          </cell>
        </row>
        <row r="12058">
          <cell r="A12058">
            <v>202</v>
          </cell>
          <cell r="D12058">
            <v>2000</v>
          </cell>
          <cell r="G12058">
            <v>109</v>
          </cell>
          <cell r="I12058">
            <v>278362</v>
          </cell>
        </row>
        <row r="12059">
          <cell r="A12059">
            <v>202</v>
          </cell>
          <cell r="D12059">
            <v>2000</v>
          </cell>
          <cell r="G12059">
            <v>110</v>
          </cell>
          <cell r="I12059">
            <v>687238</v>
          </cell>
        </row>
        <row r="12060">
          <cell r="A12060">
            <v>202</v>
          </cell>
          <cell r="D12060">
            <v>2000</v>
          </cell>
          <cell r="G12060">
            <v>111</v>
          </cell>
          <cell r="I12060">
            <v>241227</v>
          </cell>
        </row>
        <row r="12061">
          <cell r="A12061">
            <v>202</v>
          </cell>
          <cell r="D12061">
            <v>2000</v>
          </cell>
          <cell r="G12061">
            <v>112</v>
          </cell>
          <cell r="I12061">
            <v>1492304</v>
          </cell>
        </row>
        <row r="12062">
          <cell r="A12062">
            <v>202</v>
          </cell>
          <cell r="D12062">
            <v>2001</v>
          </cell>
          <cell r="G12062">
            <v>83</v>
          </cell>
          <cell r="I12062">
            <v>241964</v>
          </cell>
        </row>
        <row r="12063">
          <cell r="A12063">
            <v>202</v>
          </cell>
          <cell r="D12063">
            <v>2001</v>
          </cell>
          <cell r="G12063">
            <v>84</v>
          </cell>
          <cell r="I12063">
            <v>535475</v>
          </cell>
        </row>
        <row r="12064">
          <cell r="A12064">
            <v>202</v>
          </cell>
          <cell r="D12064">
            <v>2001</v>
          </cell>
          <cell r="G12064">
            <v>85</v>
          </cell>
          <cell r="I12064">
            <v>94987</v>
          </cell>
        </row>
        <row r="12065">
          <cell r="A12065">
            <v>202</v>
          </cell>
          <cell r="D12065">
            <v>2001</v>
          </cell>
          <cell r="G12065">
            <v>86</v>
          </cell>
          <cell r="I12065">
            <v>16003</v>
          </cell>
        </row>
        <row r="12066">
          <cell r="A12066">
            <v>202</v>
          </cell>
          <cell r="D12066">
            <v>2001</v>
          </cell>
          <cell r="G12066">
            <v>87</v>
          </cell>
          <cell r="I12066">
            <v>0</v>
          </cell>
        </row>
        <row r="12067">
          <cell r="A12067">
            <v>202</v>
          </cell>
          <cell r="D12067">
            <v>2001</v>
          </cell>
          <cell r="G12067">
            <v>88</v>
          </cell>
          <cell r="I12067">
            <v>42687</v>
          </cell>
        </row>
        <row r="12068">
          <cell r="A12068">
            <v>202</v>
          </cell>
          <cell r="D12068">
            <v>2001</v>
          </cell>
          <cell r="G12068">
            <v>89</v>
          </cell>
          <cell r="I12068">
            <v>62957</v>
          </cell>
        </row>
        <row r="12069">
          <cell r="A12069">
            <v>202</v>
          </cell>
          <cell r="D12069">
            <v>2001</v>
          </cell>
          <cell r="G12069">
            <v>90</v>
          </cell>
          <cell r="I12069">
            <v>440838</v>
          </cell>
        </row>
        <row r="12070">
          <cell r="A12070">
            <v>202</v>
          </cell>
          <cell r="D12070">
            <v>2001</v>
          </cell>
          <cell r="G12070">
            <v>91</v>
          </cell>
          <cell r="I12070">
            <v>1434911</v>
          </cell>
        </row>
        <row r="12071">
          <cell r="A12071">
            <v>202</v>
          </cell>
          <cell r="D12071">
            <v>2001</v>
          </cell>
          <cell r="G12071"/>
          <cell r="I12071">
            <v>0</v>
          </cell>
        </row>
        <row r="12072">
          <cell r="A12072">
            <v>202</v>
          </cell>
          <cell r="D12072">
            <v>2001</v>
          </cell>
          <cell r="G12072">
            <v>93</v>
          </cell>
          <cell r="I12072">
            <v>110977</v>
          </cell>
        </row>
        <row r="12073">
          <cell r="A12073">
            <v>202</v>
          </cell>
          <cell r="D12073">
            <v>2001</v>
          </cell>
          <cell r="G12073">
            <v>94</v>
          </cell>
          <cell r="I12073">
            <v>0</v>
          </cell>
        </row>
        <row r="12074">
          <cell r="A12074">
            <v>202</v>
          </cell>
          <cell r="D12074">
            <v>2001</v>
          </cell>
          <cell r="G12074">
            <v>95</v>
          </cell>
          <cell r="I12074">
            <v>1060040</v>
          </cell>
        </row>
        <row r="12075">
          <cell r="A12075">
            <v>202</v>
          </cell>
          <cell r="D12075">
            <v>2001</v>
          </cell>
          <cell r="G12075">
            <v>96</v>
          </cell>
          <cell r="I12075">
            <v>384967</v>
          </cell>
        </row>
        <row r="12076">
          <cell r="A12076">
            <v>202</v>
          </cell>
          <cell r="D12076">
            <v>2001</v>
          </cell>
          <cell r="G12076">
            <v>97</v>
          </cell>
          <cell r="I12076">
            <v>96705</v>
          </cell>
        </row>
        <row r="12077">
          <cell r="A12077">
            <v>202</v>
          </cell>
          <cell r="D12077">
            <v>2001</v>
          </cell>
          <cell r="G12077">
            <v>98</v>
          </cell>
          <cell r="I12077">
            <v>458106</v>
          </cell>
        </row>
        <row r="12078">
          <cell r="A12078">
            <v>202</v>
          </cell>
          <cell r="D12078">
            <v>2001</v>
          </cell>
          <cell r="G12078">
            <v>99</v>
          </cell>
          <cell r="I12078">
            <v>2110795</v>
          </cell>
        </row>
        <row r="12079">
          <cell r="A12079">
            <v>202</v>
          </cell>
          <cell r="D12079">
            <v>2001</v>
          </cell>
          <cell r="G12079">
            <v>100</v>
          </cell>
          <cell r="I12079">
            <v>3545706</v>
          </cell>
        </row>
        <row r="12080">
          <cell r="A12080">
            <v>202</v>
          </cell>
          <cell r="D12080">
            <v>2001</v>
          </cell>
          <cell r="G12080"/>
          <cell r="I12080">
            <v>0</v>
          </cell>
        </row>
        <row r="12081">
          <cell r="A12081">
            <v>202</v>
          </cell>
          <cell r="D12081">
            <v>2001</v>
          </cell>
          <cell r="G12081"/>
          <cell r="I12081">
            <v>0</v>
          </cell>
        </row>
        <row r="12082">
          <cell r="A12082">
            <v>202</v>
          </cell>
          <cell r="D12082">
            <v>2001</v>
          </cell>
          <cell r="G12082">
            <v>103</v>
          </cell>
          <cell r="I12082">
            <v>751345</v>
          </cell>
        </row>
        <row r="12083">
          <cell r="A12083">
            <v>202</v>
          </cell>
          <cell r="D12083">
            <v>2001</v>
          </cell>
          <cell r="G12083"/>
          <cell r="I12083">
            <v>0</v>
          </cell>
        </row>
        <row r="12084">
          <cell r="A12084">
            <v>202</v>
          </cell>
          <cell r="D12084">
            <v>2001</v>
          </cell>
          <cell r="G12084">
            <v>105</v>
          </cell>
          <cell r="I12084">
            <v>581323</v>
          </cell>
        </row>
        <row r="12085">
          <cell r="A12085">
            <v>202</v>
          </cell>
          <cell r="D12085">
            <v>2001</v>
          </cell>
          <cell r="G12085">
            <v>106</v>
          </cell>
          <cell r="I12085">
            <v>133168</v>
          </cell>
        </row>
        <row r="12086">
          <cell r="A12086">
            <v>202</v>
          </cell>
          <cell r="D12086">
            <v>2001</v>
          </cell>
          <cell r="G12086">
            <v>107</v>
          </cell>
          <cell r="I12086">
            <v>185631</v>
          </cell>
        </row>
        <row r="12087">
          <cell r="A12087">
            <v>202</v>
          </cell>
          <cell r="D12087">
            <v>2001</v>
          </cell>
          <cell r="G12087">
            <v>108</v>
          </cell>
          <cell r="I12087">
            <v>634218</v>
          </cell>
        </row>
        <row r="12088">
          <cell r="A12088">
            <v>202</v>
          </cell>
          <cell r="D12088">
            <v>2001</v>
          </cell>
          <cell r="G12088">
            <v>109</v>
          </cell>
          <cell r="I12088">
            <v>175242</v>
          </cell>
        </row>
        <row r="12089">
          <cell r="A12089">
            <v>202</v>
          </cell>
          <cell r="D12089">
            <v>2001</v>
          </cell>
          <cell r="G12089">
            <v>110</v>
          </cell>
          <cell r="I12089">
            <v>570180</v>
          </cell>
        </row>
        <row r="12090">
          <cell r="A12090">
            <v>202</v>
          </cell>
          <cell r="D12090">
            <v>2001</v>
          </cell>
          <cell r="G12090">
            <v>111</v>
          </cell>
          <cell r="I12090">
            <v>260982</v>
          </cell>
        </row>
        <row r="12091">
          <cell r="A12091">
            <v>202</v>
          </cell>
          <cell r="D12091">
            <v>2001</v>
          </cell>
          <cell r="G12091">
            <v>112</v>
          </cell>
          <cell r="I12091">
            <v>1371560</v>
          </cell>
        </row>
        <row r="12092">
          <cell r="A12092">
            <v>202</v>
          </cell>
          <cell r="D12092">
            <v>2002</v>
          </cell>
          <cell r="G12092">
            <v>83</v>
          </cell>
          <cell r="I12092">
            <v>227297</v>
          </cell>
        </row>
        <row r="12093">
          <cell r="A12093">
            <v>202</v>
          </cell>
          <cell r="D12093">
            <v>2002</v>
          </cell>
          <cell r="G12093">
            <v>84</v>
          </cell>
          <cell r="I12093">
            <v>485729</v>
          </cell>
        </row>
        <row r="12094">
          <cell r="A12094">
            <v>202</v>
          </cell>
          <cell r="D12094">
            <v>2002</v>
          </cell>
          <cell r="G12094">
            <v>85</v>
          </cell>
          <cell r="I12094">
            <v>91183</v>
          </cell>
        </row>
        <row r="12095">
          <cell r="A12095">
            <v>202</v>
          </cell>
          <cell r="D12095">
            <v>2002</v>
          </cell>
          <cell r="G12095">
            <v>86</v>
          </cell>
          <cell r="I12095">
            <v>45689</v>
          </cell>
        </row>
        <row r="12096">
          <cell r="A12096">
            <v>202</v>
          </cell>
          <cell r="D12096">
            <v>2002</v>
          </cell>
          <cell r="G12096">
            <v>87</v>
          </cell>
          <cell r="I12096">
            <v>0</v>
          </cell>
        </row>
        <row r="12097">
          <cell r="A12097">
            <v>202</v>
          </cell>
          <cell r="D12097">
            <v>2002</v>
          </cell>
          <cell r="G12097">
            <v>88</v>
          </cell>
          <cell r="I12097">
            <v>57454</v>
          </cell>
        </row>
        <row r="12098">
          <cell r="A12098">
            <v>202</v>
          </cell>
          <cell r="D12098">
            <v>2002</v>
          </cell>
          <cell r="G12098">
            <v>89</v>
          </cell>
          <cell r="I12098">
            <v>52783</v>
          </cell>
        </row>
        <row r="12099">
          <cell r="A12099">
            <v>202</v>
          </cell>
          <cell r="D12099">
            <v>2002</v>
          </cell>
          <cell r="G12099">
            <v>90</v>
          </cell>
          <cell r="I12099">
            <v>460415</v>
          </cell>
        </row>
        <row r="12100">
          <cell r="A12100">
            <v>202</v>
          </cell>
          <cell r="D12100">
            <v>2002</v>
          </cell>
          <cell r="G12100">
            <v>91</v>
          </cell>
          <cell r="I12100">
            <v>1420550</v>
          </cell>
        </row>
        <row r="12101">
          <cell r="A12101">
            <v>202</v>
          </cell>
          <cell r="D12101">
            <v>2002</v>
          </cell>
          <cell r="G12101"/>
          <cell r="I12101">
            <v>0</v>
          </cell>
        </row>
        <row r="12102">
          <cell r="A12102">
            <v>202</v>
          </cell>
          <cell r="D12102">
            <v>2002</v>
          </cell>
          <cell r="G12102">
            <v>93</v>
          </cell>
          <cell r="I12102">
            <v>135997</v>
          </cell>
        </row>
        <row r="12103">
          <cell r="A12103">
            <v>202</v>
          </cell>
          <cell r="D12103">
            <v>2002</v>
          </cell>
          <cell r="G12103">
            <v>94</v>
          </cell>
          <cell r="I12103">
            <v>0</v>
          </cell>
        </row>
        <row r="12104">
          <cell r="A12104">
            <v>202</v>
          </cell>
          <cell r="D12104">
            <v>2002</v>
          </cell>
          <cell r="G12104">
            <v>95</v>
          </cell>
          <cell r="I12104">
            <v>1092714</v>
          </cell>
        </row>
        <row r="12105">
          <cell r="A12105">
            <v>202</v>
          </cell>
          <cell r="D12105">
            <v>2002</v>
          </cell>
          <cell r="G12105">
            <v>96</v>
          </cell>
          <cell r="I12105">
            <v>425387</v>
          </cell>
        </row>
        <row r="12106">
          <cell r="A12106">
            <v>202</v>
          </cell>
          <cell r="D12106">
            <v>2002</v>
          </cell>
          <cell r="G12106">
            <v>97</v>
          </cell>
          <cell r="I12106">
            <v>39552</v>
          </cell>
        </row>
        <row r="12107">
          <cell r="A12107">
            <v>202</v>
          </cell>
          <cell r="D12107">
            <v>2002</v>
          </cell>
          <cell r="G12107">
            <v>98</v>
          </cell>
          <cell r="I12107">
            <v>816703</v>
          </cell>
        </row>
        <row r="12108">
          <cell r="A12108">
            <v>202</v>
          </cell>
          <cell r="D12108">
            <v>2002</v>
          </cell>
          <cell r="G12108">
            <v>99</v>
          </cell>
          <cell r="I12108">
            <v>2510353</v>
          </cell>
        </row>
        <row r="12109">
          <cell r="A12109">
            <v>202</v>
          </cell>
          <cell r="D12109">
            <v>2002</v>
          </cell>
          <cell r="G12109">
            <v>100</v>
          </cell>
          <cell r="I12109">
            <v>3930903</v>
          </cell>
        </row>
        <row r="12110">
          <cell r="A12110">
            <v>202</v>
          </cell>
          <cell r="D12110">
            <v>2002</v>
          </cell>
          <cell r="G12110"/>
          <cell r="I12110">
            <v>0</v>
          </cell>
        </row>
        <row r="12111">
          <cell r="A12111">
            <v>202</v>
          </cell>
          <cell r="D12111">
            <v>2002</v>
          </cell>
          <cell r="G12111"/>
          <cell r="I12111">
            <v>0</v>
          </cell>
        </row>
        <row r="12112">
          <cell r="A12112">
            <v>202</v>
          </cell>
          <cell r="D12112">
            <v>2002</v>
          </cell>
          <cell r="G12112">
            <v>103</v>
          </cell>
          <cell r="I12112">
            <v>874019</v>
          </cell>
        </row>
        <row r="12113">
          <cell r="A12113">
            <v>202</v>
          </cell>
          <cell r="D12113">
            <v>2002</v>
          </cell>
          <cell r="G12113"/>
          <cell r="I12113">
            <v>0</v>
          </cell>
        </row>
        <row r="12114">
          <cell r="A12114">
            <v>202</v>
          </cell>
          <cell r="D12114">
            <v>2002</v>
          </cell>
          <cell r="G12114">
            <v>105</v>
          </cell>
          <cell r="I12114">
            <v>477451</v>
          </cell>
        </row>
        <row r="12115">
          <cell r="A12115">
            <v>202</v>
          </cell>
          <cell r="D12115">
            <v>2002</v>
          </cell>
          <cell r="G12115">
            <v>106</v>
          </cell>
          <cell r="I12115">
            <v>125433</v>
          </cell>
        </row>
        <row r="12116">
          <cell r="A12116">
            <v>202</v>
          </cell>
          <cell r="D12116">
            <v>2002</v>
          </cell>
          <cell r="G12116">
            <v>107</v>
          </cell>
          <cell r="I12116">
            <v>121779</v>
          </cell>
        </row>
        <row r="12117">
          <cell r="A12117">
            <v>202</v>
          </cell>
          <cell r="D12117">
            <v>2002</v>
          </cell>
          <cell r="G12117">
            <v>108</v>
          </cell>
          <cell r="I12117">
            <v>510297</v>
          </cell>
        </row>
        <row r="12118">
          <cell r="A12118">
            <v>202</v>
          </cell>
          <cell r="D12118">
            <v>2002</v>
          </cell>
          <cell r="G12118">
            <v>109</v>
          </cell>
          <cell r="I12118">
            <v>201644</v>
          </cell>
        </row>
        <row r="12119">
          <cell r="A12119">
            <v>202</v>
          </cell>
          <cell r="D12119">
            <v>2002</v>
          </cell>
          <cell r="G12119">
            <v>110</v>
          </cell>
          <cell r="I12119">
            <v>414364</v>
          </cell>
        </row>
        <row r="12120">
          <cell r="A12120">
            <v>202</v>
          </cell>
          <cell r="D12120">
            <v>2002</v>
          </cell>
          <cell r="G12120">
            <v>111</v>
          </cell>
          <cell r="I12120">
            <v>241010</v>
          </cell>
        </row>
        <row r="12121">
          <cell r="A12121">
            <v>202</v>
          </cell>
          <cell r="D12121">
            <v>2002</v>
          </cell>
          <cell r="G12121">
            <v>112</v>
          </cell>
          <cell r="I12121">
            <v>1294645</v>
          </cell>
        </row>
        <row r="12122">
          <cell r="A12122">
            <v>202</v>
          </cell>
          <cell r="D12122">
            <v>2003</v>
          </cell>
          <cell r="G12122">
            <v>83</v>
          </cell>
          <cell r="I12122">
            <v>276229</v>
          </cell>
        </row>
        <row r="12123">
          <cell r="A12123">
            <v>202</v>
          </cell>
          <cell r="D12123">
            <v>2003</v>
          </cell>
          <cell r="G12123">
            <v>84</v>
          </cell>
          <cell r="I12123">
            <v>491091</v>
          </cell>
        </row>
        <row r="12124">
          <cell r="A12124">
            <v>202</v>
          </cell>
          <cell r="D12124">
            <v>2003</v>
          </cell>
          <cell r="G12124">
            <v>85</v>
          </cell>
          <cell r="I12124">
            <v>115910</v>
          </cell>
        </row>
        <row r="12125">
          <cell r="A12125">
            <v>202</v>
          </cell>
          <cell r="D12125">
            <v>2003</v>
          </cell>
          <cell r="G12125">
            <v>86</v>
          </cell>
          <cell r="I12125">
            <v>204700</v>
          </cell>
        </row>
        <row r="12126">
          <cell r="A12126">
            <v>202</v>
          </cell>
          <cell r="D12126">
            <v>2003</v>
          </cell>
          <cell r="G12126">
            <v>87</v>
          </cell>
          <cell r="I12126">
            <v>0</v>
          </cell>
        </row>
        <row r="12127">
          <cell r="A12127">
            <v>202</v>
          </cell>
          <cell r="D12127">
            <v>2003</v>
          </cell>
          <cell r="G12127">
            <v>88</v>
          </cell>
          <cell r="I12127">
            <v>56874</v>
          </cell>
        </row>
        <row r="12128">
          <cell r="A12128">
            <v>202</v>
          </cell>
          <cell r="D12128">
            <v>2003</v>
          </cell>
          <cell r="G12128">
            <v>89</v>
          </cell>
          <cell r="I12128">
            <v>138200</v>
          </cell>
        </row>
        <row r="12129">
          <cell r="A12129">
            <v>202</v>
          </cell>
          <cell r="D12129">
            <v>2003</v>
          </cell>
          <cell r="G12129">
            <v>90</v>
          </cell>
          <cell r="I12129">
            <v>360438</v>
          </cell>
        </row>
        <row r="12130">
          <cell r="A12130">
            <v>202</v>
          </cell>
          <cell r="D12130">
            <v>2003</v>
          </cell>
          <cell r="G12130">
            <v>91</v>
          </cell>
          <cell r="I12130">
            <v>1643442</v>
          </cell>
        </row>
        <row r="12131">
          <cell r="A12131">
            <v>202</v>
          </cell>
          <cell r="D12131">
            <v>2003</v>
          </cell>
          <cell r="G12131"/>
          <cell r="I12131">
            <v>0</v>
          </cell>
        </row>
        <row r="12132">
          <cell r="A12132">
            <v>202</v>
          </cell>
          <cell r="D12132">
            <v>2003</v>
          </cell>
          <cell r="G12132">
            <v>93</v>
          </cell>
          <cell r="I12132">
            <v>179191</v>
          </cell>
        </row>
        <row r="12133">
          <cell r="A12133">
            <v>202</v>
          </cell>
          <cell r="D12133">
            <v>2003</v>
          </cell>
          <cell r="G12133">
            <v>94</v>
          </cell>
          <cell r="I12133">
            <v>0</v>
          </cell>
        </row>
        <row r="12134">
          <cell r="A12134">
            <v>202</v>
          </cell>
          <cell r="D12134">
            <v>2003</v>
          </cell>
          <cell r="G12134">
            <v>95</v>
          </cell>
          <cell r="I12134">
            <v>1305701</v>
          </cell>
        </row>
        <row r="12135">
          <cell r="A12135">
            <v>202</v>
          </cell>
          <cell r="D12135">
            <v>2003</v>
          </cell>
          <cell r="G12135">
            <v>96</v>
          </cell>
          <cell r="I12135">
            <v>491539</v>
          </cell>
        </row>
        <row r="12136">
          <cell r="A12136">
            <v>202</v>
          </cell>
          <cell r="D12136">
            <v>2003</v>
          </cell>
          <cell r="G12136">
            <v>97</v>
          </cell>
          <cell r="I12136">
            <v>19242</v>
          </cell>
        </row>
        <row r="12137">
          <cell r="A12137">
            <v>202</v>
          </cell>
          <cell r="D12137">
            <v>2003</v>
          </cell>
          <cell r="G12137">
            <v>98</v>
          </cell>
          <cell r="I12137">
            <v>871887</v>
          </cell>
        </row>
        <row r="12138">
          <cell r="A12138">
            <v>202</v>
          </cell>
          <cell r="D12138">
            <v>2003</v>
          </cell>
          <cell r="G12138">
            <v>99</v>
          </cell>
          <cell r="I12138">
            <v>2867560</v>
          </cell>
        </row>
        <row r="12139">
          <cell r="A12139">
            <v>202</v>
          </cell>
          <cell r="D12139">
            <v>2003</v>
          </cell>
          <cell r="G12139">
            <v>100</v>
          </cell>
          <cell r="I12139">
            <v>4511002</v>
          </cell>
        </row>
        <row r="12140">
          <cell r="A12140">
            <v>202</v>
          </cell>
          <cell r="D12140">
            <v>2003</v>
          </cell>
          <cell r="G12140"/>
          <cell r="I12140">
            <v>0</v>
          </cell>
        </row>
        <row r="12141">
          <cell r="A12141">
            <v>202</v>
          </cell>
          <cell r="D12141">
            <v>2003</v>
          </cell>
          <cell r="G12141"/>
          <cell r="I12141">
            <v>0</v>
          </cell>
        </row>
        <row r="12142">
          <cell r="A12142">
            <v>202</v>
          </cell>
          <cell r="D12142">
            <v>2003</v>
          </cell>
          <cell r="G12142">
            <v>103</v>
          </cell>
          <cell r="I12142">
            <v>1010613</v>
          </cell>
        </row>
        <row r="12143">
          <cell r="A12143">
            <v>202</v>
          </cell>
          <cell r="D12143">
            <v>2003</v>
          </cell>
          <cell r="G12143"/>
          <cell r="I12143">
            <v>0</v>
          </cell>
        </row>
        <row r="12144">
          <cell r="A12144">
            <v>202</v>
          </cell>
          <cell r="D12144">
            <v>2003</v>
          </cell>
          <cell r="G12144">
            <v>105</v>
          </cell>
          <cell r="I12144">
            <v>493598</v>
          </cell>
        </row>
        <row r="12145">
          <cell r="A12145">
            <v>202</v>
          </cell>
          <cell r="D12145">
            <v>2003</v>
          </cell>
          <cell r="G12145">
            <v>106</v>
          </cell>
          <cell r="I12145">
            <v>154343</v>
          </cell>
        </row>
        <row r="12146">
          <cell r="A12146">
            <v>202</v>
          </cell>
          <cell r="D12146">
            <v>2003</v>
          </cell>
          <cell r="G12146">
            <v>107</v>
          </cell>
          <cell r="I12146">
            <v>327328</v>
          </cell>
        </row>
        <row r="12147">
          <cell r="A12147">
            <v>202</v>
          </cell>
          <cell r="D12147">
            <v>2003</v>
          </cell>
          <cell r="G12147">
            <v>108</v>
          </cell>
          <cell r="I12147">
            <v>587418</v>
          </cell>
        </row>
        <row r="12148">
          <cell r="A12148">
            <v>202</v>
          </cell>
          <cell r="D12148">
            <v>2003</v>
          </cell>
          <cell r="G12148">
            <v>109</v>
          </cell>
          <cell r="I12148">
            <v>205730</v>
          </cell>
        </row>
        <row r="12149">
          <cell r="A12149">
            <v>202</v>
          </cell>
          <cell r="D12149">
            <v>2003</v>
          </cell>
          <cell r="G12149">
            <v>110</v>
          </cell>
          <cell r="I12149">
            <v>395255</v>
          </cell>
        </row>
        <row r="12150">
          <cell r="A12150">
            <v>202</v>
          </cell>
          <cell r="D12150">
            <v>2003</v>
          </cell>
          <cell r="G12150">
            <v>111</v>
          </cell>
          <cell r="I12150">
            <v>271606</v>
          </cell>
        </row>
        <row r="12151">
          <cell r="A12151">
            <v>202</v>
          </cell>
          <cell r="D12151">
            <v>2003</v>
          </cell>
          <cell r="G12151">
            <v>112</v>
          </cell>
          <cell r="I12151">
            <v>1422260</v>
          </cell>
        </row>
        <row r="12152">
          <cell r="A12152">
            <v>202</v>
          </cell>
          <cell r="D12152">
            <v>2004</v>
          </cell>
          <cell r="G12152">
            <v>83</v>
          </cell>
          <cell r="I12152">
            <v>206383</v>
          </cell>
        </row>
        <row r="12153">
          <cell r="A12153">
            <v>202</v>
          </cell>
          <cell r="D12153">
            <v>2004</v>
          </cell>
          <cell r="G12153">
            <v>84</v>
          </cell>
          <cell r="I12153">
            <v>571307</v>
          </cell>
        </row>
        <row r="12154">
          <cell r="A12154">
            <v>202</v>
          </cell>
          <cell r="D12154">
            <v>2004</v>
          </cell>
          <cell r="G12154">
            <v>85</v>
          </cell>
          <cell r="I12154">
            <v>140753</v>
          </cell>
        </row>
        <row r="12155">
          <cell r="A12155">
            <v>202</v>
          </cell>
          <cell r="D12155">
            <v>2004</v>
          </cell>
          <cell r="G12155">
            <v>86</v>
          </cell>
          <cell r="I12155">
            <v>261081</v>
          </cell>
        </row>
        <row r="12156">
          <cell r="A12156">
            <v>202</v>
          </cell>
          <cell r="D12156">
            <v>2004</v>
          </cell>
          <cell r="G12156"/>
          <cell r="I12156">
            <v>0</v>
          </cell>
        </row>
        <row r="12157">
          <cell r="A12157">
            <v>202</v>
          </cell>
          <cell r="D12157">
            <v>2004</v>
          </cell>
          <cell r="G12157">
            <v>88</v>
          </cell>
          <cell r="I12157">
            <v>147836</v>
          </cell>
        </row>
        <row r="12158">
          <cell r="A12158">
            <v>202</v>
          </cell>
          <cell r="D12158">
            <v>2004</v>
          </cell>
          <cell r="G12158">
            <v>89</v>
          </cell>
          <cell r="I12158">
            <v>150341</v>
          </cell>
        </row>
        <row r="12159">
          <cell r="A12159">
            <v>202</v>
          </cell>
          <cell r="D12159">
            <v>2004</v>
          </cell>
          <cell r="G12159">
            <v>90</v>
          </cell>
          <cell r="I12159">
            <v>282821</v>
          </cell>
        </row>
        <row r="12160">
          <cell r="A12160">
            <v>202</v>
          </cell>
          <cell r="D12160">
            <v>2004</v>
          </cell>
          <cell r="G12160">
            <v>91</v>
          </cell>
          <cell r="I12160">
            <v>1760522</v>
          </cell>
        </row>
        <row r="12161">
          <cell r="A12161">
            <v>202</v>
          </cell>
          <cell r="D12161">
            <v>2004</v>
          </cell>
          <cell r="G12161"/>
          <cell r="I12161">
            <v>0</v>
          </cell>
        </row>
        <row r="12162">
          <cell r="A12162">
            <v>202</v>
          </cell>
          <cell r="D12162">
            <v>2004</v>
          </cell>
          <cell r="G12162">
            <v>93</v>
          </cell>
          <cell r="I12162">
            <v>415755</v>
          </cell>
        </row>
        <row r="12163">
          <cell r="A12163">
            <v>202</v>
          </cell>
          <cell r="D12163">
            <v>2004</v>
          </cell>
          <cell r="G12163"/>
          <cell r="I12163">
            <v>0</v>
          </cell>
        </row>
        <row r="12164">
          <cell r="A12164">
            <v>202</v>
          </cell>
          <cell r="D12164">
            <v>2004</v>
          </cell>
          <cell r="G12164">
            <v>95</v>
          </cell>
          <cell r="I12164">
            <v>2954659</v>
          </cell>
        </row>
        <row r="12165">
          <cell r="A12165">
            <v>202</v>
          </cell>
          <cell r="D12165">
            <v>2004</v>
          </cell>
          <cell r="G12165">
            <v>96</v>
          </cell>
          <cell r="I12165">
            <v>489646</v>
          </cell>
        </row>
        <row r="12166">
          <cell r="A12166">
            <v>202</v>
          </cell>
          <cell r="D12166">
            <v>2004</v>
          </cell>
          <cell r="G12166">
            <v>97</v>
          </cell>
          <cell r="I12166">
            <v>21438</v>
          </cell>
        </row>
        <row r="12167">
          <cell r="A12167">
            <v>202</v>
          </cell>
          <cell r="D12167">
            <v>2004</v>
          </cell>
          <cell r="G12167">
            <v>98</v>
          </cell>
          <cell r="I12167">
            <v>708324</v>
          </cell>
        </row>
        <row r="12168">
          <cell r="A12168">
            <v>202</v>
          </cell>
          <cell r="D12168">
            <v>2004</v>
          </cell>
          <cell r="G12168">
            <v>99</v>
          </cell>
          <cell r="I12168">
            <v>4589822</v>
          </cell>
        </row>
        <row r="12169">
          <cell r="A12169">
            <v>202</v>
          </cell>
          <cell r="D12169">
            <v>2004</v>
          </cell>
          <cell r="G12169">
            <v>100</v>
          </cell>
          <cell r="I12169">
            <v>6350344</v>
          </cell>
        </row>
        <row r="12170">
          <cell r="A12170">
            <v>202</v>
          </cell>
          <cell r="D12170">
            <v>2004</v>
          </cell>
          <cell r="G12170"/>
          <cell r="I12170">
            <v>0</v>
          </cell>
        </row>
        <row r="12171">
          <cell r="A12171">
            <v>202</v>
          </cell>
          <cell r="D12171">
            <v>2004</v>
          </cell>
          <cell r="G12171"/>
          <cell r="I12171">
            <v>0</v>
          </cell>
        </row>
        <row r="12172">
          <cell r="A12172">
            <v>202</v>
          </cell>
          <cell r="D12172">
            <v>2004</v>
          </cell>
          <cell r="G12172">
            <v>103</v>
          </cell>
          <cell r="I12172">
            <v>1274674</v>
          </cell>
        </row>
        <row r="12173">
          <cell r="A12173">
            <v>202</v>
          </cell>
          <cell r="D12173">
            <v>2004</v>
          </cell>
          <cell r="G12173"/>
          <cell r="I12173">
            <v>0</v>
          </cell>
        </row>
        <row r="12174">
          <cell r="A12174">
            <v>202</v>
          </cell>
          <cell r="D12174">
            <v>2004</v>
          </cell>
          <cell r="G12174">
            <v>105</v>
          </cell>
          <cell r="I12174">
            <v>501506</v>
          </cell>
        </row>
        <row r="12175">
          <cell r="A12175">
            <v>202</v>
          </cell>
          <cell r="D12175">
            <v>2004</v>
          </cell>
          <cell r="G12175">
            <v>106</v>
          </cell>
          <cell r="I12175">
            <v>112826</v>
          </cell>
        </row>
        <row r="12176">
          <cell r="A12176">
            <v>202</v>
          </cell>
          <cell r="D12176">
            <v>2004</v>
          </cell>
          <cell r="G12176">
            <v>107</v>
          </cell>
          <cell r="I12176">
            <v>398688</v>
          </cell>
        </row>
        <row r="12177">
          <cell r="A12177">
            <v>202</v>
          </cell>
          <cell r="D12177">
            <v>2004</v>
          </cell>
          <cell r="G12177">
            <v>108</v>
          </cell>
          <cell r="I12177">
            <v>626094</v>
          </cell>
        </row>
        <row r="12178">
          <cell r="A12178">
            <v>202</v>
          </cell>
          <cell r="D12178">
            <v>2004</v>
          </cell>
          <cell r="G12178">
            <v>109</v>
          </cell>
          <cell r="I12178">
            <v>222204</v>
          </cell>
        </row>
        <row r="12179">
          <cell r="A12179">
            <v>202</v>
          </cell>
          <cell r="D12179">
            <v>2004</v>
          </cell>
          <cell r="G12179">
            <v>110</v>
          </cell>
          <cell r="I12179">
            <v>475334</v>
          </cell>
        </row>
        <row r="12180">
          <cell r="A12180">
            <v>202</v>
          </cell>
          <cell r="D12180">
            <v>2004</v>
          </cell>
          <cell r="G12180">
            <v>111</v>
          </cell>
          <cell r="I12180">
            <v>235861</v>
          </cell>
        </row>
        <row r="12181">
          <cell r="A12181">
            <v>202</v>
          </cell>
          <cell r="D12181">
            <v>2004</v>
          </cell>
          <cell r="G12181">
            <v>112</v>
          </cell>
          <cell r="I12181">
            <v>1303498</v>
          </cell>
        </row>
        <row r="12182">
          <cell r="A12182">
            <v>202</v>
          </cell>
          <cell r="D12182">
            <v>2005</v>
          </cell>
          <cell r="G12182">
            <v>83</v>
          </cell>
          <cell r="I12182">
            <v>284808</v>
          </cell>
        </row>
        <row r="12183">
          <cell r="A12183">
            <v>202</v>
          </cell>
          <cell r="D12183">
            <v>2005</v>
          </cell>
          <cell r="G12183">
            <v>84</v>
          </cell>
          <cell r="I12183">
            <v>556157</v>
          </cell>
        </row>
        <row r="12184">
          <cell r="A12184">
            <v>202</v>
          </cell>
          <cell r="D12184">
            <v>2005</v>
          </cell>
          <cell r="G12184">
            <v>85</v>
          </cell>
          <cell r="I12184">
            <v>114564</v>
          </cell>
        </row>
        <row r="12185">
          <cell r="A12185">
            <v>202</v>
          </cell>
          <cell r="D12185">
            <v>2005</v>
          </cell>
          <cell r="G12185">
            <v>86</v>
          </cell>
          <cell r="I12185">
            <v>251819</v>
          </cell>
        </row>
        <row r="12186">
          <cell r="A12186">
            <v>202</v>
          </cell>
          <cell r="D12186">
            <v>2005</v>
          </cell>
          <cell r="G12186"/>
          <cell r="I12186">
            <v>0</v>
          </cell>
        </row>
        <row r="12187">
          <cell r="A12187">
            <v>202</v>
          </cell>
          <cell r="D12187">
            <v>2005</v>
          </cell>
          <cell r="G12187">
            <v>88</v>
          </cell>
          <cell r="I12187">
            <v>42714</v>
          </cell>
        </row>
        <row r="12188">
          <cell r="A12188">
            <v>202</v>
          </cell>
          <cell r="D12188">
            <v>2005</v>
          </cell>
          <cell r="G12188">
            <v>89</v>
          </cell>
          <cell r="I12188">
            <v>159070</v>
          </cell>
        </row>
        <row r="12189">
          <cell r="A12189">
            <v>202</v>
          </cell>
          <cell r="D12189">
            <v>2005</v>
          </cell>
          <cell r="G12189">
            <v>90</v>
          </cell>
          <cell r="I12189">
            <v>396349</v>
          </cell>
        </row>
        <row r="12190">
          <cell r="A12190">
            <v>202</v>
          </cell>
          <cell r="D12190">
            <v>2005</v>
          </cell>
          <cell r="G12190">
            <v>91</v>
          </cell>
          <cell r="I12190">
            <v>1805481</v>
          </cell>
        </row>
        <row r="12191">
          <cell r="A12191">
            <v>202</v>
          </cell>
          <cell r="D12191">
            <v>2005</v>
          </cell>
          <cell r="G12191"/>
          <cell r="I12191">
            <v>0</v>
          </cell>
        </row>
        <row r="12192">
          <cell r="A12192">
            <v>202</v>
          </cell>
          <cell r="D12192">
            <v>2005</v>
          </cell>
          <cell r="G12192">
            <v>93</v>
          </cell>
          <cell r="I12192">
            <v>445571</v>
          </cell>
        </row>
        <row r="12193">
          <cell r="A12193">
            <v>202</v>
          </cell>
          <cell r="D12193">
            <v>2005</v>
          </cell>
          <cell r="G12193"/>
          <cell r="I12193">
            <v>0</v>
          </cell>
        </row>
        <row r="12194">
          <cell r="A12194">
            <v>202</v>
          </cell>
          <cell r="D12194">
            <v>2005</v>
          </cell>
          <cell r="G12194">
            <v>95</v>
          </cell>
          <cell r="I12194">
            <v>2405018</v>
          </cell>
        </row>
        <row r="12195">
          <cell r="A12195">
            <v>202</v>
          </cell>
          <cell r="D12195">
            <v>2005</v>
          </cell>
          <cell r="G12195">
            <v>96</v>
          </cell>
          <cell r="I12195">
            <v>528166</v>
          </cell>
        </row>
        <row r="12196">
          <cell r="A12196">
            <v>202</v>
          </cell>
          <cell r="D12196">
            <v>2005</v>
          </cell>
          <cell r="G12196">
            <v>97</v>
          </cell>
          <cell r="I12196">
            <v>2815</v>
          </cell>
        </row>
        <row r="12197">
          <cell r="A12197">
            <v>202</v>
          </cell>
          <cell r="D12197">
            <v>2005</v>
          </cell>
          <cell r="G12197">
            <v>98</v>
          </cell>
          <cell r="I12197">
            <v>660598</v>
          </cell>
        </row>
        <row r="12198">
          <cell r="A12198">
            <v>202</v>
          </cell>
          <cell r="D12198">
            <v>2005</v>
          </cell>
          <cell r="G12198">
            <v>99</v>
          </cell>
          <cell r="I12198">
            <v>4042168</v>
          </cell>
        </row>
        <row r="12199">
          <cell r="A12199">
            <v>202</v>
          </cell>
          <cell r="D12199">
            <v>2005</v>
          </cell>
          <cell r="G12199">
            <v>100</v>
          </cell>
          <cell r="I12199">
            <v>5847649</v>
          </cell>
        </row>
        <row r="12200">
          <cell r="A12200">
            <v>202</v>
          </cell>
          <cell r="D12200">
            <v>2005</v>
          </cell>
          <cell r="G12200"/>
          <cell r="I12200">
            <v>0</v>
          </cell>
        </row>
        <row r="12201">
          <cell r="A12201">
            <v>202</v>
          </cell>
          <cell r="D12201">
            <v>2005</v>
          </cell>
          <cell r="G12201"/>
          <cell r="I12201">
            <v>0</v>
          </cell>
        </row>
        <row r="12202">
          <cell r="A12202">
            <v>202</v>
          </cell>
          <cell r="D12202">
            <v>2005</v>
          </cell>
          <cell r="G12202">
            <v>103</v>
          </cell>
          <cell r="I12202">
            <v>1184727</v>
          </cell>
        </row>
        <row r="12203">
          <cell r="A12203">
            <v>202</v>
          </cell>
          <cell r="D12203">
            <v>2005</v>
          </cell>
          <cell r="G12203"/>
          <cell r="I12203">
            <v>0</v>
          </cell>
        </row>
        <row r="12204">
          <cell r="A12204">
            <v>202</v>
          </cell>
          <cell r="D12204">
            <v>2005</v>
          </cell>
          <cell r="G12204">
            <v>105</v>
          </cell>
          <cell r="I12204">
            <v>519041</v>
          </cell>
        </row>
        <row r="12205">
          <cell r="A12205">
            <v>202</v>
          </cell>
          <cell r="D12205">
            <v>2005</v>
          </cell>
          <cell r="G12205">
            <v>106</v>
          </cell>
          <cell r="I12205">
            <v>58324</v>
          </cell>
        </row>
        <row r="12206">
          <cell r="A12206">
            <v>202</v>
          </cell>
          <cell r="D12206">
            <v>2005</v>
          </cell>
          <cell r="G12206">
            <v>107</v>
          </cell>
          <cell r="I12206">
            <v>477902</v>
          </cell>
        </row>
        <row r="12207">
          <cell r="A12207">
            <v>202</v>
          </cell>
          <cell r="D12207">
            <v>2005</v>
          </cell>
          <cell r="G12207">
            <v>108</v>
          </cell>
          <cell r="I12207">
            <v>542996</v>
          </cell>
        </row>
        <row r="12208">
          <cell r="A12208">
            <v>202</v>
          </cell>
          <cell r="D12208">
            <v>2005</v>
          </cell>
          <cell r="G12208">
            <v>109</v>
          </cell>
          <cell r="I12208">
            <v>216174</v>
          </cell>
        </row>
        <row r="12209">
          <cell r="A12209">
            <v>202</v>
          </cell>
          <cell r="D12209">
            <v>2005</v>
          </cell>
          <cell r="G12209">
            <v>110</v>
          </cell>
          <cell r="I12209">
            <v>498056</v>
          </cell>
        </row>
        <row r="12210">
          <cell r="A12210">
            <v>202</v>
          </cell>
          <cell r="D12210">
            <v>2005</v>
          </cell>
          <cell r="G12210">
            <v>111</v>
          </cell>
          <cell r="I12210">
            <v>280899</v>
          </cell>
        </row>
        <row r="12211">
          <cell r="A12211">
            <v>202</v>
          </cell>
          <cell r="D12211">
            <v>2005</v>
          </cell>
          <cell r="G12211">
            <v>112</v>
          </cell>
          <cell r="I12211">
            <v>1184062</v>
          </cell>
        </row>
        <row r="12212">
          <cell r="A12212">
            <v>202</v>
          </cell>
          <cell r="D12212">
            <v>2006</v>
          </cell>
          <cell r="G12212">
            <v>83</v>
          </cell>
          <cell r="I12212">
            <v>320479</v>
          </cell>
        </row>
        <row r="12213">
          <cell r="A12213">
            <v>202</v>
          </cell>
          <cell r="D12213">
            <v>2006</v>
          </cell>
          <cell r="G12213">
            <v>84</v>
          </cell>
          <cell r="I12213">
            <v>575654</v>
          </cell>
        </row>
        <row r="12214">
          <cell r="A12214">
            <v>202</v>
          </cell>
          <cell r="D12214">
            <v>2006</v>
          </cell>
          <cell r="G12214"/>
          <cell r="I12214">
            <v>0</v>
          </cell>
        </row>
        <row r="12215">
          <cell r="A12215">
            <v>202</v>
          </cell>
          <cell r="D12215">
            <v>2006</v>
          </cell>
          <cell r="G12215"/>
          <cell r="I12215">
            <v>0</v>
          </cell>
        </row>
        <row r="12216">
          <cell r="A12216">
            <v>202</v>
          </cell>
          <cell r="D12216">
            <v>2006</v>
          </cell>
          <cell r="G12216"/>
          <cell r="I12216">
            <v>0</v>
          </cell>
        </row>
        <row r="12217">
          <cell r="A12217">
            <v>202</v>
          </cell>
          <cell r="D12217">
            <v>2006</v>
          </cell>
          <cell r="G12217"/>
          <cell r="I12217">
            <v>0</v>
          </cell>
        </row>
        <row r="12218">
          <cell r="A12218">
            <v>202</v>
          </cell>
          <cell r="D12218">
            <v>2006</v>
          </cell>
          <cell r="G12218"/>
          <cell r="I12218">
            <v>0</v>
          </cell>
        </row>
        <row r="12219">
          <cell r="A12219">
            <v>202</v>
          </cell>
          <cell r="D12219">
            <v>2006</v>
          </cell>
          <cell r="G12219"/>
          <cell r="I12219">
            <v>0</v>
          </cell>
        </row>
        <row r="12220">
          <cell r="A12220">
            <v>202</v>
          </cell>
          <cell r="D12220">
            <v>2006</v>
          </cell>
          <cell r="G12220"/>
          <cell r="I12220">
            <v>0</v>
          </cell>
        </row>
        <row r="12221">
          <cell r="A12221">
            <v>202</v>
          </cell>
          <cell r="D12221">
            <v>2006</v>
          </cell>
          <cell r="G12221"/>
          <cell r="I12221">
            <v>0</v>
          </cell>
        </row>
        <row r="12222">
          <cell r="A12222">
            <v>202</v>
          </cell>
          <cell r="D12222">
            <v>2006</v>
          </cell>
          <cell r="G12222">
            <v>93</v>
          </cell>
          <cell r="I12222">
            <v>149532</v>
          </cell>
        </row>
        <row r="12223">
          <cell r="A12223">
            <v>202</v>
          </cell>
          <cell r="D12223">
            <v>2006</v>
          </cell>
          <cell r="G12223">
            <v>94</v>
          </cell>
          <cell r="I12223">
            <v>292612</v>
          </cell>
        </row>
        <row r="12224">
          <cell r="A12224">
            <v>202</v>
          </cell>
          <cell r="D12224">
            <v>2006</v>
          </cell>
          <cell r="G12224"/>
          <cell r="I12224">
            <v>0</v>
          </cell>
        </row>
        <row r="12225">
          <cell r="A12225">
            <v>202</v>
          </cell>
          <cell r="D12225">
            <v>2006</v>
          </cell>
          <cell r="G12225">
            <v>96</v>
          </cell>
          <cell r="I12225">
            <v>9192</v>
          </cell>
        </row>
        <row r="12226">
          <cell r="A12226">
            <v>202</v>
          </cell>
          <cell r="D12226">
            <v>2006</v>
          </cell>
          <cell r="G12226">
            <v>97</v>
          </cell>
          <cell r="I12226">
            <v>176527</v>
          </cell>
        </row>
        <row r="12227">
          <cell r="A12227">
            <v>202</v>
          </cell>
          <cell r="D12227">
            <v>2006</v>
          </cell>
          <cell r="G12227">
            <v>98</v>
          </cell>
          <cell r="I12227">
            <v>365504</v>
          </cell>
        </row>
        <row r="12228">
          <cell r="A12228">
            <v>202</v>
          </cell>
          <cell r="D12228">
            <v>2006</v>
          </cell>
          <cell r="G12228">
            <v>99</v>
          </cell>
          <cell r="I12228">
            <v>1889500</v>
          </cell>
        </row>
        <row r="12229">
          <cell r="A12229">
            <v>202</v>
          </cell>
          <cell r="D12229">
            <v>2006</v>
          </cell>
          <cell r="G12229"/>
          <cell r="I12229">
            <v>0</v>
          </cell>
        </row>
        <row r="12230">
          <cell r="A12230">
            <v>202</v>
          </cell>
          <cell r="D12230">
            <v>2006</v>
          </cell>
          <cell r="G12230">
            <v>101</v>
          </cell>
          <cell r="I12230">
            <v>622462</v>
          </cell>
        </row>
        <row r="12231">
          <cell r="A12231">
            <v>202</v>
          </cell>
          <cell r="D12231">
            <v>2006</v>
          </cell>
          <cell r="G12231"/>
          <cell r="I12231">
            <v>0</v>
          </cell>
        </row>
        <row r="12232">
          <cell r="A12232">
            <v>202</v>
          </cell>
          <cell r="D12232">
            <v>2006</v>
          </cell>
          <cell r="G12232"/>
          <cell r="I12232">
            <v>0</v>
          </cell>
        </row>
        <row r="12233">
          <cell r="A12233">
            <v>202</v>
          </cell>
          <cell r="D12233">
            <v>2006</v>
          </cell>
          <cell r="G12233"/>
          <cell r="I12233">
            <v>0</v>
          </cell>
        </row>
        <row r="12234">
          <cell r="A12234">
            <v>202</v>
          </cell>
          <cell r="D12234">
            <v>2006</v>
          </cell>
          <cell r="G12234"/>
          <cell r="I12234">
            <v>0</v>
          </cell>
        </row>
        <row r="12235">
          <cell r="A12235">
            <v>202</v>
          </cell>
          <cell r="D12235">
            <v>2006</v>
          </cell>
          <cell r="G12235"/>
          <cell r="I12235">
            <v>0</v>
          </cell>
        </row>
        <row r="12236">
          <cell r="A12236">
            <v>202</v>
          </cell>
          <cell r="D12236">
            <v>2006</v>
          </cell>
          <cell r="G12236">
            <v>107</v>
          </cell>
          <cell r="I12236">
            <v>2500804</v>
          </cell>
        </row>
        <row r="12237">
          <cell r="A12237">
            <v>202</v>
          </cell>
          <cell r="D12237">
            <v>2006</v>
          </cell>
          <cell r="G12237">
            <v>108</v>
          </cell>
          <cell r="I12237">
            <v>545569</v>
          </cell>
        </row>
        <row r="12238">
          <cell r="A12238">
            <v>202</v>
          </cell>
          <cell r="D12238">
            <v>2006</v>
          </cell>
          <cell r="G12238">
            <v>109</v>
          </cell>
          <cell r="I12238">
            <v>5529</v>
          </cell>
        </row>
        <row r="12239">
          <cell r="A12239">
            <v>202</v>
          </cell>
          <cell r="D12239">
            <v>2006</v>
          </cell>
          <cell r="G12239">
            <v>110</v>
          </cell>
          <cell r="I12239">
            <v>719981</v>
          </cell>
        </row>
        <row r="12240">
          <cell r="A12240">
            <v>202</v>
          </cell>
          <cell r="D12240">
            <v>2006</v>
          </cell>
          <cell r="G12240">
            <v>111</v>
          </cell>
          <cell r="I12240">
            <v>4394345</v>
          </cell>
        </row>
        <row r="12241">
          <cell r="A12241">
            <v>202</v>
          </cell>
          <cell r="D12241">
            <v>2006</v>
          </cell>
          <cell r="G12241">
            <v>112</v>
          </cell>
          <cell r="I12241">
            <v>6283845</v>
          </cell>
        </row>
        <row r="12242">
          <cell r="A12242">
            <v>202</v>
          </cell>
          <cell r="D12242">
            <v>2007</v>
          </cell>
          <cell r="G12242">
            <v>83</v>
          </cell>
          <cell r="I12242">
            <v>306796</v>
          </cell>
        </row>
        <row r="12243">
          <cell r="A12243">
            <v>202</v>
          </cell>
          <cell r="D12243">
            <v>2007</v>
          </cell>
          <cell r="G12243">
            <v>84</v>
          </cell>
          <cell r="I12243">
            <v>578166</v>
          </cell>
        </row>
        <row r="12244">
          <cell r="A12244">
            <v>202</v>
          </cell>
          <cell r="D12244">
            <v>2007</v>
          </cell>
          <cell r="G12244"/>
          <cell r="I12244">
            <v>0</v>
          </cell>
        </row>
        <row r="12245">
          <cell r="A12245">
            <v>202</v>
          </cell>
          <cell r="D12245">
            <v>2007</v>
          </cell>
          <cell r="G12245"/>
          <cell r="I12245">
            <v>0</v>
          </cell>
        </row>
        <row r="12246">
          <cell r="A12246">
            <v>202</v>
          </cell>
          <cell r="D12246">
            <v>2007</v>
          </cell>
          <cell r="G12246"/>
          <cell r="I12246">
            <v>0</v>
          </cell>
        </row>
        <row r="12247">
          <cell r="A12247">
            <v>202</v>
          </cell>
          <cell r="D12247">
            <v>2007</v>
          </cell>
          <cell r="G12247"/>
          <cell r="I12247">
            <v>0</v>
          </cell>
        </row>
        <row r="12248">
          <cell r="A12248">
            <v>202</v>
          </cell>
          <cell r="D12248">
            <v>2007</v>
          </cell>
          <cell r="G12248"/>
          <cell r="I12248">
            <v>0</v>
          </cell>
        </row>
        <row r="12249">
          <cell r="A12249">
            <v>202</v>
          </cell>
          <cell r="D12249">
            <v>2007</v>
          </cell>
          <cell r="G12249"/>
          <cell r="I12249">
            <v>0</v>
          </cell>
        </row>
        <row r="12250">
          <cell r="A12250">
            <v>202</v>
          </cell>
          <cell r="D12250">
            <v>2007</v>
          </cell>
          <cell r="G12250"/>
          <cell r="I12250">
            <v>0</v>
          </cell>
        </row>
        <row r="12251">
          <cell r="A12251">
            <v>202</v>
          </cell>
          <cell r="D12251">
            <v>2007</v>
          </cell>
          <cell r="G12251"/>
          <cell r="I12251">
            <v>0</v>
          </cell>
        </row>
        <row r="12252">
          <cell r="A12252">
            <v>202</v>
          </cell>
          <cell r="D12252">
            <v>2007</v>
          </cell>
          <cell r="G12252">
            <v>93</v>
          </cell>
          <cell r="I12252">
            <v>167552</v>
          </cell>
        </row>
        <row r="12253">
          <cell r="A12253">
            <v>202</v>
          </cell>
          <cell r="D12253">
            <v>2007</v>
          </cell>
          <cell r="G12253">
            <v>94</v>
          </cell>
          <cell r="I12253">
            <v>346968</v>
          </cell>
        </row>
        <row r="12254">
          <cell r="A12254">
            <v>202</v>
          </cell>
          <cell r="D12254">
            <v>2007</v>
          </cell>
          <cell r="G12254"/>
          <cell r="I12254">
            <v>0</v>
          </cell>
        </row>
        <row r="12255">
          <cell r="A12255">
            <v>202</v>
          </cell>
          <cell r="D12255">
            <v>2007</v>
          </cell>
          <cell r="G12255">
            <v>96</v>
          </cell>
          <cell r="I12255">
            <v>0</v>
          </cell>
        </row>
        <row r="12256">
          <cell r="A12256">
            <v>202</v>
          </cell>
          <cell r="D12256">
            <v>2007</v>
          </cell>
          <cell r="G12256">
            <v>97</v>
          </cell>
          <cell r="I12256">
            <v>192726</v>
          </cell>
        </row>
        <row r="12257">
          <cell r="A12257">
            <v>202</v>
          </cell>
          <cell r="D12257">
            <v>2007</v>
          </cell>
          <cell r="G12257">
            <v>98</v>
          </cell>
          <cell r="I12257">
            <v>256411</v>
          </cell>
        </row>
        <row r="12258">
          <cell r="A12258">
            <v>202</v>
          </cell>
          <cell r="D12258">
            <v>2007</v>
          </cell>
          <cell r="G12258">
            <v>99</v>
          </cell>
          <cell r="I12258">
            <v>1848619</v>
          </cell>
        </row>
        <row r="12259">
          <cell r="A12259">
            <v>202</v>
          </cell>
          <cell r="D12259">
            <v>2007</v>
          </cell>
          <cell r="G12259"/>
          <cell r="I12259">
            <v>0</v>
          </cell>
        </row>
        <row r="12260">
          <cell r="A12260">
            <v>202</v>
          </cell>
          <cell r="D12260">
            <v>2007</v>
          </cell>
          <cell r="G12260">
            <v>101</v>
          </cell>
          <cell r="I12260">
            <v>417852</v>
          </cell>
        </row>
        <row r="12261">
          <cell r="A12261">
            <v>202</v>
          </cell>
          <cell r="D12261">
            <v>2007</v>
          </cell>
          <cell r="G12261"/>
          <cell r="I12261">
            <v>0</v>
          </cell>
        </row>
        <row r="12262">
          <cell r="A12262">
            <v>202</v>
          </cell>
          <cell r="D12262">
            <v>2007</v>
          </cell>
          <cell r="G12262"/>
          <cell r="I12262">
            <v>0</v>
          </cell>
        </row>
        <row r="12263">
          <cell r="A12263">
            <v>202</v>
          </cell>
          <cell r="D12263">
            <v>2007</v>
          </cell>
          <cell r="G12263"/>
          <cell r="I12263">
            <v>0</v>
          </cell>
        </row>
        <row r="12264">
          <cell r="A12264">
            <v>202</v>
          </cell>
          <cell r="D12264">
            <v>2007</v>
          </cell>
          <cell r="G12264"/>
          <cell r="I12264">
            <v>0</v>
          </cell>
        </row>
        <row r="12265">
          <cell r="A12265">
            <v>202</v>
          </cell>
          <cell r="D12265">
            <v>2007</v>
          </cell>
          <cell r="G12265"/>
          <cell r="I12265">
            <v>0</v>
          </cell>
        </row>
        <row r="12266">
          <cell r="A12266">
            <v>202</v>
          </cell>
          <cell r="D12266">
            <v>2007</v>
          </cell>
          <cell r="G12266">
            <v>107</v>
          </cell>
          <cell r="I12266">
            <v>2677635</v>
          </cell>
        </row>
        <row r="12267">
          <cell r="A12267">
            <v>202</v>
          </cell>
          <cell r="D12267">
            <v>2007</v>
          </cell>
          <cell r="G12267">
            <v>108</v>
          </cell>
          <cell r="I12267">
            <v>908511</v>
          </cell>
        </row>
        <row r="12268">
          <cell r="A12268">
            <v>202</v>
          </cell>
          <cell r="D12268">
            <v>2007</v>
          </cell>
          <cell r="G12268">
            <v>109</v>
          </cell>
          <cell r="I12268">
            <v>18579</v>
          </cell>
        </row>
        <row r="12269">
          <cell r="A12269">
            <v>202</v>
          </cell>
          <cell r="D12269">
            <v>2007</v>
          </cell>
          <cell r="G12269">
            <v>110</v>
          </cell>
          <cell r="I12269">
            <v>909970</v>
          </cell>
        </row>
        <row r="12270">
          <cell r="A12270">
            <v>202</v>
          </cell>
          <cell r="D12270">
            <v>2007</v>
          </cell>
          <cell r="G12270">
            <v>111</v>
          </cell>
          <cell r="I12270">
            <v>4932547</v>
          </cell>
        </row>
        <row r="12271">
          <cell r="A12271">
            <v>202</v>
          </cell>
          <cell r="D12271">
            <v>2007</v>
          </cell>
          <cell r="G12271">
            <v>112</v>
          </cell>
          <cell r="I12271">
            <v>6781166</v>
          </cell>
        </row>
        <row r="12272">
          <cell r="A12272">
            <v>202</v>
          </cell>
          <cell r="D12272">
            <v>2008</v>
          </cell>
          <cell r="G12272">
            <v>83</v>
          </cell>
          <cell r="I12272">
            <v>338213</v>
          </cell>
        </row>
        <row r="12273">
          <cell r="A12273">
            <v>202</v>
          </cell>
          <cell r="D12273">
            <v>2008</v>
          </cell>
          <cell r="G12273">
            <v>84</v>
          </cell>
          <cell r="I12273">
            <v>605423</v>
          </cell>
        </row>
        <row r="12274">
          <cell r="A12274">
            <v>202</v>
          </cell>
          <cell r="D12274">
            <v>2008</v>
          </cell>
          <cell r="G12274"/>
          <cell r="I12274">
            <v>0</v>
          </cell>
        </row>
        <row r="12275">
          <cell r="A12275">
            <v>202</v>
          </cell>
          <cell r="D12275">
            <v>2008</v>
          </cell>
          <cell r="G12275"/>
          <cell r="I12275">
            <v>0</v>
          </cell>
        </row>
        <row r="12276">
          <cell r="A12276">
            <v>202</v>
          </cell>
          <cell r="D12276">
            <v>2008</v>
          </cell>
          <cell r="G12276"/>
          <cell r="I12276">
            <v>0</v>
          </cell>
        </row>
        <row r="12277">
          <cell r="A12277">
            <v>202</v>
          </cell>
          <cell r="D12277">
            <v>2008</v>
          </cell>
          <cell r="G12277"/>
          <cell r="I12277">
            <v>0</v>
          </cell>
        </row>
        <row r="12278">
          <cell r="A12278">
            <v>202</v>
          </cell>
          <cell r="D12278">
            <v>2008</v>
          </cell>
          <cell r="G12278"/>
          <cell r="I12278">
            <v>0</v>
          </cell>
        </row>
        <row r="12279">
          <cell r="A12279">
            <v>202</v>
          </cell>
          <cell r="D12279">
            <v>2008</v>
          </cell>
          <cell r="G12279"/>
          <cell r="I12279">
            <v>0</v>
          </cell>
        </row>
        <row r="12280">
          <cell r="A12280">
            <v>202</v>
          </cell>
          <cell r="D12280">
            <v>2008</v>
          </cell>
          <cell r="G12280"/>
          <cell r="I12280">
            <v>0</v>
          </cell>
        </row>
        <row r="12281">
          <cell r="A12281">
            <v>202</v>
          </cell>
          <cell r="D12281">
            <v>2008</v>
          </cell>
          <cell r="G12281"/>
          <cell r="I12281">
            <v>0</v>
          </cell>
        </row>
        <row r="12282">
          <cell r="A12282">
            <v>202</v>
          </cell>
          <cell r="D12282">
            <v>2008</v>
          </cell>
          <cell r="G12282">
            <v>93</v>
          </cell>
          <cell r="I12282">
            <v>120134</v>
          </cell>
        </row>
        <row r="12283">
          <cell r="A12283">
            <v>202</v>
          </cell>
          <cell r="D12283">
            <v>2008</v>
          </cell>
          <cell r="G12283">
            <v>94</v>
          </cell>
          <cell r="I12283">
            <v>511046</v>
          </cell>
        </row>
        <row r="12284">
          <cell r="A12284">
            <v>202</v>
          </cell>
          <cell r="D12284">
            <v>2008</v>
          </cell>
          <cell r="G12284"/>
          <cell r="I12284">
            <v>0</v>
          </cell>
        </row>
        <row r="12285">
          <cell r="A12285">
            <v>202</v>
          </cell>
          <cell r="D12285">
            <v>2008</v>
          </cell>
          <cell r="G12285"/>
          <cell r="I12285">
            <v>0</v>
          </cell>
        </row>
        <row r="12286">
          <cell r="A12286">
            <v>202</v>
          </cell>
          <cell r="D12286">
            <v>2008</v>
          </cell>
          <cell r="G12286">
            <v>97</v>
          </cell>
          <cell r="I12286">
            <v>114499</v>
          </cell>
        </row>
        <row r="12287">
          <cell r="A12287">
            <v>202</v>
          </cell>
          <cell r="D12287">
            <v>2008</v>
          </cell>
          <cell r="G12287">
            <v>98</v>
          </cell>
          <cell r="I12287">
            <v>247540</v>
          </cell>
        </row>
        <row r="12288">
          <cell r="A12288">
            <v>202</v>
          </cell>
          <cell r="D12288">
            <v>2008</v>
          </cell>
          <cell r="G12288">
            <v>99</v>
          </cell>
          <cell r="I12288">
            <v>1936855</v>
          </cell>
        </row>
        <row r="12289">
          <cell r="A12289">
            <v>202</v>
          </cell>
          <cell r="D12289">
            <v>2008</v>
          </cell>
          <cell r="G12289"/>
          <cell r="I12289">
            <v>0</v>
          </cell>
        </row>
        <row r="12290">
          <cell r="A12290">
            <v>202</v>
          </cell>
          <cell r="D12290">
            <v>2008</v>
          </cell>
          <cell r="G12290">
            <v>101</v>
          </cell>
          <cell r="I12290">
            <v>365237</v>
          </cell>
        </row>
        <row r="12291">
          <cell r="A12291">
            <v>202</v>
          </cell>
          <cell r="D12291">
            <v>2008</v>
          </cell>
          <cell r="G12291"/>
          <cell r="I12291">
            <v>0</v>
          </cell>
        </row>
        <row r="12292">
          <cell r="A12292">
            <v>202</v>
          </cell>
          <cell r="D12292">
            <v>2008</v>
          </cell>
          <cell r="G12292"/>
          <cell r="I12292">
            <v>0</v>
          </cell>
        </row>
        <row r="12293">
          <cell r="A12293">
            <v>202</v>
          </cell>
          <cell r="D12293">
            <v>2008</v>
          </cell>
          <cell r="G12293"/>
          <cell r="I12293">
            <v>0</v>
          </cell>
        </row>
        <row r="12294">
          <cell r="A12294">
            <v>202</v>
          </cell>
          <cell r="D12294">
            <v>2008</v>
          </cell>
          <cell r="G12294"/>
          <cell r="I12294">
            <v>0</v>
          </cell>
        </row>
        <row r="12295">
          <cell r="A12295">
            <v>202</v>
          </cell>
          <cell r="D12295">
            <v>2008</v>
          </cell>
          <cell r="G12295"/>
          <cell r="I12295">
            <v>0</v>
          </cell>
        </row>
        <row r="12296">
          <cell r="A12296">
            <v>202</v>
          </cell>
          <cell r="D12296">
            <v>2008</v>
          </cell>
          <cell r="G12296">
            <v>107</v>
          </cell>
          <cell r="I12296">
            <v>2148191</v>
          </cell>
        </row>
        <row r="12297">
          <cell r="A12297">
            <v>202</v>
          </cell>
          <cell r="D12297">
            <v>2008</v>
          </cell>
          <cell r="G12297">
            <v>108</v>
          </cell>
          <cell r="I12297">
            <v>649467</v>
          </cell>
        </row>
        <row r="12298">
          <cell r="A12298">
            <v>202</v>
          </cell>
          <cell r="D12298">
            <v>2008</v>
          </cell>
          <cell r="G12298">
            <v>109</v>
          </cell>
          <cell r="I12298">
            <v>62</v>
          </cell>
        </row>
        <row r="12299">
          <cell r="A12299">
            <v>202</v>
          </cell>
          <cell r="D12299">
            <v>2008</v>
          </cell>
          <cell r="G12299">
            <v>110</v>
          </cell>
          <cell r="I12299">
            <v>741593</v>
          </cell>
        </row>
        <row r="12300">
          <cell r="A12300">
            <v>202</v>
          </cell>
          <cell r="D12300">
            <v>2008</v>
          </cell>
          <cell r="G12300">
            <v>111</v>
          </cell>
          <cell r="I12300">
            <v>3904550</v>
          </cell>
        </row>
        <row r="12301">
          <cell r="A12301">
            <v>202</v>
          </cell>
          <cell r="D12301">
            <v>2008</v>
          </cell>
          <cell r="G12301">
            <v>112</v>
          </cell>
          <cell r="I12301">
            <v>5841405</v>
          </cell>
        </row>
        <row r="12302">
          <cell r="A12302">
            <v>202</v>
          </cell>
          <cell r="D12302">
            <v>2009</v>
          </cell>
          <cell r="G12302">
            <v>83</v>
          </cell>
          <cell r="I12302">
            <v>371632</v>
          </cell>
        </row>
        <row r="12303">
          <cell r="A12303">
            <v>202</v>
          </cell>
          <cell r="D12303">
            <v>2009</v>
          </cell>
          <cell r="G12303">
            <v>84</v>
          </cell>
          <cell r="I12303">
            <v>709299</v>
          </cell>
        </row>
        <row r="12304">
          <cell r="A12304">
            <v>202</v>
          </cell>
          <cell r="D12304">
            <v>2009</v>
          </cell>
          <cell r="G12304"/>
          <cell r="I12304">
            <v>0</v>
          </cell>
        </row>
        <row r="12305">
          <cell r="A12305">
            <v>202</v>
          </cell>
          <cell r="D12305">
            <v>2009</v>
          </cell>
          <cell r="G12305"/>
          <cell r="I12305">
            <v>0</v>
          </cell>
        </row>
        <row r="12306">
          <cell r="A12306">
            <v>202</v>
          </cell>
          <cell r="D12306">
            <v>2009</v>
          </cell>
          <cell r="G12306"/>
          <cell r="I12306">
            <v>0</v>
          </cell>
        </row>
        <row r="12307">
          <cell r="A12307">
            <v>202</v>
          </cell>
          <cell r="D12307">
            <v>2009</v>
          </cell>
          <cell r="G12307"/>
          <cell r="I12307">
            <v>0</v>
          </cell>
        </row>
        <row r="12308">
          <cell r="A12308">
            <v>202</v>
          </cell>
          <cell r="D12308">
            <v>2009</v>
          </cell>
          <cell r="G12308"/>
          <cell r="I12308">
            <v>0</v>
          </cell>
        </row>
        <row r="12309">
          <cell r="A12309">
            <v>202</v>
          </cell>
          <cell r="D12309">
            <v>2009</v>
          </cell>
          <cell r="G12309"/>
          <cell r="I12309">
            <v>0</v>
          </cell>
        </row>
        <row r="12310">
          <cell r="A12310">
            <v>202</v>
          </cell>
          <cell r="D12310">
            <v>2009</v>
          </cell>
          <cell r="G12310"/>
          <cell r="I12310">
            <v>0</v>
          </cell>
        </row>
        <row r="12311">
          <cell r="A12311">
            <v>202</v>
          </cell>
          <cell r="D12311">
            <v>2009</v>
          </cell>
          <cell r="G12311"/>
          <cell r="I12311">
            <v>0</v>
          </cell>
        </row>
        <row r="12312">
          <cell r="A12312">
            <v>202</v>
          </cell>
          <cell r="D12312">
            <v>2009</v>
          </cell>
          <cell r="G12312">
            <v>93</v>
          </cell>
          <cell r="I12312">
            <v>112307</v>
          </cell>
        </row>
        <row r="12313">
          <cell r="A12313">
            <v>202</v>
          </cell>
          <cell r="D12313">
            <v>2009</v>
          </cell>
          <cell r="G12313">
            <v>94</v>
          </cell>
          <cell r="I12313">
            <v>10245</v>
          </cell>
        </row>
        <row r="12314">
          <cell r="A12314">
            <v>202</v>
          </cell>
          <cell r="D12314">
            <v>2009</v>
          </cell>
          <cell r="G12314"/>
          <cell r="I12314">
            <v>0</v>
          </cell>
        </row>
        <row r="12315">
          <cell r="A12315">
            <v>202</v>
          </cell>
          <cell r="D12315">
            <v>2009</v>
          </cell>
          <cell r="G12315">
            <v>96</v>
          </cell>
          <cell r="I12315">
            <v>28643</v>
          </cell>
        </row>
        <row r="12316">
          <cell r="A12316">
            <v>202</v>
          </cell>
          <cell r="D12316">
            <v>2009</v>
          </cell>
          <cell r="G12316">
            <v>97</v>
          </cell>
          <cell r="I12316">
            <v>107403</v>
          </cell>
        </row>
        <row r="12317">
          <cell r="A12317">
            <v>202</v>
          </cell>
          <cell r="D12317">
            <v>2009</v>
          </cell>
          <cell r="G12317">
            <v>98</v>
          </cell>
          <cell r="I12317">
            <v>738708</v>
          </cell>
        </row>
        <row r="12318">
          <cell r="A12318">
            <v>202</v>
          </cell>
          <cell r="D12318">
            <v>2009</v>
          </cell>
          <cell r="G12318">
            <v>99</v>
          </cell>
          <cell r="I12318">
            <v>2078237</v>
          </cell>
        </row>
        <row r="12319">
          <cell r="A12319">
            <v>202</v>
          </cell>
          <cell r="D12319">
            <v>2009</v>
          </cell>
          <cell r="G12319"/>
          <cell r="I12319">
            <v>0</v>
          </cell>
        </row>
        <row r="12320">
          <cell r="A12320">
            <v>202</v>
          </cell>
          <cell r="D12320">
            <v>2009</v>
          </cell>
          <cell r="G12320">
            <v>101</v>
          </cell>
          <cell r="I12320">
            <v>344903</v>
          </cell>
        </row>
        <row r="12321">
          <cell r="A12321">
            <v>202</v>
          </cell>
          <cell r="D12321">
            <v>2009</v>
          </cell>
          <cell r="G12321"/>
          <cell r="I12321">
            <v>0</v>
          </cell>
        </row>
        <row r="12322">
          <cell r="A12322">
            <v>202</v>
          </cell>
          <cell r="D12322">
            <v>2009</v>
          </cell>
          <cell r="G12322"/>
          <cell r="I12322">
            <v>0</v>
          </cell>
        </row>
        <row r="12323">
          <cell r="A12323">
            <v>202</v>
          </cell>
          <cell r="D12323">
            <v>2009</v>
          </cell>
          <cell r="G12323"/>
          <cell r="I12323">
            <v>0</v>
          </cell>
        </row>
        <row r="12324">
          <cell r="A12324">
            <v>202</v>
          </cell>
          <cell r="D12324">
            <v>2009</v>
          </cell>
          <cell r="G12324"/>
          <cell r="I12324">
            <v>0</v>
          </cell>
        </row>
        <row r="12325">
          <cell r="A12325">
            <v>202</v>
          </cell>
          <cell r="D12325">
            <v>2009</v>
          </cell>
          <cell r="G12325"/>
          <cell r="I12325">
            <v>0</v>
          </cell>
        </row>
        <row r="12326">
          <cell r="A12326">
            <v>202</v>
          </cell>
          <cell r="D12326">
            <v>2009</v>
          </cell>
          <cell r="G12326">
            <v>107</v>
          </cell>
          <cell r="I12326">
            <v>1967556</v>
          </cell>
        </row>
        <row r="12327">
          <cell r="A12327">
            <v>202</v>
          </cell>
          <cell r="D12327">
            <v>2009</v>
          </cell>
          <cell r="G12327">
            <v>108</v>
          </cell>
          <cell r="I12327">
            <v>662264</v>
          </cell>
        </row>
        <row r="12328">
          <cell r="A12328">
            <v>202</v>
          </cell>
          <cell r="D12328">
            <v>2009</v>
          </cell>
          <cell r="G12328">
            <v>109</v>
          </cell>
          <cell r="I12328">
            <v>9230</v>
          </cell>
        </row>
        <row r="12329">
          <cell r="A12329">
            <v>202</v>
          </cell>
          <cell r="D12329">
            <v>2009</v>
          </cell>
          <cell r="G12329">
            <v>110</v>
          </cell>
          <cell r="I12329">
            <v>647388</v>
          </cell>
        </row>
        <row r="12330">
          <cell r="A12330">
            <v>202</v>
          </cell>
          <cell r="D12330">
            <v>2009</v>
          </cell>
          <cell r="G12330">
            <v>111</v>
          </cell>
          <cell r="I12330">
            <v>3631341</v>
          </cell>
        </row>
        <row r="12331">
          <cell r="A12331">
            <v>202</v>
          </cell>
          <cell r="D12331">
            <v>2009</v>
          </cell>
          <cell r="G12331">
            <v>112</v>
          </cell>
          <cell r="I12331">
            <v>5709578</v>
          </cell>
        </row>
        <row r="12332">
          <cell r="A12332">
            <v>202</v>
          </cell>
          <cell r="D12332">
            <v>2010</v>
          </cell>
          <cell r="G12332">
            <v>83</v>
          </cell>
          <cell r="I12332">
            <v>348577</v>
          </cell>
        </row>
        <row r="12333">
          <cell r="A12333">
            <v>202</v>
          </cell>
          <cell r="D12333">
            <v>2010</v>
          </cell>
          <cell r="G12333">
            <v>84</v>
          </cell>
          <cell r="I12333">
            <v>696307</v>
          </cell>
        </row>
        <row r="12334">
          <cell r="A12334">
            <v>202</v>
          </cell>
          <cell r="D12334">
            <v>2010</v>
          </cell>
          <cell r="G12334"/>
          <cell r="I12334">
            <v>0</v>
          </cell>
        </row>
        <row r="12335">
          <cell r="A12335">
            <v>202</v>
          </cell>
          <cell r="D12335">
            <v>2010</v>
          </cell>
          <cell r="G12335"/>
          <cell r="I12335">
            <v>0</v>
          </cell>
        </row>
        <row r="12336">
          <cell r="A12336">
            <v>202</v>
          </cell>
          <cell r="D12336">
            <v>2010</v>
          </cell>
          <cell r="G12336"/>
          <cell r="I12336">
            <v>0</v>
          </cell>
        </row>
        <row r="12337">
          <cell r="A12337">
            <v>202</v>
          </cell>
          <cell r="D12337">
            <v>2010</v>
          </cell>
          <cell r="G12337"/>
          <cell r="I12337">
            <v>0</v>
          </cell>
        </row>
        <row r="12338">
          <cell r="A12338">
            <v>202</v>
          </cell>
          <cell r="D12338">
            <v>2010</v>
          </cell>
          <cell r="G12338"/>
          <cell r="I12338">
            <v>0</v>
          </cell>
        </row>
        <row r="12339">
          <cell r="A12339">
            <v>202</v>
          </cell>
          <cell r="D12339">
            <v>2010</v>
          </cell>
          <cell r="G12339"/>
          <cell r="I12339">
            <v>0</v>
          </cell>
        </row>
        <row r="12340">
          <cell r="A12340">
            <v>202</v>
          </cell>
          <cell r="D12340">
            <v>2010</v>
          </cell>
          <cell r="G12340"/>
          <cell r="I12340">
            <v>0</v>
          </cell>
        </row>
        <row r="12341">
          <cell r="A12341">
            <v>202</v>
          </cell>
          <cell r="D12341">
            <v>2010</v>
          </cell>
          <cell r="G12341"/>
          <cell r="I12341">
            <v>0</v>
          </cell>
        </row>
        <row r="12342">
          <cell r="A12342">
            <v>202</v>
          </cell>
          <cell r="D12342">
            <v>2010</v>
          </cell>
          <cell r="G12342">
            <v>93</v>
          </cell>
          <cell r="I12342">
            <v>89310</v>
          </cell>
        </row>
        <row r="12343">
          <cell r="A12343">
            <v>202</v>
          </cell>
          <cell r="D12343">
            <v>2010</v>
          </cell>
          <cell r="G12343">
            <v>94</v>
          </cell>
          <cell r="I12343">
            <v>14401</v>
          </cell>
        </row>
        <row r="12344">
          <cell r="A12344">
            <v>202</v>
          </cell>
          <cell r="D12344">
            <v>2010</v>
          </cell>
          <cell r="G12344"/>
          <cell r="I12344">
            <v>0</v>
          </cell>
        </row>
        <row r="12345">
          <cell r="A12345">
            <v>202</v>
          </cell>
          <cell r="D12345">
            <v>2010</v>
          </cell>
          <cell r="G12345">
            <v>96</v>
          </cell>
          <cell r="I12345">
            <v>73982</v>
          </cell>
        </row>
        <row r="12346">
          <cell r="A12346">
            <v>202</v>
          </cell>
          <cell r="D12346">
            <v>2010</v>
          </cell>
          <cell r="G12346">
            <v>97</v>
          </cell>
          <cell r="I12346">
            <v>75291</v>
          </cell>
        </row>
        <row r="12347">
          <cell r="A12347">
            <v>202</v>
          </cell>
          <cell r="D12347">
            <v>2010</v>
          </cell>
          <cell r="G12347">
            <v>98</v>
          </cell>
          <cell r="I12347">
            <v>794917</v>
          </cell>
        </row>
        <row r="12348">
          <cell r="A12348">
            <v>202</v>
          </cell>
          <cell r="D12348">
            <v>2010</v>
          </cell>
          <cell r="G12348">
            <v>99</v>
          </cell>
          <cell r="I12348">
            <v>2092785</v>
          </cell>
        </row>
        <row r="12349">
          <cell r="A12349">
            <v>202</v>
          </cell>
          <cell r="D12349">
            <v>2010</v>
          </cell>
          <cell r="G12349"/>
          <cell r="I12349">
            <v>0</v>
          </cell>
        </row>
        <row r="12350">
          <cell r="A12350">
            <v>202</v>
          </cell>
          <cell r="D12350">
            <v>2010</v>
          </cell>
          <cell r="G12350">
            <v>101</v>
          </cell>
          <cell r="I12350">
            <v>391770</v>
          </cell>
        </row>
        <row r="12351">
          <cell r="A12351">
            <v>202</v>
          </cell>
          <cell r="D12351">
            <v>2010</v>
          </cell>
          <cell r="G12351"/>
          <cell r="I12351">
            <v>0</v>
          </cell>
        </row>
        <row r="12352">
          <cell r="A12352">
            <v>202</v>
          </cell>
          <cell r="D12352">
            <v>2010</v>
          </cell>
          <cell r="G12352"/>
          <cell r="I12352">
            <v>0</v>
          </cell>
        </row>
        <row r="12353">
          <cell r="A12353">
            <v>202</v>
          </cell>
          <cell r="D12353">
            <v>2010</v>
          </cell>
          <cell r="G12353"/>
          <cell r="I12353">
            <v>0</v>
          </cell>
        </row>
        <row r="12354">
          <cell r="A12354">
            <v>202</v>
          </cell>
          <cell r="D12354">
            <v>2010</v>
          </cell>
          <cell r="G12354"/>
          <cell r="I12354">
            <v>0</v>
          </cell>
        </row>
        <row r="12355">
          <cell r="A12355">
            <v>202</v>
          </cell>
          <cell r="D12355">
            <v>2010</v>
          </cell>
          <cell r="G12355"/>
          <cell r="I12355">
            <v>0</v>
          </cell>
        </row>
        <row r="12356">
          <cell r="A12356">
            <v>202</v>
          </cell>
          <cell r="D12356">
            <v>2010</v>
          </cell>
          <cell r="G12356">
            <v>107</v>
          </cell>
          <cell r="I12356">
            <v>2187834</v>
          </cell>
        </row>
        <row r="12357">
          <cell r="A12357">
            <v>202</v>
          </cell>
          <cell r="D12357">
            <v>2010</v>
          </cell>
          <cell r="G12357">
            <v>108</v>
          </cell>
          <cell r="I12357">
            <v>517351</v>
          </cell>
        </row>
        <row r="12358">
          <cell r="A12358">
            <v>202</v>
          </cell>
          <cell r="D12358">
            <v>2010</v>
          </cell>
          <cell r="G12358">
            <v>109</v>
          </cell>
          <cell r="I12358">
            <v>0</v>
          </cell>
        </row>
        <row r="12359">
          <cell r="A12359">
            <v>202</v>
          </cell>
          <cell r="D12359">
            <v>2010</v>
          </cell>
          <cell r="G12359">
            <v>110</v>
          </cell>
          <cell r="I12359">
            <v>507706</v>
          </cell>
        </row>
        <row r="12360">
          <cell r="A12360">
            <v>202</v>
          </cell>
          <cell r="D12360">
            <v>2010</v>
          </cell>
          <cell r="G12360">
            <v>111</v>
          </cell>
          <cell r="I12360">
            <v>3604661</v>
          </cell>
        </row>
        <row r="12361">
          <cell r="A12361">
            <v>202</v>
          </cell>
          <cell r="D12361">
            <v>2010</v>
          </cell>
          <cell r="G12361">
            <v>112</v>
          </cell>
          <cell r="I12361">
            <v>5697446</v>
          </cell>
        </row>
        <row r="12362">
          <cell r="A12362">
            <v>202</v>
          </cell>
          <cell r="D12362">
            <v>2011</v>
          </cell>
          <cell r="G12362">
            <v>83</v>
          </cell>
          <cell r="I12362">
            <v>323007</v>
          </cell>
        </row>
        <row r="12363">
          <cell r="A12363">
            <v>202</v>
          </cell>
          <cell r="D12363">
            <v>2011</v>
          </cell>
          <cell r="G12363">
            <v>84</v>
          </cell>
          <cell r="I12363">
            <v>751780</v>
          </cell>
        </row>
        <row r="12364">
          <cell r="A12364">
            <v>202</v>
          </cell>
          <cell r="D12364">
            <v>2011</v>
          </cell>
          <cell r="G12364"/>
          <cell r="I12364">
            <v>0</v>
          </cell>
        </row>
        <row r="12365">
          <cell r="A12365">
            <v>202</v>
          </cell>
          <cell r="D12365">
            <v>2011</v>
          </cell>
          <cell r="G12365"/>
          <cell r="I12365">
            <v>0</v>
          </cell>
        </row>
        <row r="12366">
          <cell r="A12366">
            <v>202</v>
          </cell>
          <cell r="D12366">
            <v>2011</v>
          </cell>
          <cell r="G12366"/>
          <cell r="I12366">
            <v>0</v>
          </cell>
        </row>
        <row r="12367">
          <cell r="A12367">
            <v>202</v>
          </cell>
          <cell r="D12367">
            <v>2011</v>
          </cell>
          <cell r="G12367"/>
          <cell r="I12367">
            <v>0</v>
          </cell>
        </row>
        <row r="12368">
          <cell r="A12368">
            <v>202</v>
          </cell>
          <cell r="D12368">
            <v>2011</v>
          </cell>
          <cell r="G12368"/>
          <cell r="I12368">
            <v>0</v>
          </cell>
        </row>
        <row r="12369">
          <cell r="A12369">
            <v>202</v>
          </cell>
          <cell r="D12369">
            <v>2011</v>
          </cell>
          <cell r="G12369"/>
          <cell r="I12369">
            <v>0</v>
          </cell>
        </row>
        <row r="12370">
          <cell r="A12370">
            <v>202</v>
          </cell>
          <cell r="D12370">
            <v>2011</v>
          </cell>
          <cell r="G12370"/>
          <cell r="I12370">
            <v>0</v>
          </cell>
        </row>
        <row r="12371">
          <cell r="A12371">
            <v>202</v>
          </cell>
          <cell r="D12371">
            <v>2011</v>
          </cell>
          <cell r="G12371"/>
          <cell r="I12371">
            <v>0</v>
          </cell>
        </row>
        <row r="12372">
          <cell r="A12372">
            <v>202</v>
          </cell>
          <cell r="D12372">
            <v>2011</v>
          </cell>
          <cell r="G12372">
            <v>93</v>
          </cell>
          <cell r="I12372">
            <v>190172</v>
          </cell>
        </row>
        <row r="12373">
          <cell r="A12373">
            <v>202</v>
          </cell>
          <cell r="D12373">
            <v>2011</v>
          </cell>
          <cell r="G12373">
            <v>94</v>
          </cell>
          <cell r="I12373">
            <v>9905</v>
          </cell>
        </row>
        <row r="12374">
          <cell r="A12374">
            <v>202</v>
          </cell>
          <cell r="D12374">
            <v>2011</v>
          </cell>
          <cell r="G12374"/>
          <cell r="I12374">
            <v>0</v>
          </cell>
        </row>
        <row r="12375">
          <cell r="A12375">
            <v>202</v>
          </cell>
          <cell r="D12375">
            <v>2011</v>
          </cell>
          <cell r="G12375">
            <v>96</v>
          </cell>
          <cell r="I12375">
            <v>47877</v>
          </cell>
        </row>
        <row r="12376">
          <cell r="A12376">
            <v>202</v>
          </cell>
          <cell r="D12376">
            <v>2011</v>
          </cell>
          <cell r="G12376">
            <v>97</v>
          </cell>
          <cell r="I12376">
            <v>103232</v>
          </cell>
        </row>
        <row r="12377">
          <cell r="A12377">
            <v>202</v>
          </cell>
          <cell r="D12377">
            <v>2011</v>
          </cell>
          <cell r="G12377">
            <v>98</v>
          </cell>
          <cell r="I12377">
            <v>773877</v>
          </cell>
        </row>
        <row r="12378">
          <cell r="A12378">
            <v>202</v>
          </cell>
          <cell r="D12378">
            <v>2011</v>
          </cell>
          <cell r="G12378">
            <v>99</v>
          </cell>
          <cell r="I12378">
            <v>2199850</v>
          </cell>
        </row>
        <row r="12379">
          <cell r="A12379">
            <v>202</v>
          </cell>
          <cell r="D12379">
            <v>2011</v>
          </cell>
          <cell r="G12379"/>
          <cell r="I12379">
            <v>0</v>
          </cell>
        </row>
        <row r="12380">
          <cell r="A12380">
            <v>202</v>
          </cell>
          <cell r="D12380">
            <v>2011</v>
          </cell>
          <cell r="G12380">
            <v>101</v>
          </cell>
          <cell r="I12380">
            <v>405189</v>
          </cell>
        </row>
        <row r="12381">
          <cell r="A12381">
            <v>202</v>
          </cell>
          <cell r="D12381">
            <v>2011</v>
          </cell>
          <cell r="G12381"/>
          <cell r="I12381">
            <v>0</v>
          </cell>
        </row>
        <row r="12382">
          <cell r="A12382">
            <v>202</v>
          </cell>
          <cell r="D12382">
            <v>2011</v>
          </cell>
          <cell r="G12382"/>
          <cell r="I12382">
            <v>0</v>
          </cell>
        </row>
        <row r="12383">
          <cell r="A12383">
            <v>202</v>
          </cell>
          <cell r="D12383">
            <v>2011</v>
          </cell>
          <cell r="G12383"/>
          <cell r="I12383">
            <v>0</v>
          </cell>
        </row>
        <row r="12384">
          <cell r="A12384">
            <v>202</v>
          </cell>
          <cell r="D12384">
            <v>2011</v>
          </cell>
          <cell r="G12384"/>
          <cell r="I12384">
            <v>0</v>
          </cell>
        </row>
        <row r="12385">
          <cell r="A12385">
            <v>202</v>
          </cell>
          <cell r="D12385">
            <v>2011</v>
          </cell>
          <cell r="G12385"/>
          <cell r="I12385">
            <v>0</v>
          </cell>
        </row>
        <row r="12386">
          <cell r="A12386">
            <v>202</v>
          </cell>
          <cell r="D12386">
            <v>2011</v>
          </cell>
          <cell r="G12386">
            <v>107</v>
          </cell>
          <cell r="I12386">
            <v>2841835</v>
          </cell>
        </row>
        <row r="12387">
          <cell r="A12387">
            <v>202</v>
          </cell>
          <cell r="D12387">
            <v>2011</v>
          </cell>
          <cell r="G12387">
            <v>108</v>
          </cell>
          <cell r="I12387">
            <v>791907</v>
          </cell>
        </row>
        <row r="12388">
          <cell r="A12388">
            <v>202</v>
          </cell>
          <cell r="D12388">
            <v>2011</v>
          </cell>
          <cell r="G12388">
            <v>109</v>
          </cell>
          <cell r="I12388">
            <v>2156</v>
          </cell>
        </row>
        <row r="12389">
          <cell r="A12389">
            <v>202</v>
          </cell>
          <cell r="D12389">
            <v>2011</v>
          </cell>
          <cell r="G12389">
            <v>110</v>
          </cell>
          <cell r="I12389">
            <v>568464</v>
          </cell>
        </row>
        <row r="12390">
          <cell r="A12390">
            <v>202</v>
          </cell>
          <cell r="D12390">
            <v>2011</v>
          </cell>
          <cell r="G12390">
            <v>111</v>
          </cell>
          <cell r="I12390">
            <v>4609551</v>
          </cell>
        </row>
        <row r="12391">
          <cell r="A12391">
            <v>202</v>
          </cell>
          <cell r="D12391">
            <v>2011</v>
          </cell>
          <cell r="G12391">
            <v>112</v>
          </cell>
          <cell r="I12391">
            <v>6809401</v>
          </cell>
        </row>
        <row r="12392">
          <cell r="A12392">
            <v>202</v>
          </cell>
          <cell r="D12392">
            <v>2012</v>
          </cell>
          <cell r="G12392">
            <v>83</v>
          </cell>
          <cell r="I12392">
            <v>333393</v>
          </cell>
        </row>
        <row r="12393">
          <cell r="A12393">
            <v>202</v>
          </cell>
          <cell r="D12393">
            <v>2012</v>
          </cell>
          <cell r="G12393"/>
          <cell r="I12393">
            <v>0</v>
          </cell>
        </row>
        <row r="12394">
          <cell r="A12394">
            <v>202</v>
          </cell>
          <cell r="D12394">
            <v>2012</v>
          </cell>
          <cell r="G12394">
            <v>85</v>
          </cell>
          <cell r="I12394">
            <v>741302</v>
          </cell>
        </row>
        <row r="12395">
          <cell r="A12395">
            <v>202</v>
          </cell>
          <cell r="D12395">
            <v>2012</v>
          </cell>
          <cell r="G12395"/>
          <cell r="I12395">
            <v>0</v>
          </cell>
        </row>
        <row r="12396">
          <cell r="A12396">
            <v>202</v>
          </cell>
          <cell r="D12396">
            <v>2012</v>
          </cell>
          <cell r="G12396"/>
          <cell r="I12396">
            <v>0</v>
          </cell>
        </row>
        <row r="12397">
          <cell r="A12397">
            <v>202</v>
          </cell>
          <cell r="D12397">
            <v>2012</v>
          </cell>
          <cell r="G12397"/>
          <cell r="I12397">
            <v>0</v>
          </cell>
        </row>
        <row r="12398">
          <cell r="A12398">
            <v>202</v>
          </cell>
          <cell r="D12398">
            <v>2012</v>
          </cell>
          <cell r="G12398"/>
          <cell r="I12398">
            <v>0</v>
          </cell>
        </row>
        <row r="12399">
          <cell r="A12399">
            <v>202</v>
          </cell>
          <cell r="D12399">
            <v>2012</v>
          </cell>
          <cell r="G12399"/>
          <cell r="I12399">
            <v>0</v>
          </cell>
        </row>
        <row r="12400">
          <cell r="A12400">
            <v>202</v>
          </cell>
          <cell r="D12400">
            <v>2012</v>
          </cell>
          <cell r="G12400"/>
          <cell r="I12400">
            <v>0</v>
          </cell>
        </row>
        <row r="12401">
          <cell r="A12401">
            <v>202</v>
          </cell>
          <cell r="D12401">
            <v>2012</v>
          </cell>
          <cell r="G12401"/>
          <cell r="I12401">
            <v>0</v>
          </cell>
        </row>
        <row r="12402">
          <cell r="A12402">
            <v>202</v>
          </cell>
          <cell r="D12402">
            <v>2012</v>
          </cell>
          <cell r="G12402">
            <v>93</v>
          </cell>
          <cell r="I12402">
            <v>98103</v>
          </cell>
        </row>
        <row r="12403">
          <cell r="A12403">
            <v>202</v>
          </cell>
          <cell r="D12403">
            <v>2012</v>
          </cell>
          <cell r="G12403">
            <v>94</v>
          </cell>
          <cell r="I12403">
            <v>26198</v>
          </cell>
        </row>
        <row r="12404">
          <cell r="A12404">
            <v>202</v>
          </cell>
          <cell r="D12404">
            <v>2012</v>
          </cell>
          <cell r="G12404"/>
          <cell r="I12404">
            <v>0</v>
          </cell>
        </row>
        <row r="12405">
          <cell r="A12405">
            <v>202</v>
          </cell>
          <cell r="D12405">
            <v>2012</v>
          </cell>
          <cell r="G12405">
            <v>96</v>
          </cell>
          <cell r="I12405">
            <v>58184</v>
          </cell>
        </row>
        <row r="12406">
          <cell r="A12406">
            <v>202</v>
          </cell>
          <cell r="D12406">
            <v>2012</v>
          </cell>
          <cell r="G12406">
            <v>97</v>
          </cell>
          <cell r="I12406">
            <v>45836</v>
          </cell>
        </row>
        <row r="12407">
          <cell r="A12407">
            <v>202</v>
          </cell>
          <cell r="D12407">
            <v>2012</v>
          </cell>
          <cell r="G12407">
            <v>98</v>
          </cell>
          <cell r="I12407">
            <v>718921</v>
          </cell>
        </row>
        <row r="12408">
          <cell r="A12408">
            <v>202</v>
          </cell>
          <cell r="D12408">
            <v>2012</v>
          </cell>
          <cell r="G12408">
            <v>99</v>
          </cell>
          <cell r="I12408">
            <v>2021937</v>
          </cell>
        </row>
        <row r="12409">
          <cell r="A12409">
            <v>202</v>
          </cell>
          <cell r="D12409">
            <v>2012</v>
          </cell>
          <cell r="G12409"/>
          <cell r="I12409">
            <v>0</v>
          </cell>
        </row>
        <row r="12410">
          <cell r="A12410">
            <v>202</v>
          </cell>
          <cell r="D12410">
            <v>2012</v>
          </cell>
          <cell r="G12410">
            <v>101</v>
          </cell>
          <cell r="I12410">
            <v>319740</v>
          </cell>
        </row>
        <row r="12411">
          <cell r="A12411">
            <v>202</v>
          </cell>
          <cell r="D12411">
            <v>2012</v>
          </cell>
          <cell r="G12411"/>
          <cell r="I12411">
            <v>0</v>
          </cell>
        </row>
        <row r="12412">
          <cell r="A12412">
            <v>202</v>
          </cell>
          <cell r="D12412">
            <v>2012</v>
          </cell>
          <cell r="G12412"/>
          <cell r="I12412">
            <v>0</v>
          </cell>
        </row>
        <row r="12413">
          <cell r="A12413">
            <v>202</v>
          </cell>
          <cell r="D12413">
            <v>2012</v>
          </cell>
          <cell r="G12413"/>
          <cell r="I12413">
            <v>0</v>
          </cell>
        </row>
        <row r="12414">
          <cell r="A12414">
            <v>202</v>
          </cell>
          <cell r="D12414">
            <v>2012</v>
          </cell>
          <cell r="G12414"/>
          <cell r="I12414">
            <v>0</v>
          </cell>
        </row>
        <row r="12415">
          <cell r="A12415">
            <v>202</v>
          </cell>
          <cell r="D12415">
            <v>2012</v>
          </cell>
          <cell r="G12415"/>
          <cell r="I12415">
            <v>0</v>
          </cell>
        </row>
        <row r="12416">
          <cell r="A12416">
            <v>202</v>
          </cell>
          <cell r="D12416">
            <v>2012</v>
          </cell>
          <cell r="G12416">
            <v>107</v>
          </cell>
          <cell r="I12416">
            <v>2219518</v>
          </cell>
        </row>
        <row r="12417">
          <cell r="A12417">
            <v>202</v>
          </cell>
          <cell r="D12417">
            <v>2012</v>
          </cell>
          <cell r="G12417">
            <v>108</v>
          </cell>
          <cell r="I12417">
            <v>670987</v>
          </cell>
        </row>
        <row r="12418">
          <cell r="A12418">
            <v>202</v>
          </cell>
          <cell r="D12418">
            <v>2012</v>
          </cell>
          <cell r="G12418">
            <v>109</v>
          </cell>
          <cell r="I12418">
            <v>0</v>
          </cell>
        </row>
        <row r="12419">
          <cell r="A12419">
            <v>202</v>
          </cell>
          <cell r="D12419">
            <v>2012</v>
          </cell>
          <cell r="G12419">
            <v>110</v>
          </cell>
          <cell r="I12419">
            <v>569827</v>
          </cell>
        </row>
        <row r="12420">
          <cell r="A12420">
            <v>202</v>
          </cell>
          <cell r="D12420">
            <v>2012</v>
          </cell>
          <cell r="G12420">
            <v>111</v>
          </cell>
          <cell r="I12420">
            <v>3780072</v>
          </cell>
        </row>
        <row r="12421">
          <cell r="A12421">
            <v>202</v>
          </cell>
          <cell r="D12421">
            <v>2012</v>
          </cell>
          <cell r="G12421">
            <v>112</v>
          </cell>
          <cell r="I12421">
            <v>5802009</v>
          </cell>
        </row>
        <row r="12422">
          <cell r="A12422">
            <v>202</v>
          </cell>
          <cell r="D12422">
            <v>2013</v>
          </cell>
          <cell r="G12422">
            <v>83</v>
          </cell>
          <cell r="I12422">
            <v>457174</v>
          </cell>
        </row>
        <row r="12423">
          <cell r="A12423">
            <v>202</v>
          </cell>
          <cell r="D12423">
            <v>2013</v>
          </cell>
          <cell r="G12423"/>
          <cell r="I12423">
            <v>0</v>
          </cell>
        </row>
        <row r="12424">
          <cell r="A12424">
            <v>202</v>
          </cell>
          <cell r="D12424">
            <v>2013</v>
          </cell>
          <cell r="G12424">
            <v>85</v>
          </cell>
          <cell r="I12424">
            <v>817937</v>
          </cell>
        </row>
        <row r="12425">
          <cell r="A12425">
            <v>202</v>
          </cell>
          <cell r="D12425">
            <v>2013</v>
          </cell>
          <cell r="G12425"/>
          <cell r="I12425">
            <v>0</v>
          </cell>
        </row>
        <row r="12426">
          <cell r="A12426">
            <v>202</v>
          </cell>
          <cell r="D12426">
            <v>2013</v>
          </cell>
          <cell r="G12426"/>
          <cell r="I12426">
            <v>0</v>
          </cell>
        </row>
        <row r="12427">
          <cell r="A12427">
            <v>202</v>
          </cell>
          <cell r="D12427">
            <v>2013</v>
          </cell>
          <cell r="G12427"/>
          <cell r="I12427">
            <v>0</v>
          </cell>
        </row>
        <row r="12428">
          <cell r="A12428">
            <v>202</v>
          </cell>
          <cell r="D12428">
            <v>2013</v>
          </cell>
          <cell r="G12428"/>
          <cell r="I12428">
            <v>0</v>
          </cell>
        </row>
        <row r="12429">
          <cell r="A12429">
            <v>202</v>
          </cell>
          <cell r="D12429">
            <v>2013</v>
          </cell>
          <cell r="G12429"/>
          <cell r="I12429">
            <v>0</v>
          </cell>
        </row>
        <row r="12430">
          <cell r="A12430">
            <v>202</v>
          </cell>
          <cell r="D12430">
            <v>2013</v>
          </cell>
          <cell r="G12430"/>
          <cell r="I12430">
            <v>0</v>
          </cell>
        </row>
        <row r="12431">
          <cell r="A12431">
            <v>202</v>
          </cell>
          <cell r="D12431">
            <v>2013</v>
          </cell>
          <cell r="G12431"/>
          <cell r="I12431">
            <v>0</v>
          </cell>
        </row>
        <row r="12432">
          <cell r="A12432">
            <v>202</v>
          </cell>
          <cell r="D12432">
            <v>2013</v>
          </cell>
          <cell r="G12432">
            <v>93</v>
          </cell>
          <cell r="I12432">
            <v>99502</v>
          </cell>
        </row>
        <row r="12433">
          <cell r="A12433">
            <v>202</v>
          </cell>
          <cell r="D12433">
            <v>2013</v>
          </cell>
          <cell r="G12433">
            <v>94</v>
          </cell>
          <cell r="I12433">
            <v>36119</v>
          </cell>
        </row>
        <row r="12434">
          <cell r="A12434">
            <v>202</v>
          </cell>
          <cell r="D12434">
            <v>2013</v>
          </cell>
          <cell r="G12434"/>
          <cell r="I12434">
            <v>0</v>
          </cell>
        </row>
        <row r="12435">
          <cell r="A12435">
            <v>202</v>
          </cell>
          <cell r="D12435">
            <v>2013</v>
          </cell>
          <cell r="G12435">
            <v>96</v>
          </cell>
          <cell r="I12435">
            <v>29160</v>
          </cell>
        </row>
        <row r="12436">
          <cell r="A12436">
            <v>202</v>
          </cell>
          <cell r="D12436">
            <v>2013</v>
          </cell>
          <cell r="G12436">
            <v>97</v>
          </cell>
          <cell r="I12436">
            <v>133739</v>
          </cell>
        </row>
        <row r="12437">
          <cell r="A12437">
            <v>202</v>
          </cell>
          <cell r="D12437">
            <v>2013</v>
          </cell>
          <cell r="G12437">
            <v>98</v>
          </cell>
          <cell r="I12437">
            <v>744961</v>
          </cell>
        </row>
        <row r="12438">
          <cell r="A12438">
            <v>202</v>
          </cell>
          <cell r="D12438">
            <v>2013</v>
          </cell>
          <cell r="G12438">
            <v>99</v>
          </cell>
          <cell r="I12438">
            <v>2318592</v>
          </cell>
        </row>
        <row r="12439">
          <cell r="A12439">
            <v>202</v>
          </cell>
          <cell r="D12439">
            <v>2013</v>
          </cell>
          <cell r="G12439"/>
          <cell r="I12439">
            <v>0</v>
          </cell>
        </row>
        <row r="12440">
          <cell r="A12440">
            <v>202</v>
          </cell>
          <cell r="D12440">
            <v>2013</v>
          </cell>
          <cell r="G12440">
            <v>101</v>
          </cell>
          <cell r="I12440">
            <v>456882</v>
          </cell>
        </row>
        <row r="12441">
          <cell r="A12441">
            <v>202</v>
          </cell>
          <cell r="D12441">
            <v>2013</v>
          </cell>
          <cell r="G12441"/>
          <cell r="I12441">
            <v>0</v>
          </cell>
        </row>
        <row r="12442">
          <cell r="A12442">
            <v>202</v>
          </cell>
          <cell r="D12442">
            <v>2013</v>
          </cell>
          <cell r="G12442"/>
          <cell r="I12442">
            <v>0</v>
          </cell>
        </row>
        <row r="12443">
          <cell r="A12443">
            <v>202</v>
          </cell>
          <cell r="D12443">
            <v>2013</v>
          </cell>
          <cell r="G12443"/>
          <cell r="I12443">
            <v>0</v>
          </cell>
        </row>
        <row r="12444">
          <cell r="A12444">
            <v>202</v>
          </cell>
          <cell r="D12444">
            <v>2013</v>
          </cell>
          <cell r="G12444"/>
          <cell r="I12444">
            <v>0</v>
          </cell>
        </row>
        <row r="12445">
          <cell r="A12445">
            <v>202</v>
          </cell>
          <cell r="D12445">
            <v>2013</v>
          </cell>
          <cell r="G12445"/>
          <cell r="I12445">
            <v>0</v>
          </cell>
        </row>
        <row r="12446">
          <cell r="A12446">
            <v>202</v>
          </cell>
          <cell r="D12446">
            <v>2013</v>
          </cell>
          <cell r="G12446">
            <v>107</v>
          </cell>
          <cell r="I12446">
            <v>2548996</v>
          </cell>
        </row>
        <row r="12447">
          <cell r="A12447">
            <v>202</v>
          </cell>
          <cell r="D12447">
            <v>2013</v>
          </cell>
          <cell r="G12447">
            <v>108</v>
          </cell>
          <cell r="I12447">
            <v>695036</v>
          </cell>
        </row>
        <row r="12448">
          <cell r="A12448">
            <v>202</v>
          </cell>
          <cell r="D12448">
            <v>2013</v>
          </cell>
          <cell r="G12448">
            <v>109</v>
          </cell>
          <cell r="I12448">
            <v>4553</v>
          </cell>
        </row>
        <row r="12449">
          <cell r="A12449">
            <v>202</v>
          </cell>
          <cell r="D12449">
            <v>2013</v>
          </cell>
          <cell r="G12449">
            <v>110</v>
          </cell>
          <cell r="I12449">
            <v>600777</v>
          </cell>
        </row>
        <row r="12450">
          <cell r="A12450">
            <v>202</v>
          </cell>
          <cell r="D12450">
            <v>2013</v>
          </cell>
          <cell r="G12450">
            <v>111</v>
          </cell>
          <cell r="I12450">
            <v>4306244</v>
          </cell>
        </row>
        <row r="12451">
          <cell r="A12451">
            <v>202</v>
          </cell>
          <cell r="D12451">
            <v>2013</v>
          </cell>
          <cell r="G12451">
            <v>112</v>
          </cell>
          <cell r="I12451">
            <v>6624836</v>
          </cell>
        </row>
        <row r="12452">
          <cell r="A12452">
            <v>202</v>
          </cell>
          <cell r="D12452">
            <v>2014</v>
          </cell>
          <cell r="G12452">
            <v>83</v>
          </cell>
          <cell r="I12452">
            <v>549624</v>
          </cell>
        </row>
        <row r="12453">
          <cell r="A12453">
            <v>202</v>
          </cell>
          <cell r="D12453">
            <v>2014</v>
          </cell>
          <cell r="G12453"/>
          <cell r="I12453">
            <v>0</v>
          </cell>
        </row>
        <row r="12454">
          <cell r="A12454">
            <v>202</v>
          </cell>
          <cell r="D12454">
            <v>2014</v>
          </cell>
          <cell r="G12454">
            <v>85</v>
          </cell>
          <cell r="I12454">
            <v>787825</v>
          </cell>
        </row>
        <row r="12455">
          <cell r="A12455">
            <v>202</v>
          </cell>
          <cell r="D12455">
            <v>2014</v>
          </cell>
          <cell r="G12455"/>
          <cell r="I12455">
            <v>0</v>
          </cell>
        </row>
        <row r="12456">
          <cell r="A12456">
            <v>202</v>
          </cell>
          <cell r="D12456">
            <v>2014</v>
          </cell>
          <cell r="G12456"/>
          <cell r="I12456">
            <v>0</v>
          </cell>
        </row>
        <row r="12457">
          <cell r="A12457">
            <v>202</v>
          </cell>
          <cell r="D12457">
            <v>2014</v>
          </cell>
          <cell r="G12457"/>
          <cell r="I12457">
            <v>0</v>
          </cell>
        </row>
        <row r="12458">
          <cell r="A12458">
            <v>202</v>
          </cell>
          <cell r="D12458">
            <v>2014</v>
          </cell>
          <cell r="G12458"/>
          <cell r="I12458">
            <v>0</v>
          </cell>
        </row>
        <row r="12459">
          <cell r="A12459">
            <v>202</v>
          </cell>
          <cell r="D12459">
            <v>2014</v>
          </cell>
          <cell r="G12459"/>
          <cell r="I12459">
            <v>0</v>
          </cell>
        </row>
        <row r="12460">
          <cell r="A12460">
            <v>202</v>
          </cell>
          <cell r="D12460">
            <v>2014</v>
          </cell>
          <cell r="G12460"/>
          <cell r="I12460">
            <v>0</v>
          </cell>
        </row>
        <row r="12461">
          <cell r="A12461">
            <v>202</v>
          </cell>
          <cell r="D12461">
            <v>2014</v>
          </cell>
          <cell r="G12461"/>
          <cell r="I12461">
            <v>0</v>
          </cell>
        </row>
        <row r="12462">
          <cell r="A12462">
            <v>202</v>
          </cell>
          <cell r="D12462">
            <v>2014</v>
          </cell>
          <cell r="G12462">
            <v>93</v>
          </cell>
          <cell r="I12462">
            <v>116401</v>
          </cell>
        </row>
        <row r="12463">
          <cell r="A12463">
            <v>202</v>
          </cell>
          <cell r="D12463">
            <v>2014</v>
          </cell>
          <cell r="G12463">
            <v>94</v>
          </cell>
          <cell r="I12463">
            <v>6408</v>
          </cell>
        </row>
        <row r="12464">
          <cell r="A12464">
            <v>202</v>
          </cell>
          <cell r="D12464">
            <v>2014</v>
          </cell>
          <cell r="G12464"/>
          <cell r="I12464">
            <v>0</v>
          </cell>
        </row>
        <row r="12465">
          <cell r="A12465">
            <v>202</v>
          </cell>
          <cell r="D12465">
            <v>2014</v>
          </cell>
          <cell r="G12465">
            <v>96</v>
          </cell>
          <cell r="I12465">
            <v>41828</v>
          </cell>
        </row>
        <row r="12466">
          <cell r="A12466">
            <v>202</v>
          </cell>
          <cell r="D12466">
            <v>2014</v>
          </cell>
          <cell r="G12466">
            <v>97</v>
          </cell>
          <cell r="I12466">
            <v>92497</v>
          </cell>
        </row>
        <row r="12467">
          <cell r="A12467">
            <v>202</v>
          </cell>
          <cell r="D12467">
            <v>2014</v>
          </cell>
          <cell r="G12467">
            <v>98</v>
          </cell>
          <cell r="I12467">
            <v>546745</v>
          </cell>
        </row>
        <row r="12468">
          <cell r="A12468">
            <v>202</v>
          </cell>
          <cell r="D12468">
            <v>2014</v>
          </cell>
          <cell r="G12468">
            <v>99</v>
          </cell>
          <cell r="I12468">
            <v>2141328</v>
          </cell>
        </row>
        <row r="12469">
          <cell r="A12469">
            <v>202</v>
          </cell>
          <cell r="D12469">
            <v>2014</v>
          </cell>
          <cell r="G12469"/>
          <cell r="I12469">
            <v>0</v>
          </cell>
        </row>
        <row r="12470">
          <cell r="A12470">
            <v>202</v>
          </cell>
          <cell r="D12470">
            <v>2014</v>
          </cell>
          <cell r="G12470">
            <v>101</v>
          </cell>
          <cell r="I12470">
            <v>525138</v>
          </cell>
        </row>
        <row r="12471">
          <cell r="A12471">
            <v>202</v>
          </cell>
          <cell r="D12471">
            <v>2014</v>
          </cell>
          <cell r="G12471"/>
          <cell r="I12471">
            <v>0</v>
          </cell>
        </row>
        <row r="12472">
          <cell r="A12472">
            <v>202</v>
          </cell>
          <cell r="D12472">
            <v>2014</v>
          </cell>
          <cell r="G12472"/>
          <cell r="I12472">
            <v>0</v>
          </cell>
        </row>
        <row r="12473">
          <cell r="A12473">
            <v>202</v>
          </cell>
          <cell r="D12473">
            <v>2014</v>
          </cell>
          <cell r="G12473"/>
          <cell r="I12473">
            <v>0</v>
          </cell>
        </row>
        <row r="12474">
          <cell r="A12474">
            <v>202</v>
          </cell>
          <cell r="D12474">
            <v>2014</v>
          </cell>
          <cell r="G12474"/>
          <cell r="I12474">
            <v>0</v>
          </cell>
        </row>
        <row r="12475">
          <cell r="A12475">
            <v>202</v>
          </cell>
          <cell r="D12475">
            <v>2014</v>
          </cell>
          <cell r="G12475"/>
          <cell r="I12475">
            <v>0</v>
          </cell>
        </row>
        <row r="12476">
          <cell r="A12476">
            <v>202</v>
          </cell>
          <cell r="D12476">
            <v>2014</v>
          </cell>
          <cell r="G12476">
            <v>107</v>
          </cell>
          <cell r="I12476">
            <v>2320812</v>
          </cell>
        </row>
        <row r="12477">
          <cell r="A12477">
            <v>202</v>
          </cell>
          <cell r="D12477">
            <v>2014</v>
          </cell>
          <cell r="G12477">
            <v>108</v>
          </cell>
          <cell r="I12477">
            <v>517059</v>
          </cell>
        </row>
        <row r="12478">
          <cell r="A12478">
            <v>202</v>
          </cell>
          <cell r="D12478">
            <v>2014</v>
          </cell>
          <cell r="G12478">
            <v>109</v>
          </cell>
          <cell r="I12478">
            <v>2419</v>
          </cell>
        </row>
        <row r="12479">
          <cell r="A12479">
            <v>202</v>
          </cell>
          <cell r="D12479">
            <v>2014</v>
          </cell>
          <cell r="G12479">
            <v>110</v>
          </cell>
          <cell r="I12479">
            <v>631902</v>
          </cell>
        </row>
        <row r="12480">
          <cell r="A12480">
            <v>202</v>
          </cell>
          <cell r="D12480">
            <v>2014</v>
          </cell>
          <cell r="G12480">
            <v>111</v>
          </cell>
          <cell r="I12480">
            <v>3997330</v>
          </cell>
        </row>
        <row r="12481">
          <cell r="A12481">
            <v>202</v>
          </cell>
          <cell r="D12481">
            <v>2014</v>
          </cell>
          <cell r="G12481">
            <v>112</v>
          </cell>
          <cell r="I12481">
            <v>6138658</v>
          </cell>
        </row>
        <row r="12482">
          <cell r="A12482">
            <v>202</v>
          </cell>
          <cell r="D12482">
            <v>2015</v>
          </cell>
          <cell r="G12482">
            <v>83</v>
          </cell>
          <cell r="I12482">
            <v>654904</v>
          </cell>
        </row>
        <row r="12483">
          <cell r="A12483">
            <v>202</v>
          </cell>
          <cell r="D12483">
            <v>2015</v>
          </cell>
          <cell r="G12483"/>
          <cell r="I12483">
            <v>0</v>
          </cell>
        </row>
        <row r="12484">
          <cell r="A12484">
            <v>202</v>
          </cell>
          <cell r="D12484">
            <v>2015</v>
          </cell>
          <cell r="G12484">
            <v>85</v>
          </cell>
          <cell r="I12484">
            <v>870041</v>
          </cell>
        </row>
        <row r="12485">
          <cell r="A12485">
            <v>202</v>
          </cell>
          <cell r="D12485">
            <v>2015</v>
          </cell>
          <cell r="G12485"/>
          <cell r="I12485">
            <v>0</v>
          </cell>
        </row>
        <row r="12486">
          <cell r="A12486">
            <v>202</v>
          </cell>
          <cell r="D12486">
            <v>2015</v>
          </cell>
          <cell r="G12486"/>
          <cell r="I12486">
            <v>0</v>
          </cell>
        </row>
        <row r="12487">
          <cell r="A12487">
            <v>202</v>
          </cell>
          <cell r="D12487">
            <v>2015</v>
          </cell>
          <cell r="G12487"/>
          <cell r="I12487">
            <v>0</v>
          </cell>
        </row>
        <row r="12488">
          <cell r="A12488">
            <v>202</v>
          </cell>
          <cell r="D12488">
            <v>2015</v>
          </cell>
          <cell r="G12488"/>
          <cell r="I12488">
            <v>0</v>
          </cell>
        </row>
        <row r="12489">
          <cell r="A12489">
            <v>202</v>
          </cell>
          <cell r="D12489">
            <v>2015</v>
          </cell>
          <cell r="G12489"/>
          <cell r="I12489">
            <v>0</v>
          </cell>
        </row>
        <row r="12490">
          <cell r="A12490">
            <v>202</v>
          </cell>
          <cell r="D12490">
            <v>2015</v>
          </cell>
          <cell r="G12490"/>
          <cell r="I12490">
            <v>0</v>
          </cell>
        </row>
        <row r="12491">
          <cell r="A12491">
            <v>202</v>
          </cell>
          <cell r="D12491">
            <v>2015</v>
          </cell>
          <cell r="G12491"/>
          <cell r="I12491">
            <v>0</v>
          </cell>
        </row>
        <row r="12492">
          <cell r="A12492">
            <v>202</v>
          </cell>
          <cell r="D12492">
            <v>2015</v>
          </cell>
          <cell r="G12492">
            <v>93</v>
          </cell>
          <cell r="I12492">
            <v>114709</v>
          </cell>
        </row>
        <row r="12493">
          <cell r="A12493">
            <v>202</v>
          </cell>
          <cell r="D12493">
            <v>2015</v>
          </cell>
          <cell r="G12493">
            <v>94</v>
          </cell>
          <cell r="I12493">
            <v>7236</v>
          </cell>
        </row>
        <row r="12494">
          <cell r="A12494">
            <v>202</v>
          </cell>
          <cell r="D12494">
            <v>2015</v>
          </cell>
          <cell r="G12494"/>
          <cell r="I12494">
            <v>0</v>
          </cell>
        </row>
        <row r="12495">
          <cell r="A12495">
            <v>202</v>
          </cell>
          <cell r="D12495">
            <v>2015</v>
          </cell>
          <cell r="G12495">
            <v>96</v>
          </cell>
          <cell r="I12495">
            <v>11648</v>
          </cell>
        </row>
        <row r="12496">
          <cell r="A12496">
            <v>202</v>
          </cell>
          <cell r="D12496">
            <v>2015</v>
          </cell>
          <cell r="G12496">
            <v>97</v>
          </cell>
          <cell r="I12496">
            <v>78674</v>
          </cell>
        </row>
        <row r="12497">
          <cell r="A12497">
            <v>202</v>
          </cell>
          <cell r="D12497">
            <v>2015</v>
          </cell>
          <cell r="G12497">
            <v>98</v>
          </cell>
          <cell r="I12497">
            <v>489483</v>
          </cell>
        </row>
        <row r="12498">
          <cell r="A12498">
            <v>202</v>
          </cell>
          <cell r="D12498">
            <v>2015</v>
          </cell>
          <cell r="G12498">
            <v>99</v>
          </cell>
          <cell r="I12498">
            <v>2226695</v>
          </cell>
        </row>
        <row r="12499">
          <cell r="A12499">
            <v>202</v>
          </cell>
          <cell r="D12499">
            <v>2015</v>
          </cell>
          <cell r="G12499"/>
          <cell r="I12499">
            <v>0</v>
          </cell>
        </row>
        <row r="12500">
          <cell r="A12500">
            <v>202</v>
          </cell>
          <cell r="D12500">
            <v>2015</v>
          </cell>
          <cell r="G12500">
            <v>101</v>
          </cell>
          <cell r="I12500">
            <v>627964</v>
          </cell>
        </row>
        <row r="12501">
          <cell r="A12501">
            <v>202</v>
          </cell>
          <cell r="D12501">
            <v>2015</v>
          </cell>
          <cell r="G12501"/>
          <cell r="I12501">
            <v>0</v>
          </cell>
        </row>
        <row r="12502">
          <cell r="A12502">
            <v>202</v>
          </cell>
          <cell r="D12502">
            <v>2015</v>
          </cell>
          <cell r="G12502"/>
          <cell r="I12502">
            <v>0</v>
          </cell>
        </row>
        <row r="12503">
          <cell r="A12503">
            <v>202</v>
          </cell>
          <cell r="D12503">
            <v>2015</v>
          </cell>
          <cell r="G12503"/>
          <cell r="I12503">
            <v>0</v>
          </cell>
        </row>
        <row r="12504">
          <cell r="A12504">
            <v>202</v>
          </cell>
          <cell r="D12504">
            <v>2015</v>
          </cell>
          <cell r="G12504"/>
          <cell r="I12504">
            <v>0</v>
          </cell>
        </row>
        <row r="12505">
          <cell r="A12505">
            <v>202</v>
          </cell>
          <cell r="D12505">
            <v>2015</v>
          </cell>
          <cell r="G12505"/>
          <cell r="I12505">
            <v>0</v>
          </cell>
        </row>
        <row r="12506">
          <cell r="A12506">
            <v>202</v>
          </cell>
          <cell r="D12506">
            <v>2015</v>
          </cell>
          <cell r="G12506">
            <v>107</v>
          </cell>
          <cell r="I12506">
            <v>2115018</v>
          </cell>
        </row>
        <row r="12507">
          <cell r="A12507">
            <v>202</v>
          </cell>
          <cell r="D12507">
            <v>2015</v>
          </cell>
          <cell r="G12507">
            <v>108</v>
          </cell>
          <cell r="I12507">
            <v>648568</v>
          </cell>
        </row>
        <row r="12508">
          <cell r="A12508">
            <v>202</v>
          </cell>
          <cell r="D12508">
            <v>2015</v>
          </cell>
          <cell r="G12508">
            <v>109</v>
          </cell>
          <cell r="I12508">
            <v>647</v>
          </cell>
        </row>
        <row r="12509">
          <cell r="A12509">
            <v>202</v>
          </cell>
          <cell r="D12509">
            <v>2015</v>
          </cell>
          <cell r="G12509">
            <v>110</v>
          </cell>
          <cell r="I12509">
            <v>609041</v>
          </cell>
        </row>
        <row r="12510">
          <cell r="A12510">
            <v>202</v>
          </cell>
          <cell r="D12510">
            <v>2015</v>
          </cell>
          <cell r="G12510">
            <v>111</v>
          </cell>
          <cell r="I12510">
            <v>4001238</v>
          </cell>
        </row>
        <row r="12511">
          <cell r="A12511">
            <v>202</v>
          </cell>
          <cell r="D12511">
            <v>2015</v>
          </cell>
          <cell r="G12511">
            <v>112</v>
          </cell>
          <cell r="I12511">
            <v>6227933</v>
          </cell>
        </row>
        <row r="12512">
          <cell r="A12512">
            <v>202</v>
          </cell>
          <cell r="D12512">
            <v>2016</v>
          </cell>
          <cell r="G12512">
            <v>83</v>
          </cell>
          <cell r="I12512">
            <v>623364</v>
          </cell>
        </row>
        <row r="12513">
          <cell r="A12513">
            <v>202</v>
          </cell>
          <cell r="D12513">
            <v>2016</v>
          </cell>
          <cell r="G12513"/>
          <cell r="I12513">
            <v>0</v>
          </cell>
        </row>
        <row r="12514">
          <cell r="A12514">
            <v>202</v>
          </cell>
          <cell r="D12514">
            <v>2016</v>
          </cell>
          <cell r="G12514">
            <v>85</v>
          </cell>
          <cell r="I12514">
            <v>855584</v>
          </cell>
        </row>
        <row r="12515">
          <cell r="A12515">
            <v>202</v>
          </cell>
          <cell r="D12515">
            <v>2016</v>
          </cell>
          <cell r="G12515"/>
          <cell r="I12515">
            <v>0</v>
          </cell>
        </row>
        <row r="12516">
          <cell r="A12516">
            <v>202</v>
          </cell>
          <cell r="D12516">
            <v>2016</v>
          </cell>
          <cell r="G12516"/>
          <cell r="I12516">
            <v>0</v>
          </cell>
        </row>
        <row r="12517">
          <cell r="A12517">
            <v>202</v>
          </cell>
          <cell r="D12517">
            <v>2016</v>
          </cell>
          <cell r="G12517"/>
          <cell r="I12517">
            <v>0</v>
          </cell>
        </row>
        <row r="12518">
          <cell r="A12518">
            <v>202</v>
          </cell>
          <cell r="D12518">
            <v>2016</v>
          </cell>
          <cell r="G12518"/>
          <cell r="I12518">
            <v>0</v>
          </cell>
        </row>
        <row r="12519">
          <cell r="A12519">
            <v>202</v>
          </cell>
          <cell r="D12519">
            <v>2016</v>
          </cell>
          <cell r="G12519"/>
          <cell r="I12519">
            <v>0</v>
          </cell>
        </row>
        <row r="12520">
          <cell r="A12520">
            <v>202</v>
          </cell>
          <cell r="D12520">
            <v>2016</v>
          </cell>
          <cell r="G12520"/>
          <cell r="I12520">
            <v>0</v>
          </cell>
        </row>
        <row r="12521">
          <cell r="A12521">
            <v>202</v>
          </cell>
          <cell r="D12521">
            <v>2016</v>
          </cell>
          <cell r="G12521"/>
          <cell r="I12521">
            <v>0</v>
          </cell>
        </row>
        <row r="12522">
          <cell r="A12522">
            <v>202</v>
          </cell>
          <cell r="D12522">
            <v>2016</v>
          </cell>
          <cell r="G12522">
            <v>93</v>
          </cell>
          <cell r="I12522">
            <v>87606</v>
          </cell>
        </row>
        <row r="12523">
          <cell r="A12523">
            <v>202</v>
          </cell>
          <cell r="D12523">
            <v>2016</v>
          </cell>
          <cell r="G12523">
            <v>94</v>
          </cell>
          <cell r="I12523">
            <v>12676</v>
          </cell>
        </row>
        <row r="12524">
          <cell r="A12524">
            <v>202</v>
          </cell>
          <cell r="D12524">
            <v>2016</v>
          </cell>
          <cell r="G12524"/>
          <cell r="I12524">
            <v>0</v>
          </cell>
        </row>
        <row r="12525">
          <cell r="A12525">
            <v>202</v>
          </cell>
          <cell r="D12525">
            <v>2016</v>
          </cell>
          <cell r="G12525">
            <v>96</v>
          </cell>
          <cell r="I12525">
            <v>0</v>
          </cell>
        </row>
        <row r="12526">
          <cell r="A12526">
            <v>202</v>
          </cell>
          <cell r="D12526">
            <v>2016</v>
          </cell>
          <cell r="G12526">
            <v>97</v>
          </cell>
          <cell r="I12526">
            <v>113549</v>
          </cell>
        </row>
        <row r="12527">
          <cell r="A12527">
            <v>202</v>
          </cell>
          <cell r="D12527">
            <v>2016</v>
          </cell>
          <cell r="G12527">
            <v>98</v>
          </cell>
          <cell r="I12527">
            <v>481463</v>
          </cell>
        </row>
        <row r="12528">
          <cell r="A12528">
            <v>202</v>
          </cell>
          <cell r="D12528">
            <v>2016</v>
          </cell>
          <cell r="G12528">
            <v>99</v>
          </cell>
          <cell r="I12528">
            <v>2174242</v>
          </cell>
        </row>
        <row r="12529">
          <cell r="A12529">
            <v>202</v>
          </cell>
          <cell r="D12529">
            <v>2016</v>
          </cell>
          <cell r="G12529"/>
          <cell r="I12529">
            <v>0</v>
          </cell>
        </row>
        <row r="12530">
          <cell r="A12530">
            <v>202</v>
          </cell>
          <cell r="D12530">
            <v>2016</v>
          </cell>
          <cell r="G12530">
            <v>101</v>
          </cell>
          <cell r="I12530">
            <v>468106</v>
          </cell>
        </row>
        <row r="12531">
          <cell r="A12531">
            <v>202</v>
          </cell>
          <cell r="D12531">
            <v>2016</v>
          </cell>
          <cell r="G12531"/>
          <cell r="I12531">
            <v>0</v>
          </cell>
        </row>
        <row r="12532">
          <cell r="A12532">
            <v>202</v>
          </cell>
          <cell r="D12532">
            <v>2016</v>
          </cell>
          <cell r="G12532"/>
          <cell r="I12532">
            <v>0</v>
          </cell>
        </row>
        <row r="12533">
          <cell r="A12533">
            <v>202</v>
          </cell>
          <cell r="D12533">
            <v>2016</v>
          </cell>
          <cell r="G12533"/>
          <cell r="I12533">
            <v>0</v>
          </cell>
        </row>
        <row r="12534">
          <cell r="A12534">
            <v>202</v>
          </cell>
          <cell r="D12534">
            <v>2016</v>
          </cell>
          <cell r="G12534"/>
          <cell r="I12534">
            <v>0</v>
          </cell>
        </row>
        <row r="12535">
          <cell r="A12535">
            <v>202</v>
          </cell>
          <cell r="D12535">
            <v>2016</v>
          </cell>
          <cell r="G12535"/>
          <cell r="I12535">
            <v>0</v>
          </cell>
        </row>
        <row r="12536">
          <cell r="A12536">
            <v>202</v>
          </cell>
          <cell r="D12536">
            <v>2016</v>
          </cell>
          <cell r="G12536">
            <v>107</v>
          </cell>
          <cell r="I12536">
            <v>1960559</v>
          </cell>
        </row>
        <row r="12537">
          <cell r="A12537">
            <v>202</v>
          </cell>
          <cell r="D12537">
            <v>2016</v>
          </cell>
          <cell r="G12537">
            <v>108</v>
          </cell>
          <cell r="I12537">
            <v>346738</v>
          </cell>
        </row>
        <row r="12538">
          <cell r="A12538">
            <v>202</v>
          </cell>
          <cell r="D12538">
            <v>2016</v>
          </cell>
          <cell r="G12538">
            <v>109</v>
          </cell>
          <cell r="I12538">
            <v>850</v>
          </cell>
        </row>
        <row r="12539">
          <cell r="A12539">
            <v>202</v>
          </cell>
          <cell r="D12539">
            <v>2016</v>
          </cell>
          <cell r="G12539">
            <v>110</v>
          </cell>
          <cell r="I12539">
            <v>619958</v>
          </cell>
        </row>
        <row r="12540">
          <cell r="A12540">
            <v>202</v>
          </cell>
          <cell r="D12540">
            <v>2016</v>
          </cell>
          <cell r="G12540">
            <v>111</v>
          </cell>
          <cell r="I12540">
            <v>3396211</v>
          </cell>
        </row>
        <row r="12541">
          <cell r="A12541">
            <v>202</v>
          </cell>
          <cell r="D12541">
            <v>2016</v>
          </cell>
          <cell r="G12541">
            <v>112</v>
          </cell>
          <cell r="I12541">
            <v>5570453</v>
          </cell>
        </row>
        <row r="12542">
          <cell r="A12542">
            <v>316</v>
          </cell>
          <cell r="D12542">
            <v>1998</v>
          </cell>
          <cell r="G12542"/>
          <cell r="I12542">
            <v>0</v>
          </cell>
        </row>
        <row r="12543">
          <cell r="A12543">
            <v>316</v>
          </cell>
          <cell r="D12543">
            <v>1998</v>
          </cell>
          <cell r="G12543"/>
          <cell r="I12543">
            <v>0</v>
          </cell>
        </row>
        <row r="12544">
          <cell r="A12544">
            <v>316</v>
          </cell>
          <cell r="D12544">
            <v>1998</v>
          </cell>
          <cell r="G12544"/>
          <cell r="I12544">
            <v>0</v>
          </cell>
        </row>
        <row r="12545">
          <cell r="A12545">
            <v>316</v>
          </cell>
          <cell r="D12545">
            <v>1998</v>
          </cell>
          <cell r="G12545"/>
          <cell r="I12545">
            <v>0</v>
          </cell>
        </row>
        <row r="12546">
          <cell r="A12546">
            <v>316</v>
          </cell>
          <cell r="D12546">
            <v>1998</v>
          </cell>
          <cell r="G12546"/>
          <cell r="I12546">
            <v>0</v>
          </cell>
        </row>
        <row r="12547">
          <cell r="A12547">
            <v>316</v>
          </cell>
          <cell r="D12547">
            <v>1998</v>
          </cell>
          <cell r="G12547"/>
          <cell r="I12547">
            <v>0</v>
          </cell>
        </row>
        <row r="12548">
          <cell r="A12548">
            <v>316</v>
          </cell>
          <cell r="D12548">
            <v>1998</v>
          </cell>
          <cell r="G12548"/>
          <cell r="I12548">
            <v>0</v>
          </cell>
        </row>
        <row r="12549">
          <cell r="A12549">
            <v>316</v>
          </cell>
          <cell r="D12549">
            <v>1998</v>
          </cell>
          <cell r="G12549"/>
          <cell r="I12549">
            <v>0</v>
          </cell>
        </row>
        <row r="12550">
          <cell r="A12550">
            <v>316</v>
          </cell>
          <cell r="D12550">
            <v>1998</v>
          </cell>
          <cell r="G12550"/>
          <cell r="I12550">
            <v>0</v>
          </cell>
        </row>
        <row r="12551">
          <cell r="A12551">
            <v>316</v>
          </cell>
          <cell r="D12551">
            <v>1998</v>
          </cell>
          <cell r="G12551"/>
          <cell r="I12551">
            <v>0</v>
          </cell>
        </row>
        <row r="12552">
          <cell r="A12552">
            <v>316</v>
          </cell>
          <cell r="D12552">
            <v>1998</v>
          </cell>
          <cell r="G12552"/>
          <cell r="I12552">
            <v>0</v>
          </cell>
        </row>
        <row r="12553">
          <cell r="A12553">
            <v>316</v>
          </cell>
          <cell r="D12553">
            <v>1998</v>
          </cell>
          <cell r="G12553"/>
          <cell r="I12553">
            <v>0</v>
          </cell>
        </row>
        <row r="12554">
          <cell r="A12554">
            <v>316</v>
          </cell>
          <cell r="D12554">
            <v>1998</v>
          </cell>
          <cell r="G12554"/>
          <cell r="I12554">
            <v>0</v>
          </cell>
        </row>
        <row r="12555">
          <cell r="A12555">
            <v>316</v>
          </cell>
          <cell r="D12555">
            <v>1998</v>
          </cell>
          <cell r="G12555"/>
          <cell r="I12555">
            <v>0</v>
          </cell>
        </row>
        <row r="12556">
          <cell r="A12556">
            <v>316</v>
          </cell>
          <cell r="D12556">
            <v>1998</v>
          </cell>
          <cell r="G12556"/>
          <cell r="I12556">
            <v>0</v>
          </cell>
        </row>
        <row r="12557">
          <cell r="A12557">
            <v>316</v>
          </cell>
          <cell r="D12557">
            <v>1998</v>
          </cell>
          <cell r="G12557"/>
          <cell r="I12557">
            <v>0</v>
          </cell>
        </row>
        <row r="12558">
          <cell r="A12558">
            <v>316</v>
          </cell>
          <cell r="D12558">
            <v>1998</v>
          </cell>
          <cell r="G12558"/>
          <cell r="I12558">
            <v>0</v>
          </cell>
        </row>
        <row r="12559">
          <cell r="A12559">
            <v>316</v>
          </cell>
          <cell r="D12559">
            <v>1998</v>
          </cell>
          <cell r="G12559"/>
          <cell r="I12559">
            <v>0</v>
          </cell>
        </row>
        <row r="12560">
          <cell r="A12560">
            <v>316</v>
          </cell>
          <cell r="D12560">
            <v>1998</v>
          </cell>
          <cell r="G12560"/>
          <cell r="I12560">
            <v>0</v>
          </cell>
        </row>
        <row r="12561">
          <cell r="A12561">
            <v>316</v>
          </cell>
          <cell r="D12561">
            <v>1998</v>
          </cell>
          <cell r="G12561"/>
          <cell r="I12561">
            <v>0</v>
          </cell>
        </row>
        <row r="12562">
          <cell r="A12562">
            <v>316</v>
          </cell>
          <cell r="D12562">
            <v>1998</v>
          </cell>
          <cell r="G12562"/>
          <cell r="I12562">
            <v>0</v>
          </cell>
        </row>
        <row r="12563">
          <cell r="A12563">
            <v>316</v>
          </cell>
          <cell r="D12563">
            <v>1998</v>
          </cell>
          <cell r="G12563"/>
          <cell r="I12563">
            <v>0</v>
          </cell>
        </row>
        <row r="12564">
          <cell r="A12564">
            <v>316</v>
          </cell>
          <cell r="D12564">
            <v>1998</v>
          </cell>
          <cell r="G12564"/>
          <cell r="I12564">
            <v>0</v>
          </cell>
        </row>
        <row r="12565">
          <cell r="A12565">
            <v>316</v>
          </cell>
          <cell r="D12565">
            <v>1998</v>
          </cell>
          <cell r="G12565"/>
          <cell r="I12565">
            <v>0</v>
          </cell>
        </row>
        <row r="12566">
          <cell r="A12566">
            <v>316</v>
          </cell>
          <cell r="D12566">
            <v>1998</v>
          </cell>
          <cell r="G12566"/>
          <cell r="I12566">
            <v>0</v>
          </cell>
        </row>
        <row r="12567">
          <cell r="A12567">
            <v>316</v>
          </cell>
          <cell r="D12567">
            <v>1998</v>
          </cell>
          <cell r="G12567"/>
          <cell r="I12567">
            <v>0</v>
          </cell>
        </row>
        <row r="12568">
          <cell r="A12568">
            <v>316</v>
          </cell>
          <cell r="D12568">
            <v>1998</v>
          </cell>
          <cell r="G12568"/>
          <cell r="I12568">
            <v>0</v>
          </cell>
        </row>
        <row r="12569">
          <cell r="A12569">
            <v>316</v>
          </cell>
          <cell r="D12569">
            <v>1998</v>
          </cell>
          <cell r="G12569"/>
          <cell r="I12569">
            <v>0</v>
          </cell>
        </row>
        <row r="12570">
          <cell r="A12570">
            <v>316</v>
          </cell>
          <cell r="D12570">
            <v>1998</v>
          </cell>
          <cell r="G12570"/>
          <cell r="I12570">
            <v>0</v>
          </cell>
        </row>
        <row r="12571">
          <cell r="A12571">
            <v>316</v>
          </cell>
          <cell r="D12571">
            <v>1998</v>
          </cell>
          <cell r="G12571"/>
          <cell r="I12571">
            <v>0</v>
          </cell>
        </row>
        <row r="12572">
          <cell r="A12572">
            <v>316</v>
          </cell>
          <cell r="D12572">
            <v>1999</v>
          </cell>
          <cell r="G12572"/>
          <cell r="I12572">
            <v>0</v>
          </cell>
        </row>
        <row r="12573">
          <cell r="A12573">
            <v>316</v>
          </cell>
          <cell r="D12573">
            <v>1999</v>
          </cell>
          <cell r="G12573"/>
          <cell r="I12573">
            <v>0</v>
          </cell>
        </row>
        <row r="12574">
          <cell r="A12574">
            <v>316</v>
          </cell>
          <cell r="D12574">
            <v>1999</v>
          </cell>
          <cell r="G12574"/>
          <cell r="I12574">
            <v>0</v>
          </cell>
        </row>
        <row r="12575">
          <cell r="A12575">
            <v>316</v>
          </cell>
          <cell r="D12575">
            <v>1999</v>
          </cell>
          <cell r="G12575"/>
          <cell r="I12575">
            <v>0</v>
          </cell>
        </row>
        <row r="12576">
          <cell r="A12576">
            <v>316</v>
          </cell>
          <cell r="D12576">
            <v>1999</v>
          </cell>
          <cell r="G12576"/>
          <cell r="I12576">
            <v>0</v>
          </cell>
        </row>
        <row r="12577">
          <cell r="A12577">
            <v>316</v>
          </cell>
          <cell r="D12577">
            <v>1999</v>
          </cell>
          <cell r="G12577"/>
          <cell r="I12577">
            <v>0</v>
          </cell>
        </row>
        <row r="12578">
          <cell r="A12578">
            <v>316</v>
          </cell>
          <cell r="D12578">
            <v>1999</v>
          </cell>
          <cell r="G12578"/>
          <cell r="I12578">
            <v>0</v>
          </cell>
        </row>
        <row r="12579">
          <cell r="A12579">
            <v>316</v>
          </cell>
          <cell r="D12579">
            <v>1999</v>
          </cell>
          <cell r="G12579"/>
          <cell r="I12579">
            <v>0</v>
          </cell>
        </row>
        <row r="12580">
          <cell r="A12580">
            <v>316</v>
          </cell>
          <cell r="D12580">
            <v>1999</v>
          </cell>
          <cell r="G12580"/>
          <cell r="I12580">
            <v>0</v>
          </cell>
        </row>
        <row r="12581">
          <cell r="A12581">
            <v>316</v>
          </cell>
          <cell r="D12581">
            <v>1999</v>
          </cell>
          <cell r="G12581"/>
          <cell r="I12581">
            <v>0</v>
          </cell>
        </row>
        <row r="12582">
          <cell r="A12582">
            <v>316</v>
          </cell>
          <cell r="D12582">
            <v>1999</v>
          </cell>
          <cell r="G12582"/>
          <cell r="I12582">
            <v>0</v>
          </cell>
        </row>
        <row r="12583">
          <cell r="A12583">
            <v>316</v>
          </cell>
          <cell r="D12583">
            <v>1999</v>
          </cell>
          <cell r="G12583"/>
          <cell r="I12583">
            <v>0</v>
          </cell>
        </row>
        <row r="12584">
          <cell r="A12584">
            <v>316</v>
          </cell>
          <cell r="D12584">
            <v>1999</v>
          </cell>
          <cell r="G12584"/>
          <cell r="I12584">
            <v>0</v>
          </cell>
        </row>
        <row r="12585">
          <cell r="A12585">
            <v>316</v>
          </cell>
          <cell r="D12585">
            <v>1999</v>
          </cell>
          <cell r="G12585"/>
          <cell r="I12585">
            <v>0</v>
          </cell>
        </row>
        <row r="12586">
          <cell r="A12586">
            <v>316</v>
          </cell>
          <cell r="D12586">
            <v>1999</v>
          </cell>
          <cell r="G12586"/>
          <cell r="I12586">
            <v>0</v>
          </cell>
        </row>
        <row r="12587">
          <cell r="A12587">
            <v>316</v>
          </cell>
          <cell r="D12587">
            <v>1999</v>
          </cell>
          <cell r="G12587"/>
          <cell r="I12587">
            <v>0</v>
          </cell>
        </row>
        <row r="12588">
          <cell r="A12588">
            <v>316</v>
          </cell>
          <cell r="D12588">
            <v>1999</v>
          </cell>
          <cell r="G12588"/>
          <cell r="I12588">
            <v>0</v>
          </cell>
        </row>
        <row r="12589">
          <cell r="A12589">
            <v>316</v>
          </cell>
          <cell r="D12589">
            <v>1999</v>
          </cell>
          <cell r="G12589"/>
          <cell r="I12589">
            <v>0</v>
          </cell>
        </row>
        <row r="12590">
          <cell r="A12590">
            <v>316</v>
          </cell>
          <cell r="D12590">
            <v>1999</v>
          </cell>
          <cell r="G12590"/>
          <cell r="I12590">
            <v>0</v>
          </cell>
        </row>
        <row r="12591">
          <cell r="A12591">
            <v>316</v>
          </cell>
          <cell r="D12591">
            <v>1999</v>
          </cell>
          <cell r="G12591"/>
          <cell r="I12591">
            <v>0</v>
          </cell>
        </row>
        <row r="12592">
          <cell r="A12592">
            <v>316</v>
          </cell>
          <cell r="D12592">
            <v>1999</v>
          </cell>
          <cell r="G12592"/>
          <cell r="I12592">
            <v>0</v>
          </cell>
        </row>
        <row r="12593">
          <cell r="A12593">
            <v>316</v>
          </cell>
          <cell r="D12593">
            <v>1999</v>
          </cell>
          <cell r="G12593"/>
          <cell r="I12593">
            <v>0</v>
          </cell>
        </row>
        <row r="12594">
          <cell r="A12594">
            <v>316</v>
          </cell>
          <cell r="D12594">
            <v>1999</v>
          </cell>
          <cell r="G12594"/>
          <cell r="I12594">
            <v>0</v>
          </cell>
        </row>
        <row r="12595">
          <cell r="A12595">
            <v>316</v>
          </cell>
          <cell r="D12595">
            <v>1999</v>
          </cell>
          <cell r="G12595"/>
          <cell r="I12595">
            <v>0</v>
          </cell>
        </row>
        <row r="12596">
          <cell r="A12596">
            <v>316</v>
          </cell>
          <cell r="D12596">
            <v>1999</v>
          </cell>
          <cell r="G12596"/>
          <cell r="I12596">
            <v>0</v>
          </cell>
        </row>
        <row r="12597">
          <cell r="A12597">
            <v>316</v>
          </cell>
          <cell r="D12597">
            <v>1999</v>
          </cell>
          <cell r="G12597"/>
          <cell r="I12597">
            <v>0</v>
          </cell>
        </row>
        <row r="12598">
          <cell r="A12598">
            <v>316</v>
          </cell>
          <cell r="D12598">
            <v>1999</v>
          </cell>
          <cell r="G12598"/>
          <cell r="I12598">
            <v>0</v>
          </cell>
        </row>
        <row r="12599">
          <cell r="A12599">
            <v>316</v>
          </cell>
          <cell r="D12599">
            <v>1999</v>
          </cell>
          <cell r="G12599"/>
          <cell r="I12599">
            <v>0</v>
          </cell>
        </row>
        <row r="12600">
          <cell r="A12600">
            <v>316</v>
          </cell>
          <cell r="D12600">
            <v>1999</v>
          </cell>
          <cell r="G12600"/>
          <cell r="I12600">
            <v>0</v>
          </cell>
        </row>
        <row r="12601">
          <cell r="A12601">
            <v>316</v>
          </cell>
          <cell r="D12601">
            <v>1999</v>
          </cell>
          <cell r="G12601"/>
          <cell r="I12601">
            <v>0</v>
          </cell>
        </row>
        <row r="12602">
          <cell r="A12602">
            <v>316</v>
          </cell>
          <cell r="D12602">
            <v>2000</v>
          </cell>
          <cell r="G12602"/>
          <cell r="I12602">
            <v>0</v>
          </cell>
        </row>
        <row r="12603">
          <cell r="A12603">
            <v>316</v>
          </cell>
          <cell r="D12603">
            <v>2000</v>
          </cell>
          <cell r="G12603"/>
          <cell r="I12603">
            <v>0</v>
          </cell>
        </row>
        <row r="12604">
          <cell r="A12604">
            <v>316</v>
          </cell>
          <cell r="D12604">
            <v>2000</v>
          </cell>
          <cell r="G12604"/>
          <cell r="I12604">
            <v>0</v>
          </cell>
        </row>
        <row r="12605">
          <cell r="A12605">
            <v>316</v>
          </cell>
          <cell r="D12605">
            <v>2000</v>
          </cell>
          <cell r="G12605"/>
          <cell r="I12605">
            <v>0</v>
          </cell>
        </row>
        <row r="12606">
          <cell r="A12606">
            <v>316</v>
          </cell>
          <cell r="D12606">
            <v>2000</v>
          </cell>
          <cell r="G12606"/>
          <cell r="I12606">
            <v>0</v>
          </cell>
        </row>
        <row r="12607">
          <cell r="A12607">
            <v>316</v>
          </cell>
          <cell r="D12607">
            <v>2000</v>
          </cell>
          <cell r="G12607"/>
          <cell r="I12607">
            <v>0</v>
          </cell>
        </row>
        <row r="12608">
          <cell r="A12608">
            <v>316</v>
          </cell>
          <cell r="D12608">
            <v>2000</v>
          </cell>
          <cell r="G12608"/>
          <cell r="I12608">
            <v>0</v>
          </cell>
        </row>
        <row r="12609">
          <cell r="A12609">
            <v>316</v>
          </cell>
          <cell r="D12609">
            <v>2000</v>
          </cell>
          <cell r="G12609"/>
          <cell r="I12609">
            <v>0</v>
          </cell>
        </row>
        <row r="12610">
          <cell r="A12610">
            <v>316</v>
          </cell>
          <cell r="D12610">
            <v>2000</v>
          </cell>
          <cell r="G12610"/>
          <cell r="I12610">
            <v>0</v>
          </cell>
        </row>
        <row r="12611">
          <cell r="A12611">
            <v>316</v>
          </cell>
          <cell r="D12611">
            <v>2000</v>
          </cell>
          <cell r="G12611"/>
          <cell r="I12611">
            <v>0</v>
          </cell>
        </row>
        <row r="12612">
          <cell r="A12612">
            <v>316</v>
          </cell>
          <cell r="D12612">
            <v>2000</v>
          </cell>
          <cell r="G12612"/>
          <cell r="I12612">
            <v>0</v>
          </cell>
        </row>
        <row r="12613">
          <cell r="A12613">
            <v>316</v>
          </cell>
          <cell r="D12613">
            <v>2000</v>
          </cell>
          <cell r="G12613"/>
          <cell r="I12613">
            <v>0</v>
          </cell>
        </row>
        <row r="12614">
          <cell r="A12614">
            <v>316</v>
          </cell>
          <cell r="D12614">
            <v>2000</v>
          </cell>
          <cell r="G12614"/>
          <cell r="I12614">
            <v>0</v>
          </cell>
        </row>
        <row r="12615">
          <cell r="A12615">
            <v>316</v>
          </cell>
          <cell r="D12615">
            <v>2000</v>
          </cell>
          <cell r="G12615"/>
          <cell r="I12615">
            <v>0</v>
          </cell>
        </row>
        <row r="12616">
          <cell r="A12616">
            <v>316</v>
          </cell>
          <cell r="D12616">
            <v>2000</v>
          </cell>
          <cell r="G12616"/>
          <cell r="I12616">
            <v>0</v>
          </cell>
        </row>
        <row r="12617">
          <cell r="A12617">
            <v>316</v>
          </cell>
          <cell r="D12617">
            <v>2000</v>
          </cell>
          <cell r="G12617"/>
          <cell r="I12617">
            <v>0</v>
          </cell>
        </row>
        <row r="12618">
          <cell r="A12618">
            <v>316</v>
          </cell>
          <cell r="D12618">
            <v>2000</v>
          </cell>
          <cell r="G12618"/>
          <cell r="I12618">
            <v>0</v>
          </cell>
        </row>
        <row r="12619">
          <cell r="A12619">
            <v>316</v>
          </cell>
          <cell r="D12619">
            <v>2000</v>
          </cell>
          <cell r="G12619"/>
          <cell r="I12619">
            <v>0</v>
          </cell>
        </row>
        <row r="12620">
          <cell r="A12620">
            <v>316</v>
          </cell>
          <cell r="D12620">
            <v>2000</v>
          </cell>
          <cell r="G12620"/>
          <cell r="I12620">
            <v>0</v>
          </cell>
        </row>
        <row r="12621">
          <cell r="A12621">
            <v>316</v>
          </cell>
          <cell r="D12621">
            <v>2000</v>
          </cell>
          <cell r="G12621"/>
          <cell r="I12621">
            <v>0</v>
          </cell>
        </row>
        <row r="12622">
          <cell r="A12622">
            <v>316</v>
          </cell>
          <cell r="D12622">
            <v>2000</v>
          </cell>
          <cell r="G12622"/>
          <cell r="I12622">
            <v>0</v>
          </cell>
        </row>
        <row r="12623">
          <cell r="A12623">
            <v>316</v>
          </cell>
          <cell r="D12623">
            <v>2000</v>
          </cell>
          <cell r="G12623"/>
          <cell r="I12623">
            <v>0</v>
          </cell>
        </row>
        <row r="12624">
          <cell r="A12624">
            <v>316</v>
          </cell>
          <cell r="D12624">
            <v>2000</v>
          </cell>
          <cell r="G12624"/>
          <cell r="I12624">
            <v>0</v>
          </cell>
        </row>
        <row r="12625">
          <cell r="A12625">
            <v>316</v>
          </cell>
          <cell r="D12625">
            <v>2000</v>
          </cell>
          <cell r="G12625"/>
          <cell r="I12625">
            <v>0</v>
          </cell>
        </row>
        <row r="12626">
          <cell r="A12626">
            <v>316</v>
          </cell>
          <cell r="D12626">
            <v>2000</v>
          </cell>
          <cell r="G12626"/>
          <cell r="I12626">
            <v>0</v>
          </cell>
        </row>
        <row r="12627">
          <cell r="A12627">
            <v>316</v>
          </cell>
          <cell r="D12627">
            <v>2000</v>
          </cell>
          <cell r="G12627"/>
          <cell r="I12627">
            <v>0</v>
          </cell>
        </row>
        <row r="12628">
          <cell r="A12628">
            <v>316</v>
          </cell>
          <cell r="D12628">
            <v>2000</v>
          </cell>
          <cell r="G12628"/>
          <cell r="I12628">
            <v>0</v>
          </cell>
        </row>
        <row r="12629">
          <cell r="A12629">
            <v>316</v>
          </cell>
          <cell r="D12629">
            <v>2000</v>
          </cell>
          <cell r="G12629"/>
          <cell r="I12629">
            <v>0</v>
          </cell>
        </row>
        <row r="12630">
          <cell r="A12630">
            <v>316</v>
          </cell>
          <cell r="D12630">
            <v>2000</v>
          </cell>
          <cell r="G12630"/>
          <cell r="I12630">
            <v>0</v>
          </cell>
        </row>
        <row r="12631">
          <cell r="A12631">
            <v>316</v>
          </cell>
          <cell r="D12631">
            <v>2000</v>
          </cell>
          <cell r="G12631"/>
          <cell r="I12631">
            <v>0</v>
          </cell>
        </row>
        <row r="12632">
          <cell r="A12632">
            <v>316</v>
          </cell>
          <cell r="D12632">
            <v>2001</v>
          </cell>
          <cell r="G12632"/>
          <cell r="I12632">
            <v>0</v>
          </cell>
        </row>
        <row r="12633">
          <cell r="A12633">
            <v>316</v>
          </cell>
          <cell r="D12633">
            <v>2001</v>
          </cell>
          <cell r="G12633"/>
          <cell r="I12633">
            <v>0</v>
          </cell>
        </row>
        <row r="12634">
          <cell r="A12634">
            <v>316</v>
          </cell>
          <cell r="D12634">
            <v>2001</v>
          </cell>
          <cell r="G12634"/>
          <cell r="I12634">
            <v>0</v>
          </cell>
        </row>
        <row r="12635">
          <cell r="A12635">
            <v>316</v>
          </cell>
          <cell r="D12635">
            <v>2001</v>
          </cell>
          <cell r="G12635"/>
          <cell r="I12635">
            <v>0</v>
          </cell>
        </row>
        <row r="12636">
          <cell r="A12636">
            <v>316</v>
          </cell>
          <cell r="D12636">
            <v>2001</v>
          </cell>
          <cell r="G12636"/>
          <cell r="I12636">
            <v>0</v>
          </cell>
        </row>
        <row r="12637">
          <cell r="A12637">
            <v>316</v>
          </cell>
          <cell r="D12637">
            <v>2001</v>
          </cell>
          <cell r="G12637"/>
          <cell r="I12637">
            <v>0</v>
          </cell>
        </row>
        <row r="12638">
          <cell r="A12638">
            <v>316</v>
          </cell>
          <cell r="D12638">
            <v>2001</v>
          </cell>
          <cell r="G12638"/>
          <cell r="I12638">
            <v>0</v>
          </cell>
        </row>
        <row r="12639">
          <cell r="A12639">
            <v>316</v>
          </cell>
          <cell r="D12639">
            <v>2001</v>
          </cell>
          <cell r="G12639"/>
          <cell r="I12639">
            <v>0</v>
          </cell>
        </row>
        <row r="12640">
          <cell r="A12640">
            <v>316</v>
          </cell>
          <cell r="D12640">
            <v>2001</v>
          </cell>
          <cell r="G12640"/>
          <cell r="I12640">
            <v>0</v>
          </cell>
        </row>
        <row r="12641">
          <cell r="A12641">
            <v>316</v>
          </cell>
          <cell r="D12641">
            <v>2001</v>
          </cell>
          <cell r="G12641"/>
          <cell r="I12641">
            <v>0</v>
          </cell>
        </row>
        <row r="12642">
          <cell r="A12642">
            <v>316</v>
          </cell>
          <cell r="D12642">
            <v>2001</v>
          </cell>
          <cell r="G12642"/>
          <cell r="I12642">
            <v>0</v>
          </cell>
        </row>
        <row r="12643">
          <cell r="A12643">
            <v>316</v>
          </cell>
          <cell r="D12643">
            <v>2001</v>
          </cell>
          <cell r="G12643"/>
          <cell r="I12643">
            <v>0</v>
          </cell>
        </row>
        <row r="12644">
          <cell r="A12644">
            <v>316</v>
          </cell>
          <cell r="D12644">
            <v>2001</v>
          </cell>
          <cell r="G12644"/>
          <cell r="I12644">
            <v>0</v>
          </cell>
        </row>
        <row r="12645">
          <cell r="A12645">
            <v>316</v>
          </cell>
          <cell r="D12645">
            <v>2001</v>
          </cell>
          <cell r="G12645"/>
          <cell r="I12645">
            <v>0</v>
          </cell>
        </row>
        <row r="12646">
          <cell r="A12646">
            <v>316</v>
          </cell>
          <cell r="D12646">
            <v>2001</v>
          </cell>
          <cell r="G12646"/>
          <cell r="I12646">
            <v>0</v>
          </cell>
        </row>
        <row r="12647">
          <cell r="A12647">
            <v>316</v>
          </cell>
          <cell r="D12647">
            <v>2001</v>
          </cell>
          <cell r="G12647"/>
          <cell r="I12647">
            <v>0</v>
          </cell>
        </row>
        <row r="12648">
          <cell r="A12648">
            <v>316</v>
          </cell>
          <cell r="D12648">
            <v>2001</v>
          </cell>
          <cell r="G12648"/>
          <cell r="I12648">
            <v>0</v>
          </cell>
        </row>
        <row r="12649">
          <cell r="A12649">
            <v>316</v>
          </cell>
          <cell r="D12649">
            <v>2001</v>
          </cell>
          <cell r="G12649"/>
          <cell r="I12649">
            <v>0</v>
          </cell>
        </row>
        <row r="12650">
          <cell r="A12650">
            <v>316</v>
          </cell>
          <cell r="D12650">
            <v>2001</v>
          </cell>
          <cell r="G12650"/>
          <cell r="I12650">
            <v>0</v>
          </cell>
        </row>
        <row r="12651">
          <cell r="A12651">
            <v>316</v>
          </cell>
          <cell r="D12651">
            <v>2001</v>
          </cell>
          <cell r="G12651"/>
          <cell r="I12651">
            <v>0</v>
          </cell>
        </row>
        <row r="12652">
          <cell r="A12652">
            <v>316</v>
          </cell>
          <cell r="D12652">
            <v>2001</v>
          </cell>
          <cell r="G12652"/>
          <cell r="I12652">
            <v>0</v>
          </cell>
        </row>
        <row r="12653">
          <cell r="A12653">
            <v>316</v>
          </cell>
          <cell r="D12653">
            <v>2001</v>
          </cell>
          <cell r="G12653"/>
          <cell r="I12653">
            <v>0</v>
          </cell>
        </row>
        <row r="12654">
          <cell r="A12654">
            <v>316</v>
          </cell>
          <cell r="D12654">
            <v>2001</v>
          </cell>
          <cell r="G12654"/>
          <cell r="I12654">
            <v>0</v>
          </cell>
        </row>
        <row r="12655">
          <cell r="A12655">
            <v>316</v>
          </cell>
          <cell r="D12655">
            <v>2001</v>
          </cell>
          <cell r="G12655"/>
          <cell r="I12655">
            <v>0</v>
          </cell>
        </row>
        <row r="12656">
          <cell r="A12656">
            <v>316</v>
          </cell>
          <cell r="D12656">
            <v>2001</v>
          </cell>
          <cell r="G12656"/>
          <cell r="I12656">
            <v>0</v>
          </cell>
        </row>
        <row r="12657">
          <cell r="A12657">
            <v>316</v>
          </cell>
          <cell r="D12657">
            <v>2001</v>
          </cell>
          <cell r="G12657"/>
          <cell r="I12657">
            <v>0</v>
          </cell>
        </row>
        <row r="12658">
          <cell r="A12658">
            <v>316</v>
          </cell>
          <cell r="D12658">
            <v>2001</v>
          </cell>
          <cell r="G12658"/>
          <cell r="I12658">
            <v>0</v>
          </cell>
        </row>
        <row r="12659">
          <cell r="A12659">
            <v>316</v>
          </cell>
          <cell r="D12659">
            <v>2001</v>
          </cell>
          <cell r="G12659"/>
          <cell r="I12659">
            <v>0</v>
          </cell>
        </row>
        <row r="12660">
          <cell r="A12660">
            <v>316</v>
          </cell>
          <cell r="D12660">
            <v>2001</v>
          </cell>
          <cell r="G12660"/>
          <cell r="I12660">
            <v>0</v>
          </cell>
        </row>
        <row r="12661">
          <cell r="A12661">
            <v>316</v>
          </cell>
          <cell r="D12661">
            <v>2001</v>
          </cell>
          <cell r="G12661"/>
          <cell r="I12661">
            <v>0</v>
          </cell>
        </row>
        <row r="12662">
          <cell r="A12662">
            <v>316</v>
          </cell>
          <cell r="D12662">
            <v>2002</v>
          </cell>
          <cell r="G12662"/>
          <cell r="I12662">
            <v>0</v>
          </cell>
        </row>
        <row r="12663">
          <cell r="A12663">
            <v>316</v>
          </cell>
          <cell r="D12663">
            <v>2002</v>
          </cell>
          <cell r="G12663"/>
          <cell r="I12663">
            <v>0</v>
          </cell>
        </row>
        <row r="12664">
          <cell r="A12664">
            <v>316</v>
          </cell>
          <cell r="D12664">
            <v>2002</v>
          </cell>
          <cell r="G12664"/>
          <cell r="I12664">
            <v>0</v>
          </cell>
        </row>
        <row r="12665">
          <cell r="A12665">
            <v>316</v>
          </cell>
          <cell r="D12665">
            <v>2002</v>
          </cell>
          <cell r="G12665"/>
          <cell r="I12665">
            <v>0</v>
          </cell>
        </row>
        <row r="12666">
          <cell r="A12666">
            <v>316</v>
          </cell>
          <cell r="D12666">
            <v>2002</v>
          </cell>
          <cell r="G12666"/>
          <cell r="I12666">
            <v>0</v>
          </cell>
        </row>
        <row r="12667">
          <cell r="A12667">
            <v>316</v>
          </cell>
          <cell r="D12667">
            <v>2002</v>
          </cell>
          <cell r="G12667"/>
          <cell r="I12667">
            <v>0</v>
          </cell>
        </row>
        <row r="12668">
          <cell r="A12668">
            <v>316</v>
          </cell>
          <cell r="D12668">
            <v>2002</v>
          </cell>
          <cell r="G12668"/>
          <cell r="I12668">
            <v>0</v>
          </cell>
        </row>
        <row r="12669">
          <cell r="A12669">
            <v>316</v>
          </cell>
          <cell r="D12669">
            <v>2002</v>
          </cell>
          <cell r="G12669"/>
          <cell r="I12669">
            <v>0</v>
          </cell>
        </row>
        <row r="12670">
          <cell r="A12670">
            <v>316</v>
          </cell>
          <cell r="D12670">
            <v>2002</v>
          </cell>
          <cell r="G12670"/>
          <cell r="I12670">
            <v>0</v>
          </cell>
        </row>
        <row r="12671">
          <cell r="A12671">
            <v>316</v>
          </cell>
          <cell r="D12671">
            <v>2002</v>
          </cell>
          <cell r="G12671"/>
          <cell r="I12671">
            <v>0</v>
          </cell>
        </row>
        <row r="12672">
          <cell r="A12672">
            <v>316</v>
          </cell>
          <cell r="D12672">
            <v>2002</v>
          </cell>
          <cell r="G12672"/>
          <cell r="I12672">
            <v>0</v>
          </cell>
        </row>
        <row r="12673">
          <cell r="A12673">
            <v>316</v>
          </cell>
          <cell r="D12673">
            <v>2002</v>
          </cell>
          <cell r="G12673"/>
          <cell r="I12673">
            <v>0</v>
          </cell>
        </row>
        <row r="12674">
          <cell r="A12674">
            <v>316</v>
          </cell>
          <cell r="D12674">
            <v>2002</v>
          </cell>
          <cell r="G12674"/>
          <cell r="I12674">
            <v>0</v>
          </cell>
        </row>
        <row r="12675">
          <cell r="A12675">
            <v>316</v>
          </cell>
          <cell r="D12675">
            <v>2002</v>
          </cell>
          <cell r="G12675"/>
          <cell r="I12675">
            <v>0</v>
          </cell>
        </row>
        <row r="12676">
          <cell r="A12676">
            <v>316</v>
          </cell>
          <cell r="D12676">
            <v>2002</v>
          </cell>
          <cell r="G12676"/>
          <cell r="I12676">
            <v>0</v>
          </cell>
        </row>
        <row r="12677">
          <cell r="A12677">
            <v>316</v>
          </cell>
          <cell r="D12677">
            <v>2002</v>
          </cell>
          <cell r="G12677"/>
          <cell r="I12677">
            <v>0</v>
          </cell>
        </row>
        <row r="12678">
          <cell r="A12678">
            <v>316</v>
          </cell>
          <cell r="D12678">
            <v>2002</v>
          </cell>
          <cell r="G12678"/>
          <cell r="I12678">
            <v>0</v>
          </cell>
        </row>
        <row r="12679">
          <cell r="A12679">
            <v>316</v>
          </cell>
          <cell r="D12679">
            <v>2002</v>
          </cell>
          <cell r="G12679"/>
          <cell r="I12679">
            <v>0</v>
          </cell>
        </row>
        <row r="12680">
          <cell r="A12680">
            <v>316</v>
          </cell>
          <cell r="D12680">
            <v>2002</v>
          </cell>
          <cell r="G12680"/>
          <cell r="I12680">
            <v>0</v>
          </cell>
        </row>
        <row r="12681">
          <cell r="A12681">
            <v>316</v>
          </cell>
          <cell r="D12681">
            <v>2002</v>
          </cell>
          <cell r="G12681"/>
          <cell r="I12681">
            <v>0</v>
          </cell>
        </row>
        <row r="12682">
          <cell r="A12682">
            <v>316</v>
          </cell>
          <cell r="D12682">
            <v>2002</v>
          </cell>
          <cell r="G12682"/>
          <cell r="I12682">
            <v>0</v>
          </cell>
        </row>
        <row r="12683">
          <cell r="A12683">
            <v>316</v>
          </cell>
          <cell r="D12683">
            <v>2002</v>
          </cell>
          <cell r="G12683"/>
          <cell r="I12683">
            <v>0</v>
          </cell>
        </row>
        <row r="12684">
          <cell r="A12684">
            <v>316</v>
          </cell>
          <cell r="D12684">
            <v>2002</v>
          </cell>
          <cell r="G12684"/>
          <cell r="I12684">
            <v>0</v>
          </cell>
        </row>
        <row r="12685">
          <cell r="A12685">
            <v>316</v>
          </cell>
          <cell r="D12685">
            <v>2002</v>
          </cell>
          <cell r="G12685"/>
          <cell r="I12685">
            <v>0</v>
          </cell>
        </row>
        <row r="12686">
          <cell r="A12686">
            <v>316</v>
          </cell>
          <cell r="D12686">
            <v>2002</v>
          </cell>
          <cell r="G12686"/>
          <cell r="I12686">
            <v>0</v>
          </cell>
        </row>
        <row r="12687">
          <cell r="A12687">
            <v>316</v>
          </cell>
          <cell r="D12687">
            <v>2002</v>
          </cell>
          <cell r="G12687"/>
          <cell r="I12687">
            <v>0</v>
          </cell>
        </row>
        <row r="12688">
          <cell r="A12688">
            <v>316</v>
          </cell>
          <cell r="D12688">
            <v>2002</v>
          </cell>
          <cell r="G12688"/>
          <cell r="I12688">
            <v>0</v>
          </cell>
        </row>
        <row r="12689">
          <cell r="A12689">
            <v>316</v>
          </cell>
          <cell r="D12689">
            <v>2002</v>
          </cell>
          <cell r="G12689"/>
          <cell r="I12689">
            <v>0</v>
          </cell>
        </row>
        <row r="12690">
          <cell r="A12690">
            <v>316</v>
          </cell>
          <cell r="D12690">
            <v>2002</v>
          </cell>
          <cell r="G12690"/>
          <cell r="I12690">
            <v>0</v>
          </cell>
        </row>
        <row r="12691">
          <cell r="A12691">
            <v>316</v>
          </cell>
          <cell r="D12691">
            <v>2002</v>
          </cell>
          <cell r="G12691"/>
          <cell r="I12691">
            <v>0</v>
          </cell>
        </row>
        <row r="12692">
          <cell r="A12692">
            <v>316</v>
          </cell>
          <cell r="D12692">
            <v>2003</v>
          </cell>
          <cell r="G12692"/>
          <cell r="I12692">
            <v>0</v>
          </cell>
        </row>
        <row r="12693">
          <cell r="A12693">
            <v>316</v>
          </cell>
          <cell r="D12693">
            <v>2003</v>
          </cell>
          <cell r="G12693"/>
          <cell r="I12693">
            <v>0</v>
          </cell>
        </row>
        <row r="12694">
          <cell r="A12694">
            <v>316</v>
          </cell>
          <cell r="D12694">
            <v>2003</v>
          </cell>
          <cell r="G12694"/>
          <cell r="I12694">
            <v>0</v>
          </cell>
        </row>
        <row r="12695">
          <cell r="A12695">
            <v>316</v>
          </cell>
          <cell r="D12695">
            <v>2003</v>
          </cell>
          <cell r="G12695"/>
          <cell r="I12695">
            <v>0</v>
          </cell>
        </row>
        <row r="12696">
          <cell r="A12696">
            <v>316</v>
          </cell>
          <cell r="D12696">
            <v>2003</v>
          </cell>
          <cell r="G12696"/>
          <cell r="I12696">
            <v>0</v>
          </cell>
        </row>
        <row r="12697">
          <cell r="A12697">
            <v>316</v>
          </cell>
          <cell r="D12697">
            <v>2003</v>
          </cell>
          <cell r="G12697"/>
          <cell r="I12697">
            <v>0</v>
          </cell>
        </row>
        <row r="12698">
          <cell r="A12698">
            <v>316</v>
          </cell>
          <cell r="D12698">
            <v>2003</v>
          </cell>
          <cell r="G12698"/>
          <cell r="I12698">
            <v>0</v>
          </cell>
        </row>
        <row r="12699">
          <cell r="A12699">
            <v>316</v>
          </cell>
          <cell r="D12699">
            <v>2003</v>
          </cell>
          <cell r="G12699"/>
          <cell r="I12699">
            <v>0</v>
          </cell>
        </row>
        <row r="12700">
          <cell r="A12700">
            <v>316</v>
          </cell>
          <cell r="D12700">
            <v>2003</v>
          </cell>
          <cell r="G12700"/>
          <cell r="I12700">
            <v>0</v>
          </cell>
        </row>
        <row r="12701">
          <cell r="A12701">
            <v>316</v>
          </cell>
          <cell r="D12701">
            <v>2003</v>
          </cell>
          <cell r="G12701"/>
          <cell r="I12701">
            <v>0</v>
          </cell>
        </row>
        <row r="12702">
          <cell r="A12702">
            <v>316</v>
          </cell>
          <cell r="D12702">
            <v>2003</v>
          </cell>
          <cell r="G12702"/>
          <cell r="I12702">
            <v>0</v>
          </cell>
        </row>
        <row r="12703">
          <cell r="A12703">
            <v>316</v>
          </cell>
          <cell r="D12703">
            <v>2003</v>
          </cell>
          <cell r="G12703"/>
          <cell r="I12703">
            <v>0</v>
          </cell>
        </row>
        <row r="12704">
          <cell r="A12704">
            <v>316</v>
          </cell>
          <cell r="D12704">
            <v>2003</v>
          </cell>
          <cell r="G12704"/>
          <cell r="I12704">
            <v>0</v>
          </cell>
        </row>
        <row r="12705">
          <cell r="A12705">
            <v>316</v>
          </cell>
          <cell r="D12705">
            <v>2003</v>
          </cell>
          <cell r="G12705"/>
          <cell r="I12705">
            <v>0</v>
          </cell>
        </row>
        <row r="12706">
          <cell r="A12706">
            <v>316</v>
          </cell>
          <cell r="D12706">
            <v>2003</v>
          </cell>
          <cell r="G12706"/>
          <cell r="I12706">
            <v>0</v>
          </cell>
        </row>
        <row r="12707">
          <cell r="A12707">
            <v>316</v>
          </cell>
          <cell r="D12707">
            <v>2003</v>
          </cell>
          <cell r="G12707"/>
          <cell r="I12707">
            <v>0</v>
          </cell>
        </row>
        <row r="12708">
          <cell r="A12708">
            <v>316</v>
          </cell>
          <cell r="D12708">
            <v>2003</v>
          </cell>
          <cell r="G12708"/>
          <cell r="I12708">
            <v>0</v>
          </cell>
        </row>
        <row r="12709">
          <cell r="A12709">
            <v>316</v>
          </cell>
          <cell r="D12709">
            <v>2003</v>
          </cell>
          <cell r="G12709"/>
          <cell r="I12709">
            <v>0</v>
          </cell>
        </row>
        <row r="12710">
          <cell r="A12710">
            <v>316</v>
          </cell>
          <cell r="D12710">
            <v>2003</v>
          </cell>
          <cell r="G12710"/>
          <cell r="I12710">
            <v>0</v>
          </cell>
        </row>
        <row r="12711">
          <cell r="A12711">
            <v>316</v>
          </cell>
          <cell r="D12711">
            <v>2003</v>
          </cell>
          <cell r="G12711"/>
          <cell r="I12711">
            <v>0</v>
          </cell>
        </row>
        <row r="12712">
          <cell r="A12712">
            <v>316</v>
          </cell>
          <cell r="D12712">
            <v>2003</v>
          </cell>
          <cell r="G12712"/>
          <cell r="I12712">
            <v>0</v>
          </cell>
        </row>
        <row r="12713">
          <cell r="A12713">
            <v>316</v>
          </cell>
          <cell r="D12713">
            <v>2003</v>
          </cell>
          <cell r="G12713"/>
          <cell r="I12713">
            <v>0</v>
          </cell>
        </row>
        <row r="12714">
          <cell r="A12714">
            <v>316</v>
          </cell>
          <cell r="D12714">
            <v>2003</v>
          </cell>
          <cell r="G12714"/>
          <cell r="I12714">
            <v>0</v>
          </cell>
        </row>
        <row r="12715">
          <cell r="A12715">
            <v>316</v>
          </cell>
          <cell r="D12715">
            <v>2003</v>
          </cell>
          <cell r="G12715"/>
          <cell r="I12715">
            <v>0</v>
          </cell>
        </row>
        <row r="12716">
          <cell r="A12716">
            <v>316</v>
          </cell>
          <cell r="D12716">
            <v>2003</v>
          </cell>
          <cell r="G12716"/>
          <cell r="I12716">
            <v>0</v>
          </cell>
        </row>
        <row r="12717">
          <cell r="A12717">
            <v>316</v>
          </cell>
          <cell r="D12717">
            <v>2003</v>
          </cell>
          <cell r="G12717"/>
          <cell r="I12717">
            <v>0</v>
          </cell>
        </row>
        <row r="12718">
          <cell r="A12718">
            <v>316</v>
          </cell>
          <cell r="D12718">
            <v>2003</v>
          </cell>
          <cell r="G12718"/>
          <cell r="I12718">
            <v>0</v>
          </cell>
        </row>
        <row r="12719">
          <cell r="A12719">
            <v>316</v>
          </cell>
          <cell r="D12719">
            <v>2003</v>
          </cell>
          <cell r="G12719"/>
          <cell r="I12719">
            <v>0</v>
          </cell>
        </row>
        <row r="12720">
          <cell r="A12720">
            <v>316</v>
          </cell>
          <cell r="D12720">
            <v>2003</v>
          </cell>
          <cell r="G12720"/>
          <cell r="I12720">
            <v>0</v>
          </cell>
        </row>
        <row r="12721">
          <cell r="A12721">
            <v>316</v>
          </cell>
          <cell r="D12721">
            <v>2003</v>
          </cell>
          <cell r="G12721"/>
          <cell r="I12721">
            <v>0</v>
          </cell>
        </row>
        <row r="12722">
          <cell r="A12722">
            <v>316</v>
          </cell>
          <cell r="D12722">
            <v>2004</v>
          </cell>
          <cell r="G12722"/>
          <cell r="I12722">
            <v>0</v>
          </cell>
        </row>
        <row r="12723">
          <cell r="A12723">
            <v>316</v>
          </cell>
          <cell r="D12723">
            <v>2004</v>
          </cell>
          <cell r="G12723"/>
          <cell r="I12723">
            <v>0</v>
          </cell>
        </row>
        <row r="12724">
          <cell r="A12724">
            <v>316</v>
          </cell>
          <cell r="D12724">
            <v>2004</v>
          </cell>
          <cell r="G12724"/>
          <cell r="I12724">
            <v>0</v>
          </cell>
        </row>
        <row r="12725">
          <cell r="A12725">
            <v>316</v>
          </cell>
          <cell r="D12725">
            <v>2004</v>
          </cell>
          <cell r="G12725"/>
          <cell r="I12725">
            <v>0</v>
          </cell>
        </row>
        <row r="12726">
          <cell r="A12726">
            <v>316</v>
          </cell>
          <cell r="D12726">
            <v>2004</v>
          </cell>
          <cell r="G12726"/>
          <cell r="I12726">
            <v>0</v>
          </cell>
        </row>
        <row r="12727">
          <cell r="A12727">
            <v>316</v>
          </cell>
          <cell r="D12727">
            <v>2004</v>
          </cell>
          <cell r="G12727"/>
          <cell r="I12727">
            <v>0</v>
          </cell>
        </row>
        <row r="12728">
          <cell r="A12728">
            <v>316</v>
          </cell>
          <cell r="D12728">
            <v>2004</v>
          </cell>
          <cell r="G12728"/>
          <cell r="I12728">
            <v>0</v>
          </cell>
        </row>
        <row r="12729">
          <cell r="A12729">
            <v>316</v>
          </cell>
          <cell r="D12729">
            <v>2004</v>
          </cell>
          <cell r="G12729"/>
          <cell r="I12729">
            <v>0</v>
          </cell>
        </row>
        <row r="12730">
          <cell r="A12730">
            <v>316</v>
          </cell>
          <cell r="D12730">
            <v>2004</v>
          </cell>
          <cell r="G12730"/>
          <cell r="I12730">
            <v>0</v>
          </cell>
        </row>
        <row r="12731">
          <cell r="A12731">
            <v>316</v>
          </cell>
          <cell r="D12731">
            <v>2004</v>
          </cell>
          <cell r="G12731"/>
          <cell r="I12731">
            <v>0</v>
          </cell>
        </row>
        <row r="12732">
          <cell r="A12732">
            <v>316</v>
          </cell>
          <cell r="D12732">
            <v>2004</v>
          </cell>
          <cell r="G12732"/>
          <cell r="I12732">
            <v>0</v>
          </cell>
        </row>
        <row r="12733">
          <cell r="A12733">
            <v>316</v>
          </cell>
          <cell r="D12733">
            <v>2004</v>
          </cell>
          <cell r="G12733"/>
          <cell r="I12733">
            <v>0</v>
          </cell>
        </row>
        <row r="12734">
          <cell r="A12734">
            <v>316</v>
          </cell>
          <cell r="D12734">
            <v>2004</v>
          </cell>
          <cell r="G12734"/>
          <cell r="I12734">
            <v>0</v>
          </cell>
        </row>
        <row r="12735">
          <cell r="A12735">
            <v>316</v>
          </cell>
          <cell r="D12735">
            <v>2004</v>
          </cell>
          <cell r="G12735"/>
          <cell r="I12735">
            <v>0</v>
          </cell>
        </row>
        <row r="12736">
          <cell r="A12736">
            <v>316</v>
          </cell>
          <cell r="D12736">
            <v>2004</v>
          </cell>
          <cell r="G12736"/>
          <cell r="I12736">
            <v>0</v>
          </cell>
        </row>
        <row r="12737">
          <cell r="A12737">
            <v>316</v>
          </cell>
          <cell r="D12737">
            <v>2004</v>
          </cell>
          <cell r="G12737"/>
          <cell r="I12737">
            <v>0</v>
          </cell>
        </row>
        <row r="12738">
          <cell r="A12738">
            <v>316</v>
          </cell>
          <cell r="D12738">
            <v>2004</v>
          </cell>
          <cell r="G12738"/>
          <cell r="I12738">
            <v>0</v>
          </cell>
        </row>
        <row r="12739">
          <cell r="A12739">
            <v>316</v>
          </cell>
          <cell r="D12739">
            <v>2004</v>
          </cell>
          <cell r="G12739"/>
          <cell r="I12739">
            <v>0</v>
          </cell>
        </row>
        <row r="12740">
          <cell r="A12740">
            <v>316</v>
          </cell>
          <cell r="D12740">
            <v>2004</v>
          </cell>
          <cell r="G12740"/>
          <cell r="I12740">
            <v>0</v>
          </cell>
        </row>
        <row r="12741">
          <cell r="A12741">
            <v>316</v>
          </cell>
          <cell r="D12741">
            <v>2004</v>
          </cell>
          <cell r="G12741"/>
          <cell r="I12741">
            <v>0</v>
          </cell>
        </row>
        <row r="12742">
          <cell r="A12742">
            <v>316</v>
          </cell>
          <cell r="D12742">
            <v>2004</v>
          </cell>
          <cell r="G12742"/>
          <cell r="I12742">
            <v>0</v>
          </cell>
        </row>
        <row r="12743">
          <cell r="A12743">
            <v>316</v>
          </cell>
          <cell r="D12743">
            <v>2004</v>
          </cell>
          <cell r="G12743"/>
          <cell r="I12743">
            <v>0</v>
          </cell>
        </row>
        <row r="12744">
          <cell r="A12744">
            <v>316</v>
          </cell>
          <cell r="D12744">
            <v>2004</v>
          </cell>
          <cell r="G12744"/>
          <cell r="I12744">
            <v>0</v>
          </cell>
        </row>
        <row r="12745">
          <cell r="A12745">
            <v>316</v>
          </cell>
          <cell r="D12745">
            <v>2004</v>
          </cell>
          <cell r="G12745"/>
          <cell r="I12745">
            <v>0</v>
          </cell>
        </row>
        <row r="12746">
          <cell r="A12746">
            <v>316</v>
          </cell>
          <cell r="D12746">
            <v>2004</v>
          </cell>
          <cell r="G12746"/>
          <cell r="I12746">
            <v>0</v>
          </cell>
        </row>
        <row r="12747">
          <cell r="A12747">
            <v>316</v>
          </cell>
          <cell r="D12747">
            <v>2004</v>
          </cell>
          <cell r="G12747"/>
          <cell r="I12747">
            <v>0</v>
          </cell>
        </row>
        <row r="12748">
          <cell r="A12748">
            <v>316</v>
          </cell>
          <cell r="D12748">
            <v>2004</v>
          </cell>
          <cell r="G12748"/>
          <cell r="I12748">
            <v>0</v>
          </cell>
        </row>
        <row r="12749">
          <cell r="A12749">
            <v>316</v>
          </cell>
          <cell r="D12749">
            <v>2004</v>
          </cell>
          <cell r="G12749"/>
          <cell r="I12749">
            <v>0</v>
          </cell>
        </row>
        <row r="12750">
          <cell r="A12750">
            <v>316</v>
          </cell>
          <cell r="D12750">
            <v>2004</v>
          </cell>
          <cell r="G12750"/>
          <cell r="I12750">
            <v>0</v>
          </cell>
        </row>
        <row r="12751">
          <cell r="A12751">
            <v>316</v>
          </cell>
          <cell r="D12751">
            <v>2004</v>
          </cell>
          <cell r="G12751"/>
          <cell r="I12751">
            <v>0</v>
          </cell>
        </row>
        <row r="12752">
          <cell r="A12752">
            <v>316</v>
          </cell>
          <cell r="D12752">
            <v>2005</v>
          </cell>
          <cell r="G12752"/>
          <cell r="I12752">
            <v>0</v>
          </cell>
        </row>
        <row r="12753">
          <cell r="A12753">
            <v>316</v>
          </cell>
          <cell r="D12753">
            <v>2005</v>
          </cell>
          <cell r="G12753"/>
          <cell r="I12753">
            <v>0</v>
          </cell>
        </row>
        <row r="12754">
          <cell r="A12754">
            <v>316</v>
          </cell>
          <cell r="D12754">
            <v>2005</v>
          </cell>
          <cell r="G12754"/>
          <cell r="I12754">
            <v>0</v>
          </cell>
        </row>
        <row r="12755">
          <cell r="A12755">
            <v>316</v>
          </cell>
          <cell r="D12755">
            <v>2005</v>
          </cell>
          <cell r="G12755"/>
          <cell r="I12755">
            <v>0</v>
          </cell>
        </row>
        <row r="12756">
          <cell r="A12756">
            <v>316</v>
          </cell>
          <cell r="D12756">
            <v>2005</v>
          </cell>
          <cell r="G12756"/>
          <cell r="I12756">
            <v>0</v>
          </cell>
        </row>
        <row r="12757">
          <cell r="A12757">
            <v>316</v>
          </cell>
          <cell r="D12757">
            <v>2005</v>
          </cell>
          <cell r="G12757"/>
          <cell r="I12757">
            <v>0</v>
          </cell>
        </row>
        <row r="12758">
          <cell r="A12758">
            <v>316</v>
          </cell>
          <cell r="D12758">
            <v>2005</v>
          </cell>
          <cell r="G12758"/>
          <cell r="I12758">
            <v>0</v>
          </cell>
        </row>
        <row r="12759">
          <cell r="A12759">
            <v>316</v>
          </cell>
          <cell r="D12759">
            <v>2005</v>
          </cell>
          <cell r="G12759"/>
          <cell r="I12759">
            <v>0</v>
          </cell>
        </row>
        <row r="12760">
          <cell r="A12760">
            <v>316</v>
          </cell>
          <cell r="D12760">
            <v>2005</v>
          </cell>
          <cell r="G12760"/>
          <cell r="I12760">
            <v>0</v>
          </cell>
        </row>
        <row r="12761">
          <cell r="A12761">
            <v>316</v>
          </cell>
          <cell r="D12761">
            <v>2005</v>
          </cell>
          <cell r="G12761"/>
          <cell r="I12761">
            <v>0</v>
          </cell>
        </row>
        <row r="12762">
          <cell r="A12762">
            <v>316</v>
          </cell>
          <cell r="D12762">
            <v>2005</v>
          </cell>
          <cell r="G12762"/>
          <cell r="I12762">
            <v>0</v>
          </cell>
        </row>
        <row r="12763">
          <cell r="A12763">
            <v>316</v>
          </cell>
          <cell r="D12763">
            <v>2005</v>
          </cell>
          <cell r="G12763"/>
          <cell r="I12763">
            <v>0</v>
          </cell>
        </row>
        <row r="12764">
          <cell r="A12764">
            <v>316</v>
          </cell>
          <cell r="D12764">
            <v>2005</v>
          </cell>
          <cell r="G12764"/>
          <cell r="I12764">
            <v>0</v>
          </cell>
        </row>
        <row r="12765">
          <cell r="A12765">
            <v>316</v>
          </cell>
          <cell r="D12765">
            <v>2005</v>
          </cell>
          <cell r="G12765"/>
          <cell r="I12765">
            <v>0</v>
          </cell>
        </row>
        <row r="12766">
          <cell r="A12766">
            <v>316</v>
          </cell>
          <cell r="D12766">
            <v>2005</v>
          </cell>
          <cell r="G12766"/>
          <cell r="I12766">
            <v>0</v>
          </cell>
        </row>
        <row r="12767">
          <cell r="A12767">
            <v>316</v>
          </cell>
          <cell r="D12767">
            <v>2005</v>
          </cell>
          <cell r="G12767"/>
          <cell r="I12767">
            <v>0</v>
          </cell>
        </row>
        <row r="12768">
          <cell r="A12768">
            <v>316</v>
          </cell>
          <cell r="D12768">
            <v>2005</v>
          </cell>
          <cell r="G12768"/>
          <cell r="I12768">
            <v>0</v>
          </cell>
        </row>
        <row r="12769">
          <cell r="A12769">
            <v>316</v>
          </cell>
          <cell r="D12769">
            <v>2005</v>
          </cell>
          <cell r="G12769"/>
          <cell r="I12769">
            <v>0</v>
          </cell>
        </row>
        <row r="12770">
          <cell r="A12770">
            <v>316</v>
          </cell>
          <cell r="D12770">
            <v>2005</v>
          </cell>
          <cell r="G12770"/>
          <cell r="I12770">
            <v>0</v>
          </cell>
        </row>
        <row r="12771">
          <cell r="A12771">
            <v>316</v>
          </cell>
          <cell r="D12771">
            <v>2005</v>
          </cell>
          <cell r="G12771"/>
          <cell r="I12771">
            <v>0</v>
          </cell>
        </row>
        <row r="12772">
          <cell r="A12772">
            <v>316</v>
          </cell>
          <cell r="D12772">
            <v>2005</v>
          </cell>
          <cell r="G12772"/>
          <cell r="I12772">
            <v>0</v>
          </cell>
        </row>
        <row r="12773">
          <cell r="A12773">
            <v>316</v>
          </cell>
          <cell r="D12773">
            <v>2005</v>
          </cell>
          <cell r="G12773"/>
          <cell r="I12773">
            <v>0</v>
          </cell>
        </row>
        <row r="12774">
          <cell r="A12774">
            <v>316</v>
          </cell>
          <cell r="D12774">
            <v>2005</v>
          </cell>
          <cell r="G12774"/>
          <cell r="I12774">
            <v>0</v>
          </cell>
        </row>
        <row r="12775">
          <cell r="A12775">
            <v>316</v>
          </cell>
          <cell r="D12775">
            <v>2005</v>
          </cell>
          <cell r="G12775"/>
          <cell r="I12775">
            <v>0</v>
          </cell>
        </row>
        <row r="12776">
          <cell r="A12776">
            <v>316</v>
          </cell>
          <cell r="D12776">
            <v>2005</v>
          </cell>
          <cell r="G12776"/>
          <cell r="I12776">
            <v>0</v>
          </cell>
        </row>
        <row r="12777">
          <cell r="A12777">
            <v>316</v>
          </cell>
          <cell r="D12777">
            <v>2005</v>
          </cell>
          <cell r="G12777"/>
          <cell r="I12777">
            <v>0</v>
          </cell>
        </row>
        <row r="12778">
          <cell r="A12778">
            <v>316</v>
          </cell>
          <cell r="D12778">
            <v>2005</v>
          </cell>
          <cell r="G12778"/>
          <cell r="I12778">
            <v>0</v>
          </cell>
        </row>
        <row r="12779">
          <cell r="A12779">
            <v>316</v>
          </cell>
          <cell r="D12779">
            <v>2005</v>
          </cell>
          <cell r="G12779"/>
          <cell r="I12779">
            <v>0</v>
          </cell>
        </row>
        <row r="12780">
          <cell r="A12780">
            <v>316</v>
          </cell>
          <cell r="D12780">
            <v>2005</v>
          </cell>
          <cell r="G12780"/>
          <cell r="I12780">
            <v>0</v>
          </cell>
        </row>
        <row r="12781">
          <cell r="A12781">
            <v>316</v>
          </cell>
          <cell r="D12781">
            <v>2005</v>
          </cell>
          <cell r="G12781"/>
          <cell r="I12781">
            <v>0</v>
          </cell>
        </row>
        <row r="12782">
          <cell r="A12782">
            <v>316</v>
          </cell>
          <cell r="D12782">
            <v>2006</v>
          </cell>
          <cell r="G12782"/>
          <cell r="I12782">
            <v>0</v>
          </cell>
        </row>
        <row r="12783">
          <cell r="A12783">
            <v>316</v>
          </cell>
          <cell r="D12783">
            <v>2006</v>
          </cell>
          <cell r="G12783"/>
          <cell r="I12783">
            <v>0</v>
          </cell>
        </row>
        <row r="12784">
          <cell r="A12784">
            <v>316</v>
          </cell>
          <cell r="D12784">
            <v>2006</v>
          </cell>
          <cell r="G12784"/>
          <cell r="I12784">
            <v>0</v>
          </cell>
        </row>
        <row r="12785">
          <cell r="A12785">
            <v>316</v>
          </cell>
          <cell r="D12785">
            <v>2006</v>
          </cell>
          <cell r="G12785"/>
          <cell r="I12785">
            <v>0</v>
          </cell>
        </row>
        <row r="12786">
          <cell r="A12786">
            <v>316</v>
          </cell>
          <cell r="D12786">
            <v>2006</v>
          </cell>
          <cell r="G12786"/>
          <cell r="I12786">
            <v>0</v>
          </cell>
        </row>
        <row r="12787">
          <cell r="A12787">
            <v>316</v>
          </cell>
          <cell r="D12787">
            <v>2006</v>
          </cell>
          <cell r="G12787"/>
          <cell r="I12787">
            <v>0</v>
          </cell>
        </row>
        <row r="12788">
          <cell r="A12788">
            <v>316</v>
          </cell>
          <cell r="D12788">
            <v>2006</v>
          </cell>
          <cell r="G12788"/>
          <cell r="I12788">
            <v>0</v>
          </cell>
        </row>
        <row r="12789">
          <cell r="A12789">
            <v>316</v>
          </cell>
          <cell r="D12789">
            <v>2006</v>
          </cell>
          <cell r="G12789"/>
          <cell r="I12789">
            <v>0</v>
          </cell>
        </row>
        <row r="12790">
          <cell r="A12790">
            <v>316</v>
          </cell>
          <cell r="D12790">
            <v>2006</v>
          </cell>
          <cell r="G12790"/>
          <cell r="I12790">
            <v>0</v>
          </cell>
        </row>
        <row r="12791">
          <cell r="A12791">
            <v>316</v>
          </cell>
          <cell r="D12791">
            <v>2006</v>
          </cell>
          <cell r="G12791"/>
          <cell r="I12791">
            <v>0</v>
          </cell>
        </row>
        <row r="12792">
          <cell r="A12792">
            <v>316</v>
          </cell>
          <cell r="D12792">
            <v>2006</v>
          </cell>
          <cell r="G12792"/>
          <cell r="I12792">
            <v>0</v>
          </cell>
        </row>
        <row r="12793">
          <cell r="A12793">
            <v>316</v>
          </cell>
          <cell r="D12793">
            <v>2006</v>
          </cell>
          <cell r="G12793"/>
          <cell r="I12793">
            <v>0</v>
          </cell>
        </row>
        <row r="12794">
          <cell r="A12794">
            <v>316</v>
          </cell>
          <cell r="D12794">
            <v>2006</v>
          </cell>
          <cell r="G12794"/>
          <cell r="I12794">
            <v>0</v>
          </cell>
        </row>
        <row r="12795">
          <cell r="A12795">
            <v>316</v>
          </cell>
          <cell r="D12795">
            <v>2006</v>
          </cell>
          <cell r="G12795"/>
          <cell r="I12795">
            <v>0</v>
          </cell>
        </row>
        <row r="12796">
          <cell r="A12796">
            <v>316</v>
          </cell>
          <cell r="D12796">
            <v>2006</v>
          </cell>
          <cell r="G12796"/>
          <cell r="I12796">
            <v>0</v>
          </cell>
        </row>
        <row r="12797">
          <cell r="A12797">
            <v>316</v>
          </cell>
          <cell r="D12797">
            <v>2006</v>
          </cell>
          <cell r="G12797"/>
          <cell r="I12797">
            <v>0</v>
          </cell>
        </row>
        <row r="12798">
          <cell r="A12798">
            <v>316</v>
          </cell>
          <cell r="D12798">
            <v>2006</v>
          </cell>
          <cell r="G12798"/>
          <cell r="I12798">
            <v>0</v>
          </cell>
        </row>
        <row r="12799">
          <cell r="A12799">
            <v>316</v>
          </cell>
          <cell r="D12799">
            <v>2006</v>
          </cell>
          <cell r="G12799"/>
          <cell r="I12799">
            <v>0</v>
          </cell>
        </row>
        <row r="12800">
          <cell r="A12800">
            <v>316</v>
          </cell>
          <cell r="D12800">
            <v>2006</v>
          </cell>
          <cell r="G12800"/>
          <cell r="I12800">
            <v>0</v>
          </cell>
        </row>
        <row r="12801">
          <cell r="A12801">
            <v>316</v>
          </cell>
          <cell r="D12801">
            <v>2006</v>
          </cell>
          <cell r="G12801"/>
          <cell r="I12801">
            <v>0</v>
          </cell>
        </row>
        <row r="12802">
          <cell r="A12802">
            <v>316</v>
          </cell>
          <cell r="D12802">
            <v>2006</v>
          </cell>
          <cell r="G12802"/>
          <cell r="I12802">
            <v>0</v>
          </cell>
        </row>
        <row r="12803">
          <cell r="A12803">
            <v>316</v>
          </cell>
          <cell r="D12803">
            <v>2006</v>
          </cell>
          <cell r="G12803"/>
          <cell r="I12803">
            <v>0</v>
          </cell>
        </row>
        <row r="12804">
          <cell r="A12804">
            <v>316</v>
          </cell>
          <cell r="D12804">
            <v>2006</v>
          </cell>
          <cell r="G12804"/>
          <cell r="I12804">
            <v>0</v>
          </cell>
        </row>
        <row r="12805">
          <cell r="A12805">
            <v>316</v>
          </cell>
          <cell r="D12805">
            <v>2006</v>
          </cell>
          <cell r="G12805"/>
          <cell r="I12805">
            <v>0</v>
          </cell>
        </row>
        <row r="12806">
          <cell r="A12806">
            <v>316</v>
          </cell>
          <cell r="D12806">
            <v>2006</v>
          </cell>
          <cell r="G12806"/>
          <cell r="I12806">
            <v>0</v>
          </cell>
        </row>
        <row r="12807">
          <cell r="A12807">
            <v>316</v>
          </cell>
          <cell r="D12807">
            <v>2006</v>
          </cell>
          <cell r="G12807"/>
          <cell r="I12807">
            <v>0</v>
          </cell>
        </row>
        <row r="12808">
          <cell r="A12808">
            <v>316</v>
          </cell>
          <cell r="D12808">
            <v>2006</v>
          </cell>
          <cell r="G12808"/>
          <cell r="I12808">
            <v>0</v>
          </cell>
        </row>
        <row r="12809">
          <cell r="A12809">
            <v>316</v>
          </cell>
          <cell r="D12809">
            <v>2006</v>
          </cell>
          <cell r="G12809"/>
          <cell r="I12809">
            <v>0</v>
          </cell>
        </row>
        <row r="12810">
          <cell r="A12810">
            <v>316</v>
          </cell>
          <cell r="D12810">
            <v>2006</v>
          </cell>
          <cell r="G12810"/>
          <cell r="I12810">
            <v>0</v>
          </cell>
        </row>
        <row r="12811">
          <cell r="A12811">
            <v>316</v>
          </cell>
          <cell r="D12811">
            <v>2006</v>
          </cell>
          <cell r="G12811"/>
          <cell r="I12811">
            <v>0</v>
          </cell>
        </row>
        <row r="12812">
          <cell r="A12812">
            <v>316</v>
          </cell>
          <cell r="D12812">
            <v>2007</v>
          </cell>
          <cell r="G12812"/>
          <cell r="I12812">
            <v>0</v>
          </cell>
        </row>
        <row r="12813">
          <cell r="A12813">
            <v>316</v>
          </cell>
          <cell r="D12813">
            <v>2007</v>
          </cell>
          <cell r="G12813"/>
          <cell r="I12813">
            <v>0</v>
          </cell>
        </row>
        <row r="12814">
          <cell r="A12814">
            <v>316</v>
          </cell>
          <cell r="D12814">
            <v>2007</v>
          </cell>
          <cell r="G12814">
            <v>85</v>
          </cell>
          <cell r="I12814">
            <v>1194</v>
          </cell>
        </row>
        <row r="12815">
          <cell r="A12815">
            <v>316</v>
          </cell>
          <cell r="D12815">
            <v>2007</v>
          </cell>
          <cell r="G12815">
            <v>86</v>
          </cell>
          <cell r="I12815">
            <v>101087</v>
          </cell>
        </row>
        <row r="12816">
          <cell r="A12816">
            <v>316</v>
          </cell>
          <cell r="D12816">
            <v>2007</v>
          </cell>
          <cell r="G12816"/>
          <cell r="I12816">
            <v>0</v>
          </cell>
        </row>
        <row r="12817">
          <cell r="A12817">
            <v>316</v>
          </cell>
          <cell r="D12817">
            <v>2007</v>
          </cell>
          <cell r="G12817"/>
          <cell r="I12817">
            <v>0</v>
          </cell>
        </row>
        <row r="12818">
          <cell r="A12818">
            <v>316</v>
          </cell>
          <cell r="D12818">
            <v>2007</v>
          </cell>
          <cell r="G12818"/>
          <cell r="I12818">
            <v>0</v>
          </cell>
        </row>
        <row r="12819">
          <cell r="A12819">
            <v>316</v>
          </cell>
          <cell r="D12819">
            <v>2007</v>
          </cell>
          <cell r="G12819"/>
          <cell r="I12819">
            <v>0</v>
          </cell>
        </row>
        <row r="12820">
          <cell r="A12820">
            <v>316</v>
          </cell>
          <cell r="D12820">
            <v>2007</v>
          </cell>
          <cell r="G12820"/>
          <cell r="I12820">
            <v>0</v>
          </cell>
        </row>
        <row r="12821">
          <cell r="A12821">
            <v>316</v>
          </cell>
          <cell r="D12821">
            <v>2007</v>
          </cell>
          <cell r="G12821"/>
          <cell r="I12821">
            <v>0</v>
          </cell>
        </row>
        <row r="12822">
          <cell r="A12822">
            <v>316</v>
          </cell>
          <cell r="D12822">
            <v>2007</v>
          </cell>
          <cell r="G12822">
            <v>93</v>
          </cell>
          <cell r="I12822">
            <v>7208</v>
          </cell>
        </row>
        <row r="12823">
          <cell r="A12823">
            <v>316</v>
          </cell>
          <cell r="D12823">
            <v>2007</v>
          </cell>
          <cell r="G12823"/>
          <cell r="I12823">
            <v>0</v>
          </cell>
        </row>
        <row r="12824">
          <cell r="A12824">
            <v>316</v>
          </cell>
          <cell r="D12824">
            <v>2007</v>
          </cell>
          <cell r="G12824"/>
          <cell r="I12824">
            <v>0</v>
          </cell>
        </row>
        <row r="12825">
          <cell r="A12825">
            <v>316</v>
          </cell>
          <cell r="D12825">
            <v>2007</v>
          </cell>
          <cell r="G12825"/>
          <cell r="I12825">
            <v>0</v>
          </cell>
        </row>
        <row r="12826">
          <cell r="A12826">
            <v>316</v>
          </cell>
          <cell r="D12826">
            <v>2007</v>
          </cell>
          <cell r="G12826">
            <v>97</v>
          </cell>
          <cell r="I12826">
            <v>73</v>
          </cell>
        </row>
        <row r="12827">
          <cell r="A12827">
            <v>316</v>
          </cell>
          <cell r="D12827">
            <v>2007</v>
          </cell>
          <cell r="G12827">
            <v>98</v>
          </cell>
          <cell r="I12827">
            <v>12001</v>
          </cell>
        </row>
        <row r="12828">
          <cell r="A12828">
            <v>316</v>
          </cell>
          <cell r="D12828">
            <v>2007</v>
          </cell>
          <cell r="G12828">
            <v>99</v>
          </cell>
          <cell r="I12828">
            <v>121563</v>
          </cell>
        </row>
        <row r="12829">
          <cell r="A12829">
            <v>316</v>
          </cell>
          <cell r="D12829">
            <v>2007</v>
          </cell>
          <cell r="G12829"/>
          <cell r="I12829">
            <v>0</v>
          </cell>
        </row>
        <row r="12830">
          <cell r="A12830">
            <v>316</v>
          </cell>
          <cell r="D12830">
            <v>2007</v>
          </cell>
          <cell r="G12830">
            <v>101</v>
          </cell>
          <cell r="I12830">
            <v>145494</v>
          </cell>
        </row>
        <row r="12831">
          <cell r="A12831">
            <v>316</v>
          </cell>
          <cell r="D12831">
            <v>2007</v>
          </cell>
          <cell r="G12831"/>
          <cell r="I12831">
            <v>0</v>
          </cell>
        </row>
        <row r="12832">
          <cell r="A12832">
            <v>316</v>
          </cell>
          <cell r="D12832">
            <v>2007</v>
          </cell>
          <cell r="G12832"/>
          <cell r="I12832">
            <v>0</v>
          </cell>
        </row>
        <row r="12833">
          <cell r="A12833">
            <v>316</v>
          </cell>
          <cell r="D12833">
            <v>2007</v>
          </cell>
          <cell r="G12833"/>
          <cell r="I12833">
            <v>0</v>
          </cell>
        </row>
        <row r="12834">
          <cell r="A12834">
            <v>316</v>
          </cell>
          <cell r="D12834">
            <v>2007</v>
          </cell>
          <cell r="G12834"/>
          <cell r="I12834">
            <v>0</v>
          </cell>
        </row>
        <row r="12835">
          <cell r="A12835">
            <v>316</v>
          </cell>
          <cell r="D12835">
            <v>2007</v>
          </cell>
          <cell r="G12835"/>
          <cell r="I12835">
            <v>0</v>
          </cell>
        </row>
        <row r="12836">
          <cell r="A12836">
            <v>316</v>
          </cell>
          <cell r="D12836">
            <v>2007</v>
          </cell>
          <cell r="G12836">
            <v>107</v>
          </cell>
          <cell r="I12836">
            <v>12170</v>
          </cell>
        </row>
        <row r="12837">
          <cell r="A12837">
            <v>316</v>
          </cell>
          <cell r="D12837">
            <v>2007</v>
          </cell>
          <cell r="G12837">
            <v>108</v>
          </cell>
          <cell r="I12837">
            <v>7702</v>
          </cell>
        </row>
        <row r="12838">
          <cell r="A12838">
            <v>316</v>
          </cell>
          <cell r="D12838">
            <v>2007</v>
          </cell>
          <cell r="G12838"/>
          <cell r="I12838">
            <v>0</v>
          </cell>
        </row>
        <row r="12839">
          <cell r="A12839">
            <v>316</v>
          </cell>
          <cell r="D12839">
            <v>2007</v>
          </cell>
          <cell r="G12839"/>
          <cell r="I12839">
            <v>0</v>
          </cell>
        </row>
        <row r="12840">
          <cell r="A12840">
            <v>316</v>
          </cell>
          <cell r="D12840">
            <v>2007</v>
          </cell>
          <cell r="G12840">
            <v>111</v>
          </cell>
          <cell r="I12840">
            <v>165366</v>
          </cell>
        </row>
        <row r="12841">
          <cell r="A12841">
            <v>316</v>
          </cell>
          <cell r="D12841">
            <v>2007</v>
          </cell>
          <cell r="G12841">
            <v>112</v>
          </cell>
          <cell r="I12841">
            <v>286929</v>
          </cell>
        </row>
        <row r="12842">
          <cell r="A12842">
            <v>316</v>
          </cell>
          <cell r="D12842">
            <v>2008</v>
          </cell>
          <cell r="G12842">
            <v>83</v>
          </cell>
          <cell r="I12842">
            <v>164672</v>
          </cell>
        </row>
        <row r="12843">
          <cell r="A12843">
            <v>316</v>
          </cell>
          <cell r="D12843">
            <v>2008</v>
          </cell>
          <cell r="G12843"/>
          <cell r="I12843">
            <v>0</v>
          </cell>
        </row>
        <row r="12844">
          <cell r="A12844">
            <v>316</v>
          </cell>
          <cell r="D12844">
            <v>2008</v>
          </cell>
          <cell r="G12844">
            <v>85</v>
          </cell>
          <cell r="I12844">
            <v>1253280</v>
          </cell>
        </row>
        <row r="12845">
          <cell r="A12845">
            <v>316</v>
          </cell>
          <cell r="D12845">
            <v>2008</v>
          </cell>
          <cell r="G12845">
            <v>86</v>
          </cell>
          <cell r="I12845">
            <v>4045857</v>
          </cell>
        </row>
        <row r="12846">
          <cell r="A12846">
            <v>316</v>
          </cell>
          <cell r="D12846">
            <v>2008</v>
          </cell>
          <cell r="G12846"/>
          <cell r="I12846">
            <v>0</v>
          </cell>
        </row>
        <row r="12847">
          <cell r="A12847">
            <v>316</v>
          </cell>
          <cell r="D12847">
            <v>2008</v>
          </cell>
          <cell r="G12847"/>
          <cell r="I12847">
            <v>0</v>
          </cell>
        </row>
        <row r="12848">
          <cell r="A12848">
            <v>316</v>
          </cell>
          <cell r="D12848">
            <v>2008</v>
          </cell>
          <cell r="G12848"/>
          <cell r="I12848">
            <v>0</v>
          </cell>
        </row>
        <row r="12849">
          <cell r="A12849">
            <v>316</v>
          </cell>
          <cell r="D12849">
            <v>2008</v>
          </cell>
          <cell r="G12849"/>
          <cell r="I12849">
            <v>0</v>
          </cell>
        </row>
        <row r="12850">
          <cell r="A12850">
            <v>316</v>
          </cell>
          <cell r="D12850">
            <v>2008</v>
          </cell>
          <cell r="G12850"/>
          <cell r="I12850">
            <v>0</v>
          </cell>
        </row>
        <row r="12851">
          <cell r="A12851">
            <v>316</v>
          </cell>
          <cell r="D12851">
            <v>2008</v>
          </cell>
          <cell r="G12851"/>
          <cell r="I12851">
            <v>0</v>
          </cell>
        </row>
        <row r="12852">
          <cell r="A12852">
            <v>316</v>
          </cell>
          <cell r="D12852">
            <v>2008</v>
          </cell>
          <cell r="G12852">
            <v>93</v>
          </cell>
          <cell r="I12852">
            <v>1818174</v>
          </cell>
        </row>
        <row r="12853">
          <cell r="A12853">
            <v>316</v>
          </cell>
          <cell r="D12853">
            <v>2008</v>
          </cell>
          <cell r="G12853">
            <v>94</v>
          </cell>
          <cell r="I12853">
            <v>362737</v>
          </cell>
        </row>
        <row r="12854">
          <cell r="A12854">
            <v>316</v>
          </cell>
          <cell r="D12854">
            <v>2008</v>
          </cell>
          <cell r="G12854">
            <v>95</v>
          </cell>
          <cell r="I12854">
            <v>10658</v>
          </cell>
        </row>
        <row r="12855">
          <cell r="A12855">
            <v>316</v>
          </cell>
          <cell r="D12855">
            <v>2008</v>
          </cell>
          <cell r="G12855"/>
          <cell r="I12855">
            <v>0</v>
          </cell>
        </row>
        <row r="12856">
          <cell r="A12856">
            <v>316</v>
          </cell>
          <cell r="D12856">
            <v>2008</v>
          </cell>
          <cell r="G12856">
            <v>97</v>
          </cell>
          <cell r="I12856">
            <v>84896</v>
          </cell>
        </row>
        <row r="12857">
          <cell r="A12857">
            <v>316</v>
          </cell>
          <cell r="D12857">
            <v>2008</v>
          </cell>
          <cell r="G12857">
            <v>98</v>
          </cell>
          <cell r="I12857">
            <v>963638</v>
          </cell>
        </row>
        <row r="12858">
          <cell r="A12858">
            <v>316</v>
          </cell>
          <cell r="D12858">
            <v>2008</v>
          </cell>
          <cell r="G12858">
            <v>99</v>
          </cell>
          <cell r="I12858">
            <v>8703912</v>
          </cell>
        </row>
        <row r="12859">
          <cell r="A12859">
            <v>316</v>
          </cell>
          <cell r="D12859">
            <v>2008</v>
          </cell>
          <cell r="G12859"/>
          <cell r="I12859">
            <v>0</v>
          </cell>
        </row>
        <row r="12860">
          <cell r="A12860">
            <v>316</v>
          </cell>
          <cell r="D12860">
            <v>2008</v>
          </cell>
          <cell r="G12860">
            <v>101</v>
          </cell>
          <cell r="I12860">
            <v>3049359</v>
          </cell>
        </row>
        <row r="12861">
          <cell r="A12861">
            <v>316</v>
          </cell>
          <cell r="D12861">
            <v>2008</v>
          </cell>
          <cell r="G12861"/>
          <cell r="I12861">
            <v>0</v>
          </cell>
        </row>
        <row r="12862">
          <cell r="A12862">
            <v>316</v>
          </cell>
          <cell r="D12862">
            <v>2008</v>
          </cell>
          <cell r="G12862">
            <v>103</v>
          </cell>
          <cell r="I12862">
            <v>77007</v>
          </cell>
        </row>
        <row r="12863">
          <cell r="A12863">
            <v>316</v>
          </cell>
          <cell r="D12863">
            <v>2008</v>
          </cell>
          <cell r="G12863">
            <v>104</v>
          </cell>
          <cell r="I12863">
            <v>277151</v>
          </cell>
        </row>
        <row r="12864">
          <cell r="A12864">
            <v>316</v>
          </cell>
          <cell r="D12864">
            <v>2008</v>
          </cell>
          <cell r="G12864"/>
          <cell r="I12864">
            <v>0</v>
          </cell>
        </row>
        <row r="12865">
          <cell r="A12865">
            <v>316</v>
          </cell>
          <cell r="D12865">
            <v>2008</v>
          </cell>
          <cell r="G12865"/>
          <cell r="I12865">
            <v>0</v>
          </cell>
        </row>
        <row r="12866">
          <cell r="A12866">
            <v>316</v>
          </cell>
          <cell r="D12866">
            <v>2008</v>
          </cell>
          <cell r="G12866">
            <v>107</v>
          </cell>
          <cell r="I12866">
            <v>9032955</v>
          </cell>
        </row>
        <row r="12867">
          <cell r="A12867">
            <v>316</v>
          </cell>
          <cell r="D12867">
            <v>2008</v>
          </cell>
          <cell r="G12867">
            <v>108</v>
          </cell>
          <cell r="I12867">
            <v>4764893</v>
          </cell>
        </row>
        <row r="12868">
          <cell r="A12868">
            <v>316</v>
          </cell>
          <cell r="D12868">
            <v>2008</v>
          </cell>
          <cell r="G12868">
            <v>109</v>
          </cell>
          <cell r="I12868">
            <v>1917</v>
          </cell>
        </row>
        <row r="12869">
          <cell r="A12869">
            <v>316</v>
          </cell>
          <cell r="D12869">
            <v>2008</v>
          </cell>
          <cell r="G12869">
            <v>110</v>
          </cell>
          <cell r="I12869">
            <v>786878</v>
          </cell>
        </row>
        <row r="12870">
          <cell r="A12870">
            <v>316</v>
          </cell>
          <cell r="D12870">
            <v>2008</v>
          </cell>
          <cell r="G12870">
            <v>111</v>
          </cell>
          <cell r="I12870">
            <v>17990160</v>
          </cell>
        </row>
        <row r="12871">
          <cell r="A12871">
            <v>316</v>
          </cell>
          <cell r="D12871">
            <v>2008</v>
          </cell>
          <cell r="G12871">
            <v>112</v>
          </cell>
          <cell r="I12871">
            <v>26694072</v>
          </cell>
        </row>
        <row r="12872">
          <cell r="A12872">
            <v>316</v>
          </cell>
          <cell r="D12872">
            <v>2009</v>
          </cell>
          <cell r="G12872">
            <v>83</v>
          </cell>
          <cell r="I12872">
            <v>190418</v>
          </cell>
        </row>
        <row r="12873">
          <cell r="A12873">
            <v>316</v>
          </cell>
          <cell r="D12873">
            <v>2009</v>
          </cell>
          <cell r="G12873"/>
          <cell r="I12873">
            <v>0</v>
          </cell>
        </row>
        <row r="12874">
          <cell r="A12874">
            <v>316</v>
          </cell>
          <cell r="D12874">
            <v>2009</v>
          </cell>
          <cell r="G12874">
            <v>85</v>
          </cell>
          <cell r="I12874">
            <v>1007506</v>
          </cell>
        </row>
        <row r="12875">
          <cell r="A12875">
            <v>316</v>
          </cell>
          <cell r="D12875">
            <v>2009</v>
          </cell>
          <cell r="G12875">
            <v>86</v>
          </cell>
          <cell r="I12875">
            <v>2101402</v>
          </cell>
        </row>
        <row r="12876">
          <cell r="A12876">
            <v>316</v>
          </cell>
          <cell r="D12876">
            <v>2009</v>
          </cell>
          <cell r="G12876"/>
          <cell r="I12876">
            <v>0</v>
          </cell>
        </row>
        <row r="12877">
          <cell r="A12877">
            <v>316</v>
          </cell>
          <cell r="D12877">
            <v>2009</v>
          </cell>
          <cell r="G12877"/>
          <cell r="I12877">
            <v>0</v>
          </cell>
        </row>
        <row r="12878">
          <cell r="A12878">
            <v>316</v>
          </cell>
          <cell r="D12878">
            <v>2009</v>
          </cell>
          <cell r="G12878"/>
          <cell r="I12878">
            <v>0</v>
          </cell>
        </row>
        <row r="12879">
          <cell r="A12879">
            <v>316</v>
          </cell>
          <cell r="D12879">
            <v>2009</v>
          </cell>
          <cell r="G12879"/>
          <cell r="I12879">
            <v>0</v>
          </cell>
        </row>
        <row r="12880">
          <cell r="A12880">
            <v>316</v>
          </cell>
          <cell r="D12880">
            <v>2009</v>
          </cell>
          <cell r="G12880"/>
          <cell r="I12880">
            <v>0</v>
          </cell>
        </row>
        <row r="12881">
          <cell r="A12881">
            <v>316</v>
          </cell>
          <cell r="D12881">
            <v>2009</v>
          </cell>
          <cell r="G12881"/>
          <cell r="I12881">
            <v>0</v>
          </cell>
        </row>
        <row r="12882">
          <cell r="A12882">
            <v>316</v>
          </cell>
          <cell r="D12882">
            <v>2009</v>
          </cell>
          <cell r="G12882">
            <v>93</v>
          </cell>
          <cell r="I12882">
            <v>2795947</v>
          </cell>
        </row>
        <row r="12883">
          <cell r="A12883">
            <v>316</v>
          </cell>
          <cell r="D12883">
            <v>2009</v>
          </cell>
          <cell r="G12883">
            <v>94</v>
          </cell>
          <cell r="I12883">
            <v>1423821</v>
          </cell>
        </row>
        <row r="12884">
          <cell r="A12884">
            <v>316</v>
          </cell>
          <cell r="D12884">
            <v>2009</v>
          </cell>
          <cell r="G12884">
            <v>95</v>
          </cell>
          <cell r="I12884">
            <v>0</v>
          </cell>
        </row>
        <row r="12885">
          <cell r="A12885">
            <v>316</v>
          </cell>
          <cell r="D12885">
            <v>2009</v>
          </cell>
          <cell r="G12885"/>
          <cell r="I12885">
            <v>0</v>
          </cell>
        </row>
        <row r="12886">
          <cell r="A12886">
            <v>316</v>
          </cell>
          <cell r="D12886">
            <v>2009</v>
          </cell>
          <cell r="G12886">
            <v>97</v>
          </cell>
          <cell r="I12886">
            <v>420421</v>
          </cell>
        </row>
        <row r="12887">
          <cell r="A12887">
            <v>316</v>
          </cell>
          <cell r="D12887">
            <v>2009</v>
          </cell>
          <cell r="G12887">
            <v>98</v>
          </cell>
          <cell r="I12887">
            <v>1011708</v>
          </cell>
        </row>
        <row r="12888">
          <cell r="A12888">
            <v>316</v>
          </cell>
          <cell r="D12888">
            <v>2009</v>
          </cell>
          <cell r="G12888">
            <v>99</v>
          </cell>
          <cell r="I12888">
            <v>8951223</v>
          </cell>
        </row>
        <row r="12889">
          <cell r="A12889">
            <v>316</v>
          </cell>
          <cell r="D12889">
            <v>2009</v>
          </cell>
          <cell r="G12889"/>
          <cell r="I12889">
            <v>0</v>
          </cell>
        </row>
        <row r="12890">
          <cell r="A12890">
            <v>316</v>
          </cell>
          <cell r="D12890">
            <v>2009</v>
          </cell>
          <cell r="G12890">
            <v>101</v>
          </cell>
          <cell r="I12890">
            <v>1006004</v>
          </cell>
        </row>
        <row r="12891">
          <cell r="A12891">
            <v>316</v>
          </cell>
          <cell r="D12891">
            <v>2009</v>
          </cell>
          <cell r="G12891">
            <v>102</v>
          </cell>
          <cell r="I12891">
            <v>4840</v>
          </cell>
        </row>
        <row r="12892">
          <cell r="A12892">
            <v>316</v>
          </cell>
          <cell r="D12892">
            <v>2009</v>
          </cell>
          <cell r="G12892">
            <v>103</v>
          </cell>
          <cell r="I12892">
            <v>132679</v>
          </cell>
        </row>
        <row r="12893">
          <cell r="A12893">
            <v>316</v>
          </cell>
          <cell r="D12893">
            <v>2009</v>
          </cell>
          <cell r="G12893">
            <v>104</v>
          </cell>
          <cell r="I12893">
            <v>930684</v>
          </cell>
        </row>
        <row r="12894">
          <cell r="A12894">
            <v>316</v>
          </cell>
          <cell r="D12894">
            <v>2009</v>
          </cell>
          <cell r="G12894"/>
          <cell r="I12894">
            <v>0</v>
          </cell>
        </row>
        <row r="12895">
          <cell r="A12895">
            <v>316</v>
          </cell>
          <cell r="D12895">
            <v>2009</v>
          </cell>
          <cell r="G12895"/>
          <cell r="I12895">
            <v>0</v>
          </cell>
        </row>
        <row r="12896">
          <cell r="A12896">
            <v>316</v>
          </cell>
          <cell r="D12896">
            <v>2009</v>
          </cell>
          <cell r="G12896">
            <v>107</v>
          </cell>
          <cell r="I12896">
            <v>9794139</v>
          </cell>
        </row>
        <row r="12897">
          <cell r="A12897">
            <v>316</v>
          </cell>
          <cell r="D12897">
            <v>2009</v>
          </cell>
          <cell r="G12897">
            <v>108</v>
          </cell>
          <cell r="I12897">
            <v>6034333</v>
          </cell>
        </row>
        <row r="12898">
          <cell r="A12898">
            <v>316</v>
          </cell>
          <cell r="D12898">
            <v>2009</v>
          </cell>
          <cell r="G12898">
            <v>109</v>
          </cell>
          <cell r="I12898">
            <v>107558</v>
          </cell>
        </row>
        <row r="12899">
          <cell r="A12899">
            <v>316</v>
          </cell>
          <cell r="D12899">
            <v>2009</v>
          </cell>
          <cell r="G12899">
            <v>110</v>
          </cell>
          <cell r="I12899">
            <v>179373</v>
          </cell>
        </row>
        <row r="12900">
          <cell r="A12900">
            <v>316</v>
          </cell>
          <cell r="D12900">
            <v>2009</v>
          </cell>
          <cell r="G12900">
            <v>111</v>
          </cell>
          <cell r="I12900">
            <v>18189610</v>
          </cell>
        </row>
        <row r="12901">
          <cell r="A12901">
            <v>316</v>
          </cell>
          <cell r="D12901">
            <v>2009</v>
          </cell>
          <cell r="G12901">
            <v>112</v>
          </cell>
          <cell r="I12901">
            <v>27140833</v>
          </cell>
        </row>
        <row r="12902">
          <cell r="A12902">
            <v>316</v>
          </cell>
          <cell r="D12902">
            <v>2010</v>
          </cell>
          <cell r="G12902">
            <v>83</v>
          </cell>
          <cell r="I12902">
            <v>448803</v>
          </cell>
        </row>
        <row r="12903">
          <cell r="A12903">
            <v>316</v>
          </cell>
          <cell r="D12903">
            <v>2010</v>
          </cell>
          <cell r="G12903"/>
          <cell r="I12903">
            <v>0</v>
          </cell>
        </row>
        <row r="12904">
          <cell r="A12904">
            <v>316</v>
          </cell>
          <cell r="D12904">
            <v>2010</v>
          </cell>
          <cell r="G12904">
            <v>85</v>
          </cell>
          <cell r="I12904">
            <v>1121566</v>
          </cell>
        </row>
        <row r="12905">
          <cell r="A12905">
            <v>316</v>
          </cell>
          <cell r="D12905">
            <v>2010</v>
          </cell>
          <cell r="G12905">
            <v>86</v>
          </cell>
          <cell r="I12905">
            <v>2033211</v>
          </cell>
        </row>
        <row r="12906">
          <cell r="A12906">
            <v>316</v>
          </cell>
          <cell r="D12906">
            <v>2010</v>
          </cell>
          <cell r="G12906"/>
          <cell r="I12906">
            <v>0</v>
          </cell>
        </row>
        <row r="12907">
          <cell r="A12907">
            <v>316</v>
          </cell>
          <cell r="D12907">
            <v>2010</v>
          </cell>
          <cell r="G12907"/>
          <cell r="I12907">
            <v>0</v>
          </cell>
        </row>
        <row r="12908">
          <cell r="A12908">
            <v>316</v>
          </cell>
          <cell r="D12908">
            <v>2010</v>
          </cell>
          <cell r="G12908"/>
          <cell r="I12908">
            <v>0</v>
          </cell>
        </row>
        <row r="12909">
          <cell r="A12909">
            <v>316</v>
          </cell>
          <cell r="D12909">
            <v>2010</v>
          </cell>
          <cell r="G12909"/>
          <cell r="I12909">
            <v>0</v>
          </cell>
        </row>
        <row r="12910">
          <cell r="A12910">
            <v>316</v>
          </cell>
          <cell r="D12910">
            <v>2010</v>
          </cell>
          <cell r="G12910"/>
          <cell r="I12910">
            <v>0</v>
          </cell>
        </row>
        <row r="12911">
          <cell r="A12911">
            <v>316</v>
          </cell>
          <cell r="D12911">
            <v>2010</v>
          </cell>
          <cell r="G12911"/>
          <cell r="I12911">
            <v>0</v>
          </cell>
        </row>
        <row r="12912">
          <cell r="A12912">
            <v>316</v>
          </cell>
          <cell r="D12912">
            <v>2010</v>
          </cell>
          <cell r="G12912">
            <v>93</v>
          </cell>
          <cell r="I12912">
            <v>3750869</v>
          </cell>
        </row>
        <row r="12913">
          <cell r="A12913">
            <v>316</v>
          </cell>
          <cell r="D12913">
            <v>2010</v>
          </cell>
          <cell r="G12913">
            <v>94</v>
          </cell>
          <cell r="I12913">
            <v>1844353</v>
          </cell>
        </row>
        <row r="12914">
          <cell r="A12914">
            <v>316</v>
          </cell>
          <cell r="D12914">
            <v>2010</v>
          </cell>
          <cell r="G12914"/>
          <cell r="I12914">
            <v>0</v>
          </cell>
        </row>
        <row r="12915">
          <cell r="A12915">
            <v>316</v>
          </cell>
          <cell r="D12915">
            <v>2010</v>
          </cell>
          <cell r="G12915"/>
          <cell r="I12915">
            <v>0</v>
          </cell>
        </row>
        <row r="12916">
          <cell r="A12916">
            <v>316</v>
          </cell>
          <cell r="D12916">
            <v>2010</v>
          </cell>
          <cell r="G12916">
            <v>97</v>
          </cell>
          <cell r="I12916">
            <v>1068</v>
          </cell>
        </row>
        <row r="12917">
          <cell r="A12917">
            <v>316</v>
          </cell>
          <cell r="D12917">
            <v>2010</v>
          </cell>
          <cell r="G12917">
            <v>98</v>
          </cell>
          <cell r="I12917">
            <v>1235809</v>
          </cell>
        </row>
        <row r="12918">
          <cell r="A12918">
            <v>316</v>
          </cell>
          <cell r="D12918">
            <v>2010</v>
          </cell>
          <cell r="G12918">
            <v>99</v>
          </cell>
          <cell r="I12918">
            <v>10435679</v>
          </cell>
        </row>
        <row r="12919">
          <cell r="A12919">
            <v>316</v>
          </cell>
          <cell r="D12919">
            <v>2010</v>
          </cell>
          <cell r="G12919"/>
          <cell r="I12919">
            <v>0</v>
          </cell>
        </row>
        <row r="12920">
          <cell r="A12920">
            <v>316</v>
          </cell>
          <cell r="D12920">
            <v>2010</v>
          </cell>
          <cell r="G12920">
            <v>101</v>
          </cell>
          <cell r="I12920">
            <v>1490273</v>
          </cell>
        </row>
        <row r="12921">
          <cell r="A12921">
            <v>316</v>
          </cell>
          <cell r="D12921">
            <v>2010</v>
          </cell>
          <cell r="G12921">
            <v>102</v>
          </cell>
          <cell r="I12921">
            <v>29246</v>
          </cell>
        </row>
        <row r="12922">
          <cell r="A12922">
            <v>316</v>
          </cell>
          <cell r="D12922">
            <v>2010</v>
          </cell>
          <cell r="G12922">
            <v>103</v>
          </cell>
          <cell r="I12922">
            <v>236002</v>
          </cell>
        </row>
        <row r="12923">
          <cell r="A12923">
            <v>316</v>
          </cell>
          <cell r="D12923">
            <v>2010</v>
          </cell>
          <cell r="G12923">
            <v>104</v>
          </cell>
          <cell r="I12923">
            <v>1131444</v>
          </cell>
        </row>
        <row r="12924">
          <cell r="A12924">
            <v>316</v>
          </cell>
          <cell r="D12924">
            <v>2010</v>
          </cell>
          <cell r="G12924"/>
          <cell r="I12924">
            <v>0</v>
          </cell>
        </row>
        <row r="12925">
          <cell r="A12925">
            <v>316</v>
          </cell>
          <cell r="D12925">
            <v>2010</v>
          </cell>
          <cell r="G12925"/>
          <cell r="I12925">
            <v>0</v>
          </cell>
        </row>
        <row r="12926">
          <cell r="A12926">
            <v>316</v>
          </cell>
          <cell r="D12926">
            <v>2010</v>
          </cell>
          <cell r="G12926">
            <v>107</v>
          </cell>
          <cell r="I12926">
            <v>11894392</v>
          </cell>
        </row>
        <row r="12927">
          <cell r="A12927">
            <v>316</v>
          </cell>
          <cell r="D12927">
            <v>2010</v>
          </cell>
          <cell r="G12927">
            <v>108</v>
          </cell>
          <cell r="I12927">
            <v>11773023</v>
          </cell>
        </row>
        <row r="12928">
          <cell r="A12928">
            <v>316</v>
          </cell>
          <cell r="D12928">
            <v>2010</v>
          </cell>
          <cell r="G12928">
            <v>109</v>
          </cell>
          <cell r="I12928">
            <v>93999</v>
          </cell>
        </row>
        <row r="12929">
          <cell r="A12929">
            <v>316</v>
          </cell>
          <cell r="D12929">
            <v>2010</v>
          </cell>
          <cell r="G12929">
            <v>110</v>
          </cell>
          <cell r="I12929">
            <v>485975</v>
          </cell>
        </row>
        <row r="12930">
          <cell r="A12930">
            <v>316</v>
          </cell>
          <cell r="D12930">
            <v>2010</v>
          </cell>
          <cell r="G12930">
            <v>111</v>
          </cell>
          <cell r="I12930">
            <v>27134354</v>
          </cell>
        </row>
        <row r="12931">
          <cell r="A12931">
            <v>316</v>
          </cell>
          <cell r="D12931">
            <v>2010</v>
          </cell>
          <cell r="G12931">
            <v>112</v>
          </cell>
          <cell r="I12931">
            <v>37570033</v>
          </cell>
        </row>
        <row r="12932">
          <cell r="A12932">
            <v>316</v>
          </cell>
          <cell r="D12932">
            <v>2011</v>
          </cell>
          <cell r="G12932">
            <v>83</v>
          </cell>
          <cell r="I12932">
            <v>712978</v>
          </cell>
        </row>
        <row r="12933">
          <cell r="A12933">
            <v>316</v>
          </cell>
          <cell r="D12933">
            <v>2011</v>
          </cell>
          <cell r="G12933"/>
          <cell r="I12933">
            <v>0</v>
          </cell>
        </row>
        <row r="12934">
          <cell r="A12934">
            <v>316</v>
          </cell>
          <cell r="D12934">
            <v>2011</v>
          </cell>
          <cell r="G12934">
            <v>85</v>
          </cell>
          <cell r="I12934">
            <v>1100041</v>
          </cell>
        </row>
        <row r="12935">
          <cell r="A12935">
            <v>316</v>
          </cell>
          <cell r="D12935">
            <v>2011</v>
          </cell>
          <cell r="G12935">
            <v>86</v>
          </cell>
          <cell r="I12935">
            <v>2380642</v>
          </cell>
        </row>
        <row r="12936">
          <cell r="A12936">
            <v>316</v>
          </cell>
          <cell r="D12936">
            <v>2011</v>
          </cell>
          <cell r="G12936">
            <v>87</v>
          </cell>
          <cell r="I12936">
            <v>1707</v>
          </cell>
        </row>
        <row r="12937">
          <cell r="A12937">
            <v>316</v>
          </cell>
          <cell r="D12937">
            <v>2011</v>
          </cell>
          <cell r="G12937"/>
          <cell r="I12937">
            <v>0</v>
          </cell>
        </row>
        <row r="12938">
          <cell r="A12938">
            <v>316</v>
          </cell>
          <cell r="D12938">
            <v>2011</v>
          </cell>
          <cell r="G12938"/>
          <cell r="I12938">
            <v>0</v>
          </cell>
        </row>
        <row r="12939">
          <cell r="A12939">
            <v>316</v>
          </cell>
          <cell r="D12939">
            <v>2011</v>
          </cell>
          <cell r="G12939"/>
          <cell r="I12939">
            <v>0</v>
          </cell>
        </row>
        <row r="12940">
          <cell r="A12940">
            <v>316</v>
          </cell>
          <cell r="D12940">
            <v>2011</v>
          </cell>
          <cell r="G12940"/>
          <cell r="I12940">
            <v>0</v>
          </cell>
        </row>
        <row r="12941">
          <cell r="A12941">
            <v>316</v>
          </cell>
          <cell r="D12941">
            <v>2011</v>
          </cell>
          <cell r="G12941"/>
          <cell r="I12941">
            <v>0</v>
          </cell>
        </row>
        <row r="12942">
          <cell r="A12942">
            <v>316</v>
          </cell>
          <cell r="D12942">
            <v>2011</v>
          </cell>
          <cell r="G12942">
            <v>93</v>
          </cell>
          <cell r="I12942">
            <v>4948822</v>
          </cell>
        </row>
        <row r="12943">
          <cell r="A12943">
            <v>316</v>
          </cell>
          <cell r="D12943">
            <v>2011</v>
          </cell>
          <cell r="G12943">
            <v>94</v>
          </cell>
          <cell r="I12943">
            <v>1456926</v>
          </cell>
        </row>
        <row r="12944">
          <cell r="A12944">
            <v>316</v>
          </cell>
          <cell r="D12944">
            <v>2011</v>
          </cell>
          <cell r="G12944">
            <v>95</v>
          </cell>
          <cell r="I12944">
            <v>2401</v>
          </cell>
        </row>
        <row r="12945">
          <cell r="A12945">
            <v>316</v>
          </cell>
          <cell r="D12945">
            <v>2011</v>
          </cell>
          <cell r="G12945"/>
          <cell r="I12945">
            <v>0</v>
          </cell>
        </row>
        <row r="12946">
          <cell r="A12946">
            <v>316</v>
          </cell>
          <cell r="D12946">
            <v>2011</v>
          </cell>
          <cell r="G12946">
            <v>97</v>
          </cell>
          <cell r="I12946">
            <v>1312101</v>
          </cell>
        </row>
        <row r="12947">
          <cell r="A12947">
            <v>316</v>
          </cell>
          <cell r="D12947">
            <v>2011</v>
          </cell>
          <cell r="G12947">
            <v>98</v>
          </cell>
          <cell r="I12947">
            <v>1356708</v>
          </cell>
        </row>
        <row r="12948">
          <cell r="A12948">
            <v>316</v>
          </cell>
          <cell r="D12948">
            <v>2011</v>
          </cell>
          <cell r="G12948">
            <v>99</v>
          </cell>
          <cell r="I12948">
            <v>13272326</v>
          </cell>
        </row>
        <row r="12949">
          <cell r="A12949">
            <v>316</v>
          </cell>
          <cell r="D12949">
            <v>2011</v>
          </cell>
          <cell r="G12949"/>
          <cell r="I12949">
            <v>0</v>
          </cell>
        </row>
        <row r="12950">
          <cell r="A12950">
            <v>316</v>
          </cell>
          <cell r="D12950">
            <v>2011</v>
          </cell>
          <cell r="G12950">
            <v>101</v>
          </cell>
          <cell r="I12950">
            <v>1833830</v>
          </cell>
        </row>
        <row r="12951">
          <cell r="A12951">
            <v>316</v>
          </cell>
          <cell r="D12951">
            <v>2011</v>
          </cell>
          <cell r="G12951">
            <v>102</v>
          </cell>
          <cell r="I12951">
            <v>36275</v>
          </cell>
        </row>
        <row r="12952">
          <cell r="A12952">
            <v>316</v>
          </cell>
          <cell r="D12952">
            <v>2011</v>
          </cell>
          <cell r="G12952">
            <v>103</v>
          </cell>
          <cell r="I12952">
            <v>381104</v>
          </cell>
        </row>
        <row r="12953">
          <cell r="A12953">
            <v>316</v>
          </cell>
          <cell r="D12953">
            <v>2011</v>
          </cell>
          <cell r="G12953">
            <v>104</v>
          </cell>
          <cell r="I12953">
            <v>1185403</v>
          </cell>
        </row>
        <row r="12954">
          <cell r="A12954">
            <v>316</v>
          </cell>
          <cell r="D12954">
            <v>2011</v>
          </cell>
          <cell r="G12954"/>
          <cell r="I12954">
            <v>0</v>
          </cell>
        </row>
        <row r="12955">
          <cell r="A12955">
            <v>316</v>
          </cell>
          <cell r="D12955">
            <v>2011</v>
          </cell>
          <cell r="G12955"/>
          <cell r="I12955">
            <v>0</v>
          </cell>
        </row>
        <row r="12956">
          <cell r="A12956">
            <v>316</v>
          </cell>
          <cell r="D12956">
            <v>2011</v>
          </cell>
          <cell r="G12956">
            <v>107</v>
          </cell>
          <cell r="I12956">
            <v>12556441</v>
          </cell>
        </row>
        <row r="12957">
          <cell r="A12957">
            <v>316</v>
          </cell>
          <cell r="D12957">
            <v>2011</v>
          </cell>
          <cell r="G12957">
            <v>108</v>
          </cell>
          <cell r="I12957">
            <v>11636034</v>
          </cell>
        </row>
        <row r="12958">
          <cell r="A12958">
            <v>316</v>
          </cell>
          <cell r="D12958">
            <v>2011</v>
          </cell>
          <cell r="G12958">
            <v>109</v>
          </cell>
          <cell r="I12958">
            <v>108623</v>
          </cell>
        </row>
        <row r="12959">
          <cell r="A12959">
            <v>316</v>
          </cell>
          <cell r="D12959">
            <v>2011</v>
          </cell>
          <cell r="G12959">
            <v>110</v>
          </cell>
          <cell r="I12959">
            <v>439068</v>
          </cell>
        </row>
        <row r="12960">
          <cell r="A12960">
            <v>316</v>
          </cell>
          <cell r="D12960">
            <v>2011</v>
          </cell>
          <cell r="G12960">
            <v>111</v>
          </cell>
          <cell r="I12960">
            <v>28176778</v>
          </cell>
        </row>
        <row r="12961">
          <cell r="A12961">
            <v>316</v>
          </cell>
          <cell r="D12961">
            <v>2011</v>
          </cell>
          <cell r="G12961">
            <v>112</v>
          </cell>
          <cell r="I12961">
            <v>41449104</v>
          </cell>
        </row>
        <row r="12962">
          <cell r="A12962">
            <v>316</v>
          </cell>
          <cell r="D12962">
            <v>2012</v>
          </cell>
          <cell r="G12962">
            <v>83</v>
          </cell>
          <cell r="I12962">
            <v>729517</v>
          </cell>
        </row>
        <row r="12963">
          <cell r="A12963">
            <v>316</v>
          </cell>
          <cell r="D12963">
            <v>2012</v>
          </cell>
          <cell r="G12963"/>
          <cell r="I12963">
            <v>0</v>
          </cell>
        </row>
        <row r="12964">
          <cell r="A12964">
            <v>316</v>
          </cell>
          <cell r="D12964">
            <v>2012</v>
          </cell>
          <cell r="G12964">
            <v>85</v>
          </cell>
          <cell r="I12964">
            <v>1093855</v>
          </cell>
        </row>
        <row r="12965">
          <cell r="A12965">
            <v>316</v>
          </cell>
          <cell r="D12965">
            <v>2012</v>
          </cell>
          <cell r="G12965">
            <v>86</v>
          </cell>
          <cell r="I12965">
            <v>2196637</v>
          </cell>
        </row>
        <row r="12966">
          <cell r="A12966">
            <v>316</v>
          </cell>
          <cell r="D12966">
            <v>2012</v>
          </cell>
          <cell r="G12966">
            <v>87</v>
          </cell>
          <cell r="I12966">
            <v>0</v>
          </cell>
        </row>
        <row r="12967">
          <cell r="A12967">
            <v>316</v>
          </cell>
          <cell r="D12967">
            <v>2012</v>
          </cell>
          <cell r="G12967"/>
          <cell r="I12967">
            <v>0</v>
          </cell>
        </row>
        <row r="12968">
          <cell r="A12968">
            <v>316</v>
          </cell>
          <cell r="D12968">
            <v>2012</v>
          </cell>
          <cell r="G12968"/>
          <cell r="I12968">
            <v>0</v>
          </cell>
        </row>
        <row r="12969">
          <cell r="A12969">
            <v>316</v>
          </cell>
          <cell r="D12969">
            <v>2012</v>
          </cell>
          <cell r="G12969"/>
          <cell r="I12969">
            <v>0</v>
          </cell>
        </row>
        <row r="12970">
          <cell r="A12970">
            <v>316</v>
          </cell>
          <cell r="D12970">
            <v>2012</v>
          </cell>
          <cell r="G12970"/>
          <cell r="I12970">
            <v>0</v>
          </cell>
        </row>
        <row r="12971">
          <cell r="A12971">
            <v>316</v>
          </cell>
          <cell r="D12971">
            <v>2012</v>
          </cell>
          <cell r="G12971"/>
          <cell r="I12971">
            <v>0</v>
          </cell>
        </row>
        <row r="12972">
          <cell r="A12972">
            <v>316</v>
          </cell>
          <cell r="D12972">
            <v>2012</v>
          </cell>
          <cell r="G12972">
            <v>93</v>
          </cell>
          <cell r="I12972">
            <v>4714394</v>
          </cell>
        </row>
        <row r="12973">
          <cell r="A12973">
            <v>316</v>
          </cell>
          <cell r="D12973">
            <v>2012</v>
          </cell>
          <cell r="G12973">
            <v>94</v>
          </cell>
          <cell r="I12973">
            <v>1570686</v>
          </cell>
        </row>
        <row r="12974">
          <cell r="A12974">
            <v>316</v>
          </cell>
          <cell r="D12974">
            <v>2012</v>
          </cell>
          <cell r="G12974">
            <v>95</v>
          </cell>
          <cell r="I12974">
            <v>24988</v>
          </cell>
        </row>
        <row r="12975">
          <cell r="A12975">
            <v>316</v>
          </cell>
          <cell r="D12975">
            <v>2012</v>
          </cell>
          <cell r="G12975"/>
          <cell r="I12975">
            <v>0</v>
          </cell>
        </row>
        <row r="12976">
          <cell r="A12976">
            <v>316</v>
          </cell>
          <cell r="D12976">
            <v>2012</v>
          </cell>
          <cell r="G12976">
            <v>97</v>
          </cell>
          <cell r="I12976">
            <v>1128929</v>
          </cell>
        </row>
        <row r="12977">
          <cell r="A12977">
            <v>316</v>
          </cell>
          <cell r="D12977">
            <v>2012</v>
          </cell>
          <cell r="G12977">
            <v>98</v>
          </cell>
          <cell r="I12977">
            <v>1305266</v>
          </cell>
        </row>
        <row r="12978">
          <cell r="A12978">
            <v>316</v>
          </cell>
          <cell r="D12978">
            <v>2012</v>
          </cell>
          <cell r="G12978">
            <v>99</v>
          </cell>
          <cell r="I12978">
            <v>12764272</v>
          </cell>
        </row>
        <row r="12979">
          <cell r="A12979">
            <v>316</v>
          </cell>
          <cell r="D12979">
            <v>2012</v>
          </cell>
          <cell r="G12979"/>
          <cell r="I12979">
            <v>0</v>
          </cell>
        </row>
        <row r="12980">
          <cell r="A12980">
            <v>316</v>
          </cell>
          <cell r="D12980">
            <v>2012</v>
          </cell>
          <cell r="G12980">
            <v>101</v>
          </cell>
          <cell r="I12980">
            <v>1883763</v>
          </cell>
        </row>
        <row r="12981">
          <cell r="A12981">
            <v>316</v>
          </cell>
          <cell r="D12981">
            <v>2012</v>
          </cell>
          <cell r="G12981">
            <v>102</v>
          </cell>
          <cell r="I12981">
            <v>24015</v>
          </cell>
        </row>
        <row r="12982">
          <cell r="A12982">
            <v>316</v>
          </cell>
          <cell r="D12982">
            <v>2012</v>
          </cell>
          <cell r="G12982">
            <v>103</v>
          </cell>
          <cell r="I12982">
            <v>387538</v>
          </cell>
        </row>
        <row r="12983">
          <cell r="A12983">
            <v>316</v>
          </cell>
          <cell r="D12983">
            <v>2012</v>
          </cell>
          <cell r="G12983">
            <v>104</v>
          </cell>
          <cell r="I12983">
            <v>1039947</v>
          </cell>
        </row>
        <row r="12984">
          <cell r="A12984">
            <v>316</v>
          </cell>
          <cell r="D12984">
            <v>2012</v>
          </cell>
          <cell r="G12984"/>
          <cell r="I12984">
            <v>0</v>
          </cell>
        </row>
        <row r="12985">
          <cell r="A12985">
            <v>316</v>
          </cell>
          <cell r="D12985">
            <v>2012</v>
          </cell>
          <cell r="G12985"/>
          <cell r="I12985">
            <v>0</v>
          </cell>
        </row>
        <row r="12986">
          <cell r="A12986">
            <v>316</v>
          </cell>
          <cell r="D12986">
            <v>2012</v>
          </cell>
          <cell r="G12986">
            <v>107</v>
          </cell>
          <cell r="I12986">
            <v>11366274</v>
          </cell>
        </row>
        <row r="12987">
          <cell r="A12987">
            <v>316</v>
          </cell>
          <cell r="D12987">
            <v>2012</v>
          </cell>
          <cell r="G12987">
            <v>108</v>
          </cell>
          <cell r="I12987">
            <v>13039981</v>
          </cell>
        </row>
        <row r="12988">
          <cell r="A12988">
            <v>316</v>
          </cell>
          <cell r="D12988">
            <v>2012</v>
          </cell>
          <cell r="G12988">
            <v>109</v>
          </cell>
          <cell r="I12988">
            <v>126147</v>
          </cell>
        </row>
        <row r="12989">
          <cell r="A12989">
            <v>316</v>
          </cell>
          <cell r="D12989">
            <v>2012</v>
          </cell>
          <cell r="G12989">
            <v>110</v>
          </cell>
          <cell r="I12989">
            <v>429989</v>
          </cell>
        </row>
        <row r="12990">
          <cell r="A12990">
            <v>316</v>
          </cell>
          <cell r="D12990">
            <v>2012</v>
          </cell>
          <cell r="G12990">
            <v>111</v>
          </cell>
          <cell r="I12990">
            <v>28297654</v>
          </cell>
        </row>
        <row r="12991">
          <cell r="A12991">
            <v>316</v>
          </cell>
          <cell r="D12991">
            <v>2012</v>
          </cell>
          <cell r="G12991">
            <v>112</v>
          </cell>
          <cell r="I12991">
            <v>41061926</v>
          </cell>
        </row>
        <row r="12992">
          <cell r="A12992">
            <v>316</v>
          </cell>
          <cell r="D12992">
            <v>2013</v>
          </cell>
          <cell r="G12992">
            <v>83</v>
          </cell>
          <cell r="I12992">
            <v>747078</v>
          </cell>
        </row>
        <row r="12993">
          <cell r="A12993">
            <v>316</v>
          </cell>
          <cell r="D12993">
            <v>2013</v>
          </cell>
          <cell r="G12993"/>
          <cell r="I12993">
            <v>0</v>
          </cell>
        </row>
        <row r="12994">
          <cell r="A12994">
            <v>316</v>
          </cell>
          <cell r="D12994">
            <v>2013</v>
          </cell>
          <cell r="G12994">
            <v>85</v>
          </cell>
          <cell r="I12994">
            <v>1150677</v>
          </cell>
        </row>
        <row r="12995">
          <cell r="A12995">
            <v>316</v>
          </cell>
          <cell r="D12995">
            <v>2013</v>
          </cell>
          <cell r="G12995">
            <v>86</v>
          </cell>
          <cell r="I12995">
            <v>3211708</v>
          </cell>
        </row>
        <row r="12996">
          <cell r="A12996">
            <v>316</v>
          </cell>
          <cell r="D12996">
            <v>2013</v>
          </cell>
          <cell r="G12996"/>
          <cell r="I12996">
            <v>0</v>
          </cell>
        </row>
        <row r="12997">
          <cell r="A12997">
            <v>316</v>
          </cell>
          <cell r="D12997">
            <v>2013</v>
          </cell>
          <cell r="G12997"/>
          <cell r="I12997">
            <v>0</v>
          </cell>
        </row>
        <row r="12998">
          <cell r="A12998">
            <v>316</v>
          </cell>
          <cell r="D12998">
            <v>2013</v>
          </cell>
          <cell r="G12998"/>
          <cell r="I12998">
            <v>0</v>
          </cell>
        </row>
        <row r="12999">
          <cell r="A12999">
            <v>316</v>
          </cell>
          <cell r="D12999">
            <v>2013</v>
          </cell>
          <cell r="G12999"/>
          <cell r="I12999">
            <v>0</v>
          </cell>
        </row>
        <row r="13000">
          <cell r="A13000">
            <v>316</v>
          </cell>
          <cell r="D13000">
            <v>2013</v>
          </cell>
          <cell r="G13000"/>
          <cell r="I13000">
            <v>0</v>
          </cell>
        </row>
        <row r="13001">
          <cell r="A13001">
            <v>316</v>
          </cell>
          <cell r="D13001">
            <v>2013</v>
          </cell>
          <cell r="G13001"/>
          <cell r="I13001">
            <v>0</v>
          </cell>
        </row>
        <row r="13002">
          <cell r="A13002">
            <v>316</v>
          </cell>
          <cell r="D13002">
            <v>2013</v>
          </cell>
          <cell r="G13002">
            <v>93</v>
          </cell>
          <cell r="I13002">
            <v>3299223</v>
          </cell>
        </row>
        <row r="13003">
          <cell r="A13003">
            <v>316</v>
          </cell>
          <cell r="D13003">
            <v>2013</v>
          </cell>
          <cell r="G13003">
            <v>94</v>
          </cell>
          <cell r="I13003">
            <v>1382265</v>
          </cell>
        </row>
        <row r="13004">
          <cell r="A13004">
            <v>316</v>
          </cell>
          <cell r="D13004">
            <v>2013</v>
          </cell>
          <cell r="G13004">
            <v>95</v>
          </cell>
          <cell r="I13004">
            <v>-2225</v>
          </cell>
        </row>
        <row r="13005">
          <cell r="A13005">
            <v>316</v>
          </cell>
          <cell r="D13005">
            <v>2013</v>
          </cell>
          <cell r="G13005"/>
          <cell r="I13005">
            <v>0</v>
          </cell>
        </row>
        <row r="13006">
          <cell r="A13006">
            <v>316</v>
          </cell>
          <cell r="D13006">
            <v>2013</v>
          </cell>
          <cell r="G13006">
            <v>97</v>
          </cell>
          <cell r="I13006">
            <v>78907</v>
          </cell>
        </row>
        <row r="13007">
          <cell r="A13007">
            <v>316</v>
          </cell>
          <cell r="D13007">
            <v>2013</v>
          </cell>
          <cell r="G13007">
            <v>98</v>
          </cell>
          <cell r="I13007">
            <v>1290068</v>
          </cell>
        </row>
        <row r="13008">
          <cell r="A13008">
            <v>316</v>
          </cell>
          <cell r="D13008">
            <v>2013</v>
          </cell>
          <cell r="G13008">
            <v>99</v>
          </cell>
          <cell r="I13008">
            <v>11157701</v>
          </cell>
        </row>
        <row r="13009">
          <cell r="A13009">
            <v>316</v>
          </cell>
          <cell r="D13009">
            <v>2013</v>
          </cell>
          <cell r="G13009"/>
          <cell r="I13009">
            <v>0</v>
          </cell>
        </row>
        <row r="13010">
          <cell r="A13010">
            <v>316</v>
          </cell>
          <cell r="D13010">
            <v>2013</v>
          </cell>
          <cell r="G13010">
            <v>101</v>
          </cell>
          <cell r="I13010">
            <v>1754826</v>
          </cell>
        </row>
        <row r="13011">
          <cell r="A13011">
            <v>316</v>
          </cell>
          <cell r="D13011">
            <v>2013</v>
          </cell>
          <cell r="G13011">
            <v>102</v>
          </cell>
          <cell r="I13011">
            <v>17218</v>
          </cell>
        </row>
        <row r="13012">
          <cell r="A13012">
            <v>316</v>
          </cell>
          <cell r="D13012">
            <v>2013</v>
          </cell>
          <cell r="G13012">
            <v>103</v>
          </cell>
          <cell r="I13012">
            <v>418365</v>
          </cell>
        </row>
        <row r="13013">
          <cell r="A13013">
            <v>316</v>
          </cell>
          <cell r="D13013">
            <v>2013</v>
          </cell>
          <cell r="G13013">
            <v>104</v>
          </cell>
          <cell r="I13013">
            <v>1071711</v>
          </cell>
        </row>
        <row r="13014">
          <cell r="A13014">
            <v>316</v>
          </cell>
          <cell r="D13014">
            <v>2013</v>
          </cell>
          <cell r="G13014"/>
          <cell r="I13014">
            <v>0</v>
          </cell>
        </row>
        <row r="13015">
          <cell r="A13015">
            <v>316</v>
          </cell>
          <cell r="D13015">
            <v>2013</v>
          </cell>
          <cell r="G13015"/>
          <cell r="I13015">
            <v>0</v>
          </cell>
        </row>
        <row r="13016">
          <cell r="A13016">
            <v>316</v>
          </cell>
          <cell r="D13016">
            <v>2013</v>
          </cell>
          <cell r="G13016">
            <v>107</v>
          </cell>
          <cell r="I13016">
            <v>10901724</v>
          </cell>
        </row>
        <row r="13017">
          <cell r="A13017">
            <v>316</v>
          </cell>
          <cell r="D13017">
            <v>2013</v>
          </cell>
          <cell r="G13017">
            <v>108</v>
          </cell>
          <cell r="I13017">
            <v>12172324</v>
          </cell>
        </row>
        <row r="13018">
          <cell r="A13018">
            <v>316</v>
          </cell>
          <cell r="D13018">
            <v>2013</v>
          </cell>
          <cell r="G13018">
            <v>109</v>
          </cell>
          <cell r="I13018">
            <v>108946</v>
          </cell>
        </row>
        <row r="13019">
          <cell r="A13019">
            <v>316</v>
          </cell>
          <cell r="D13019">
            <v>2013</v>
          </cell>
          <cell r="G13019">
            <v>110</v>
          </cell>
          <cell r="I13019">
            <v>510339</v>
          </cell>
        </row>
        <row r="13020">
          <cell r="A13020">
            <v>316</v>
          </cell>
          <cell r="D13020">
            <v>2013</v>
          </cell>
          <cell r="G13020">
            <v>111</v>
          </cell>
          <cell r="I13020">
            <v>26955453</v>
          </cell>
        </row>
        <row r="13021">
          <cell r="A13021">
            <v>316</v>
          </cell>
          <cell r="D13021">
            <v>2013</v>
          </cell>
          <cell r="G13021">
            <v>112</v>
          </cell>
          <cell r="I13021">
            <v>38113154</v>
          </cell>
        </row>
        <row r="13022">
          <cell r="A13022">
            <v>316</v>
          </cell>
          <cell r="D13022">
            <v>2014</v>
          </cell>
          <cell r="G13022">
            <v>83</v>
          </cell>
          <cell r="I13022">
            <v>849412</v>
          </cell>
        </row>
        <row r="13023">
          <cell r="A13023">
            <v>316</v>
          </cell>
          <cell r="D13023">
            <v>2014</v>
          </cell>
          <cell r="G13023"/>
          <cell r="I13023">
            <v>0</v>
          </cell>
        </row>
        <row r="13024">
          <cell r="A13024">
            <v>316</v>
          </cell>
          <cell r="D13024">
            <v>2014</v>
          </cell>
          <cell r="G13024">
            <v>85</v>
          </cell>
          <cell r="I13024">
            <v>1067396</v>
          </cell>
        </row>
        <row r="13025">
          <cell r="A13025">
            <v>316</v>
          </cell>
          <cell r="D13025">
            <v>2014</v>
          </cell>
          <cell r="G13025">
            <v>86</v>
          </cell>
          <cell r="I13025">
            <v>3278143</v>
          </cell>
        </row>
        <row r="13026">
          <cell r="A13026">
            <v>316</v>
          </cell>
          <cell r="D13026">
            <v>2014</v>
          </cell>
          <cell r="G13026"/>
          <cell r="I13026">
            <v>0</v>
          </cell>
        </row>
        <row r="13027">
          <cell r="A13027">
            <v>316</v>
          </cell>
          <cell r="D13027">
            <v>2014</v>
          </cell>
          <cell r="G13027"/>
          <cell r="I13027">
            <v>0</v>
          </cell>
        </row>
        <row r="13028">
          <cell r="A13028">
            <v>316</v>
          </cell>
          <cell r="D13028">
            <v>2014</v>
          </cell>
          <cell r="G13028"/>
          <cell r="I13028">
            <v>0</v>
          </cell>
        </row>
        <row r="13029">
          <cell r="A13029">
            <v>316</v>
          </cell>
          <cell r="D13029">
            <v>2014</v>
          </cell>
          <cell r="G13029"/>
          <cell r="I13029">
            <v>0</v>
          </cell>
        </row>
        <row r="13030">
          <cell r="A13030">
            <v>316</v>
          </cell>
          <cell r="D13030">
            <v>2014</v>
          </cell>
          <cell r="G13030"/>
          <cell r="I13030">
            <v>0</v>
          </cell>
        </row>
        <row r="13031">
          <cell r="A13031">
            <v>316</v>
          </cell>
          <cell r="D13031">
            <v>2014</v>
          </cell>
          <cell r="G13031"/>
          <cell r="I13031">
            <v>0</v>
          </cell>
        </row>
        <row r="13032">
          <cell r="A13032">
            <v>316</v>
          </cell>
          <cell r="D13032">
            <v>2014</v>
          </cell>
          <cell r="G13032">
            <v>93</v>
          </cell>
          <cell r="I13032">
            <v>4284702</v>
          </cell>
        </row>
        <row r="13033">
          <cell r="A13033">
            <v>316</v>
          </cell>
          <cell r="D13033">
            <v>2014</v>
          </cell>
          <cell r="G13033">
            <v>94</v>
          </cell>
          <cell r="I13033">
            <v>1546743</v>
          </cell>
        </row>
        <row r="13034">
          <cell r="A13034">
            <v>316</v>
          </cell>
          <cell r="D13034">
            <v>2014</v>
          </cell>
          <cell r="G13034">
            <v>95</v>
          </cell>
          <cell r="I13034">
            <v>0</v>
          </cell>
        </row>
        <row r="13035">
          <cell r="A13035">
            <v>316</v>
          </cell>
          <cell r="D13035">
            <v>2014</v>
          </cell>
          <cell r="G13035"/>
          <cell r="I13035">
            <v>0</v>
          </cell>
        </row>
        <row r="13036">
          <cell r="A13036">
            <v>316</v>
          </cell>
          <cell r="D13036">
            <v>2014</v>
          </cell>
          <cell r="G13036">
            <v>97</v>
          </cell>
          <cell r="I13036">
            <v>29081</v>
          </cell>
        </row>
        <row r="13037">
          <cell r="A13037">
            <v>316</v>
          </cell>
          <cell r="D13037">
            <v>2014</v>
          </cell>
          <cell r="G13037">
            <v>98</v>
          </cell>
          <cell r="I13037">
            <v>1452480</v>
          </cell>
        </row>
        <row r="13038">
          <cell r="A13038">
            <v>316</v>
          </cell>
          <cell r="D13038">
            <v>2014</v>
          </cell>
          <cell r="G13038">
            <v>99</v>
          </cell>
          <cell r="I13038">
            <v>12507957</v>
          </cell>
        </row>
        <row r="13039">
          <cell r="A13039">
            <v>316</v>
          </cell>
          <cell r="D13039">
            <v>2014</v>
          </cell>
          <cell r="G13039"/>
          <cell r="I13039">
            <v>0</v>
          </cell>
        </row>
        <row r="13040">
          <cell r="A13040">
            <v>316</v>
          </cell>
          <cell r="D13040">
            <v>2014</v>
          </cell>
          <cell r="G13040">
            <v>101</v>
          </cell>
          <cell r="I13040">
            <v>1941569</v>
          </cell>
        </row>
        <row r="13041">
          <cell r="A13041">
            <v>316</v>
          </cell>
          <cell r="D13041">
            <v>2014</v>
          </cell>
          <cell r="G13041">
            <v>102</v>
          </cell>
          <cell r="I13041">
            <v>-123</v>
          </cell>
        </row>
        <row r="13042">
          <cell r="A13042">
            <v>316</v>
          </cell>
          <cell r="D13042">
            <v>2014</v>
          </cell>
          <cell r="G13042">
            <v>103</v>
          </cell>
          <cell r="I13042">
            <v>168115</v>
          </cell>
        </row>
        <row r="13043">
          <cell r="A13043">
            <v>316</v>
          </cell>
          <cell r="D13043">
            <v>2014</v>
          </cell>
          <cell r="G13043">
            <v>104</v>
          </cell>
          <cell r="I13043">
            <v>1201690</v>
          </cell>
        </row>
        <row r="13044">
          <cell r="A13044">
            <v>316</v>
          </cell>
          <cell r="D13044">
            <v>2014</v>
          </cell>
          <cell r="G13044"/>
          <cell r="I13044">
            <v>0</v>
          </cell>
        </row>
        <row r="13045">
          <cell r="A13045">
            <v>316</v>
          </cell>
          <cell r="D13045">
            <v>2014</v>
          </cell>
          <cell r="G13045"/>
          <cell r="I13045">
            <v>0</v>
          </cell>
        </row>
        <row r="13046">
          <cell r="A13046">
            <v>316</v>
          </cell>
          <cell r="D13046">
            <v>2014</v>
          </cell>
          <cell r="G13046">
            <v>107</v>
          </cell>
          <cell r="I13046">
            <v>10302259</v>
          </cell>
        </row>
        <row r="13047">
          <cell r="A13047">
            <v>316</v>
          </cell>
          <cell r="D13047">
            <v>2014</v>
          </cell>
          <cell r="G13047">
            <v>108</v>
          </cell>
          <cell r="I13047">
            <v>11210163</v>
          </cell>
        </row>
        <row r="13048">
          <cell r="A13048">
            <v>316</v>
          </cell>
          <cell r="D13048">
            <v>2014</v>
          </cell>
          <cell r="G13048">
            <v>109</v>
          </cell>
          <cell r="I13048">
            <v>75722</v>
          </cell>
        </row>
        <row r="13049">
          <cell r="A13049">
            <v>316</v>
          </cell>
          <cell r="D13049">
            <v>2014</v>
          </cell>
          <cell r="G13049">
            <v>110</v>
          </cell>
          <cell r="I13049">
            <v>331166</v>
          </cell>
        </row>
        <row r="13050">
          <cell r="A13050">
            <v>316</v>
          </cell>
          <cell r="D13050">
            <v>2014</v>
          </cell>
          <cell r="G13050">
            <v>111</v>
          </cell>
          <cell r="I13050">
            <v>25230561</v>
          </cell>
        </row>
        <row r="13051">
          <cell r="A13051">
            <v>316</v>
          </cell>
          <cell r="D13051">
            <v>2014</v>
          </cell>
          <cell r="G13051">
            <v>112</v>
          </cell>
          <cell r="I13051">
            <v>37738518</v>
          </cell>
        </row>
        <row r="13052">
          <cell r="A13052">
            <v>316</v>
          </cell>
          <cell r="D13052">
            <v>2015</v>
          </cell>
          <cell r="G13052">
            <v>83</v>
          </cell>
          <cell r="I13052">
            <v>834487</v>
          </cell>
        </row>
        <row r="13053">
          <cell r="A13053">
            <v>316</v>
          </cell>
          <cell r="D13053">
            <v>2015</v>
          </cell>
          <cell r="G13053"/>
          <cell r="I13053">
            <v>0</v>
          </cell>
        </row>
        <row r="13054">
          <cell r="A13054">
            <v>316</v>
          </cell>
          <cell r="D13054">
            <v>2015</v>
          </cell>
          <cell r="G13054">
            <v>85</v>
          </cell>
          <cell r="I13054">
            <v>1347830</v>
          </cell>
        </row>
        <row r="13055">
          <cell r="A13055">
            <v>316</v>
          </cell>
          <cell r="D13055">
            <v>2015</v>
          </cell>
          <cell r="G13055">
            <v>86</v>
          </cell>
          <cell r="I13055">
            <v>4012378</v>
          </cell>
        </row>
        <row r="13056">
          <cell r="A13056">
            <v>316</v>
          </cell>
          <cell r="D13056">
            <v>2015</v>
          </cell>
          <cell r="G13056">
            <v>87</v>
          </cell>
          <cell r="I13056">
            <v>9528</v>
          </cell>
        </row>
        <row r="13057">
          <cell r="A13057">
            <v>316</v>
          </cell>
          <cell r="D13057">
            <v>2015</v>
          </cell>
          <cell r="G13057"/>
          <cell r="I13057">
            <v>0</v>
          </cell>
        </row>
        <row r="13058">
          <cell r="A13058">
            <v>316</v>
          </cell>
          <cell r="D13058">
            <v>2015</v>
          </cell>
          <cell r="G13058"/>
          <cell r="I13058">
            <v>0</v>
          </cell>
        </row>
        <row r="13059">
          <cell r="A13059">
            <v>316</v>
          </cell>
          <cell r="D13059">
            <v>2015</v>
          </cell>
          <cell r="G13059"/>
          <cell r="I13059">
            <v>0</v>
          </cell>
        </row>
        <row r="13060">
          <cell r="A13060">
            <v>316</v>
          </cell>
          <cell r="D13060">
            <v>2015</v>
          </cell>
          <cell r="G13060"/>
          <cell r="I13060">
            <v>0</v>
          </cell>
        </row>
        <row r="13061">
          <cell r="A13061">
            <v>316</v>
          </cell>
          <cell r="D13061">
            <v>2015</v>
          </cell>
          <cell r="G13061"/>
          <cell r="I13061">
            <v>0</v>
          </cell>
        </row>
        <row r="13062">
          <cell r="A13062">
            <v>316</v>
          </cell>
          <cell r="D13062">
            <v>2015</v>
          </cell>
          <cell r="G13062">
            <v>93</v>
          </cell>
          <cell r="I13062">
            <v>3499451</v>
          </cell>
        </row>
        <row r="13063">
          <cell r="A13063">
            <v>316</v>
          </cell>
          <cell r="D13063">
            <v>2015</v>
          </cell>
          <cell r="G13063">
            <v>94</v>
          </cell>
          <cell r="I13063">
            <v>1556942</v>
          </cell>
        </row>
        <row r="13064">
          <cell r="A13064">
            <v>316</v>
          </cell>
          <cell r="D13064">
            <v>2015</v>
          </cell>
          <cell r="G13064"/>
          <cell r="I13064">
            <v>0</v>
          </cell>
        </row>
        <row r="13065">
          <cell r="A13065">
            <v>316</v>
          </cell>
          <cell r="D13065">
            <v>2015</v>
          </cell>
          <cell r="G13065"/>
          <cell r="I13065">
            <v>0</v>
          </cell>
        </row>
        <row r="13066">
          <cell r="A13066">
            <v>316</v>
          </cell>
          <cell r="D13066">
            <v>2015</v>
          </cell>
          <cell r="G13066">
            <v>97</v>
          </cell>
          <cell r="I13066">
            <v>24775</v>
          </cell>
        </row>
        <row r="13067">
          <cell r="A13067">
            <v>316</v>
          </cell>
          <cell r="D13067">
            <v>2015</v>
          </cell>
          <cell r="G13067">
            <v>98</v>
          </cell>
          <cell r="I13067">
            <v>1409086</v>
          </cell>
        </row>
        <row r="13068">
          <cell r="A13068">
            <v>316</v>
          </cell>
          <cell r="D13068">
            <v>2015</v>
          </cell>
          <cell r="G13068">
            <v>99</v>
          </cell>
          <cell r="I13068">
            <v>12694477</v>
          </cell>
        </row>
        <row r="13069">
          <cell r="A13069">
            <v>316</v>
          </cell>
          <cell r="D13069">
            <v>2015</v>
          </cell>
          <cell r="G13069"/>
          <cell r="I13069">
            <v>0</v>
          </cell>
        </row>
        <row r="13070">
          <cell r="A13070">
            <v>316</v>
          </cell>
          <cell r="D13070">
            <v>2015</v>
          </cell>
          <cell r="G13070">
            <v>101</v>
          </cell>
          <cell r="I13070">
            <v>2434760</v>
          </cell>
        </row>
        <row r="13071">
          <cell r="A13071">
            <v>316</v>
          </cell>
          <cell r="D13071">
            <v>2015</v>
          </cell>
          <cell r="G13071">
            <v>102</v>
          </cell>
          <cell r="I13071">
            <v>-22</v>
          </cell>
        </row>
        <row r="13072">
          <cell r="A13072">
            <v>316</v>
          </cell>
          <cell r="D13072">
            <v>2015</v>
          </cell>
          <cell r="G13072">
            <v>103</v>
          </cell>
          <cell r="I13072">
            <v>108651</v>
          </cell>
        </row>
        <row r="13073">
          <cell r="A13073">
            <v>316</v>
          </cell>
          <cell r="D13073">
            <v>2015</v>
          </cell>
          <cell r="G13073">
            <v>104</v>
          </cell>
          <cell r="I13073">
            <v>1734971</v>
          </cell>
        </row>
        <row r="13074">
          <cell r="A13074">
            <v>316</v>
          </cell>
          <cell r="D13074">
            <v>2015</v>
          </cell>
          <cell r="G13074"/>
          <cell r="I13074">
            <v>0</v>
          </cell>
        </row>
        <row r="13075">
          <cell r="A13075">
            <v>316</v>
          </cell>
          <cell r="D13075">
            <v>2015</v>
          </cell>
          <cell r="G13075"/>
          <cell r="I13075">
            <v>0</v>
          </cell>
        </row>
        <row r="13076">
          <cell r="A13076">
            <v>316</v>
          </cell>
          <cell r="D13076">
            <v>2015</v>
          </cell>
          <cell r="G13076">
            <v>107</v>
          </cell>
          <cell r="I13076">
            <v>9876330</v>
          </cell>
        </row>
        <row r="13077">
          <cell r="A13077">
            <v>316</v>
          </cell>
          <cell r="D13077">
            <v>2015</v>
          </cell>
          <cell r="G13077">
            <v>108</v>
          </cell>
          <cell r="I13077">
            <v>11046606</v>
          </cell>
        </row>
        <row r="13078">
          <cell r="A13078">
            <v>316</v>
          </cell>
          <cell r="D13078">
            <v>2015</v>
          </cell>
          <cell r="G13078">
            <v>109</v>
          </cell>
          <cell r="I13078">
            <v>79412</v>
          </cell>
        </row>
        <row r="13079">
          <cell r="A13079">
            <v>316</v>
          </cell>
          <cell r="D13079">
            <v>2015</v>
          </cell>
          <cell r="G13079">
            <v>110</v>
          </cell>
          <cell r="I13079">
            <v>427072</v>
          </cell>
        </row>
        <row r="13080">
          <cell r="A13080">
            <v>316</v>
          </cell>
          <cell r="D13080">
            <v>2015</v>
          </cell>
          <cell r="G13080">
            <v>111</v>
          </cell>
          <cell r="I13080">
            <v>25707780</v>
          </cell>
        </row>
        <row r="13081">
          <cell r="A13081">
            <v>316</v>
          </cell>
          <cell r="D13081">
            <v>2015</v>
          </cell>
          <cell r="G13081">
            <v>112</v>
          </cell>
          <cell r="I13081">
            <v>38402257</v>
          </cell>
        </row>
        <row r="13082">
          <cell r="A13082">
            <v>316</v>
          </cell>
          <cell r="D13082">
            <v>2016</v>
          </cell>
          <cell r="G13082">
            <v>83</v>
          </cell>
          <cell r="I13082">
            <v>781949</v>
          </cell>
        </row>
        <row r="13083">
          <cell r="A13083">
            <v>316</v>
          </cell>
          <cell r="D13083">
            <v>2016</v>
          </cell>
          <cell r="G13083"/>
          <cell r="I13083">
            <v>0</v>
          </cell>
        </row>
        <row r="13084">
          <cell r="A13084">
            <v>316</v>
          </cell>
          <cell r="D13084">
            <v>2016</v>
          </cell>
          <cell r="G13084">
            <v>85</v>
          </cell>
          <cell r="I13084">
            <v>1532969</v>
          </cell>
        </row>
        <row r="13085">
          <cell r="A13085">
            <v>316</v>
          </cell>
          <cell r="D13085">
            <v>2016</v>
          </cell>
          <cell r="G13085">
            <v>86</v>
          </cell>
          <cell r="I13085">
            <v>4251864</v>
          </cell>
        </row>
        <row r="13086">
          <cell r="A13086">
            <v>316</v>
          </cell>
          <cell r="D13086">
            <v>2016</v>
          </cell>
          <cell r="G13086">
            <v>87</v>
          </cell>
          <cell r="I13086">
            <v>18416</v>
          </cell>
        </row>
        <row r="13087">
          <cell r="A13087">
            <v>316</v>
          </cell>
          <cell r="D13087">
            <v>2016</v>
          </cell>
          <cell r="G13087"/>
          <cell r="I13087">
            <v>0</v>
          </cell>
        </row>
        <row r="13088">
          <cell r="A13088">
            <v>316</v>
          </cell>
          <cell r="D13088">
            <v>2016</v>
          </cell>
          <cell r="G13088"/>
          <cell r="I13088">
            <v>0</v>
          </cell>
        </row>
        <row r="13089">
          <cell r="A13089">
            <v>316</v>
          </cell>
          <cell r="D13089">
            <v>2016</v>
          </cell>
          <cell r="G13089"/>
          <cell r="I13089">
            <v>0</v>
          </cell>
        </row>
        <row r="13090">
          <cell r="A13090">
            <v>316</v>
          </cell>
          <cell r="D13090">
            <v>2016</v>
          </cell>
          <cell r="G13090"/>
          <cell r="I13090">
            <v>0</v>
          </cell>
        </row>
        <row r="13091">
          <cell r="A13091">
            <v>316</v>
          </cell>
          <cell r="D13091">
            <v>2016</v>
          </cell>
          <cell r="G13091"/>
          <cell r="I13091">
            <v>0</v>
          </cell>
        </row>
        <row r="13092">
          <cell r="A13092">
            <v>316</v>
          </cell>
          <cell r="D13092">
            <v>2016</v>
          </cell>
          <cell r="G13092">
            <v>93</v>
          </cell>
          <cell r="I13092">
            <v>4558619</v>
          </cell>
        </row>
        <row r="13093">
          <cell r="A13093">
            <v>316</v>
          </cell>
          <cell r="D13093">
            <v>2016</v>
          </cell>
          <cell r="G13093">
            <v>94</v>
          </cell>
          <cell r="I13093">
            <v>1383116</v>
          </cell>
        </row>
        <row r="13094">
          <cell r="A13094">
            <v>316</v>
          </cell>
          <cell r="D13094">
            <v>2016</v>
          </cell>
          <cell r="G13094"/>
          <cell r="I13094">
            <v>0</v>
          </cell>
        </row>
        <row r="13095">
          <cell r="A13095">
            <v>316</v>
          </cell>
          <cell r="D13095">
            <v>2016</v>
          </cell>
          <cell r="G13095"/>
          <cell r="I13095">
            <v>0</v>
          </cell>
        </row>
        <row r="13096">
          <cell r="A13096">
            <v>316</v>
          </cell>
          <cell r="D13096">
            <v>2016</v>
          </cell>
          <cell r="G13096">
            <v>97</v>
          </cell>
          <cell r="I13096">
            <v>142819</v>
          </cell>
        </row>
        <row r="13097">
          <cell r="A13097">
            <v>316</v>
          </cell>
          <cell r="D13097">
            <v>2016</v>
          </cell>
          <cell r="G13097">
            <v>98</v>
          </cell>
          <cell r="I13097">
            <v>2259738</v>
          </cell>
        </row>
        <row r="13098">
          <cell r="A13098">
            <v>316</v>
          </cell>
          <cell r="D13098">
            <v>2016</v>
          </cell>
          <cell r="G13098">
            <v>99</v>
          </cell>
          <cell r="I13098">
            <v>14929490</v>
          </cell>
        </row>
        <row r="13099">
          <cell r="A13099">
            <v>316</v>
          </cell>
          <cell r="D13099">
            <v>2016</v>
          </cell>
          <cell r="G13099"/>
          <cell r="I13099">
            <v>0</v>
          </cell>
        </row>
        <row r="13100">
          <cell r="A13100">
            <v>316</v>
          </cell>
          <cell r="D13100">
            <v>2016</v>
          </cell>
          <cell r="G13100">
            <v>101</v>
          </cell>
          <cell r="I13100">
            <v>2543401</v>
          </cell>
        </row>
        <row r="13101">
          <cell r="A13101">
            <v>316</v>
          </cell>
          <cell r="D13101">
            <v>2016</v>
          </cell>
          <cell r="G13101">
            <v>102</v>
          </cell>
          <cell r="I13101">
            <v>0</v>
          </cell>
        </row>
        <row r="13102">
          <cell r="A13102">
            <v>316</v>
          </cell>
          <cell r="D13102">
            <v>2016</v>
          </cell>
          <cell r="G13102">
            <v>103</v>
          </cell>
          <cell r="I13102">
            <v>73607</v>
          </cell>
        </row>
        <row r="13103">
          <cell r="A13103">
            <v>316</v>
          </cell>
          <cell r="D13103">
            <v>2016</v>
          </cell>
          <cell r="G13103">
            <v>104</v>
          </cell>
          <cell r="I13103">
            <v>1634019</v>
          </cell>
        </row>
        <row r="13104">
          <cell r="A13104">
            <v>316</v>
          </cell>
          <cell r="D13104">
            <v>2016</v>
          </cell>
          <cell r="G13104"/>
          <cell r="I13104">
            <v>0</v>
          </cell>
        </row>
        <row r="13105">
          <cell r="A13105">
            <v>316</v>
          </cell>
          <cell r="D13105">
            <v>2016</v>
          </cell>
          <cell r="G13105"/>
          <cell r="I13105">
            <v>0</v>
          </cell>
        </row>
        <row r="13106">
          <cell r="A13106">
            <v>316</v>
          </cell>
          <cell r="D13106">
            <v>2016</v>
          </cell>
          <cell r="G13106">
            <v>107</v>
          </cell>
          <cell r="I13106">
            <v>9881425</v>
          </cell>
        </row>
        <row r="13107">
          <cell r="A13107">
            <v>316</v>
          </cell>
          <cell r="D13107">
            <v>2016</v>
          </cell>
          <cell r="G13107">
            <v>108</v>
          </cell>
          <cell r="I13107">
            <v>11751039</v>
          </cell>
        </row>
        <row r="13108">
          <cell r="A13108">
            <v>316</v>
          </cell>
          <cell r="D13108">
            <v>2016</v>
          </cell>
          <cell r="G13108">
            <v>109</v>
          </cell>
          <cell r="I13108">
            <v>78698</v>
          </cell>
        </row>
        <row r="13109">
          <cell r="A13109">
            <v>316</v>
          </cell>
          <cell r="D13109">
            <v>2016</v>
          </cell>
          <cell r="G13109">
            <v>110</v>
          </cell>
          <cell r="I13109">
            <v>417995</v>
          </cell>
        </row>
        <row r="13110">
          <cell r="A13110">
            <v>316</v>
          </cell>
          <cell r="D13110">
            <v>2016</v>
          </cell>
          <cell r="G13110">
            <v>111</v>
          </cell>
          <cell r="I13110">
            <v>26380184</v>
          </cell>
        </row>
        <row r="13111">
          <cell r="A13111">
            <v>316</v>
          </cell>
          <cell r="D13111">
            <v>2016</v>
          </cell>
          <cell r="G13111">
            <v>112</v>
          </cell>
          <cell r="I13111">
            <v>41309674</v>
          </cell>
        </row>
        <row r="13112">
          <cell r="A13112">
            <v>428</v>
          </cell>
          <cell r="D13112">
            <v>1998</v>
          </cell>
          <cell r="G13112"/>
          <cell r="I13112">
            <v>0</v>
          </cell>
        </row>
        <row r="13113">
          <cell r="A13113">
            <v>428</v>
          </cell>
          <cell r="D13113">
            <v>1998</v>
          </cell>
          <cell r="G13113"/>
          <cell r="I13113">
            <v>0</v>
          </cell>
        </row>
        <row r="13114">
          <cell r="A13114">
            <v>428</v>
          </cell>
          <cell r="D13114">
            <v>1998</v>
          </cell>
          <cell r="G13114"/>
          <cell r="I13114">
            <v>0</v>
          </cell>
        </row>
        <row r="13115">
          <cell r="A13115">
            <v>428</v>
          </cell>
          <cell r="D13115">
            <v>1998</v>
          </cell>
          <cell r="G13115"/>
          <cell r="I13115">
            <v>0</v>
          </cell>
        </row>
        <row r="13116">
          <cell r="A13116">
            <v>428</v>
          </cell>
          <cell r="D13116">
            <v>1998</v>
          </cell>
          <cell r="G13116"/>
          <cell r="I13116">
            <v>0</v>
          </cell>
        </row>
        <row r="13117">
          <cell r="A13117">
            <v>428</v>
          </cell>
          <cell r="D13117">
            <v>1998</v>
          </cell>
          <cell r="G13117"/>
          <cell r="I13117">
            <v>0</v>
          </cell>
        </row>
        <row r="13118">
          <cell r="A13118">
            <v>428</v>
          </cell>
          <cell r="D13118">
            <v>1998</v>
          </cell>
          <cell r="G13118"/>
          <cell r="I13118">
            <v>0</v>
          </cell>
        </row>
        <row r="13119">
          <cell r="A13119">
            <v>428</v>
          </cell>
          <cell r="D13119">
            <v>1998</v>
          </cell>
          <cell r="G13119"/>
          <cell r="I13119">
            <v>0</v>
          </cell>
        </row>
        <row r="13120">
          <cell r="A13120">
            <v>428</v>
          </cell>
          <cell r="D13120">
            <v>1998</v>
          </cell>
          <cell r="G13120"/>
          <cell r="I13120">
            <v>0</v>
          </cell>
        </row>
        <row r="13121">
          <cell r="A13121">
            <v>428</v>
          </cell>
          <cell r="D13121">
            <v>1998</v>
          </cell>
          <cell r="G13121"/>
          <cell r="I13121">
            <v>0</v>
          </cell>
        </row>
        <row r="13122">
          <cell r="A13122">
            <v>428</v>
          </cell>
          <cell r="D13122">
            <v>1998</v>
          </cell>
          <cell r="G13122"/>
          <cell r="I13122">
            <v>0</v>
          </cell>
        </row>
        <row r="13123">
          <cell r="A13123">
            <v>428</v>
          </cell>
          <cell r="D13123">
            <v>1998</v>
          </cell>
          <cell r="G13123"/>
          <cell r="I13123">
            <v>0</v>
          </cell>
        </row>
        <row r="13124">
          <cell r="A13124">
            <v>428</v>
          </cell>
          <cell r="D13124">
            <v>1998</v>
          </cell>
          <cell r="G13124"/>
          <cell r="I13124">
            <v>0</v>
          </cell>
        </row>
        <row r="13125">
          <cell r="A13125">
            <v>428</v>
          </cell>
          <cell r="D13125">
            <v>1998</v>
          </cell>
          <cell r="G13125"/>
          <cell r="I13125">
            <v>0</v>
          </cell>
        </row>
        <row r="13126">
          <cell r="A13126">
            <v>428</v>
          </cell>
          <cell r="D13126">
            <v>1998</v>
          </cell>
          <cell r="G13126"/>
          <cell r="I13126">
            <v>0</v>
          </cell>
        </row>
        <row r="13127">
          <cell r="A13127">
            <v>428</v>
          </cell>
          <cell r="D13127">
            <v>1998</v>
          </cell>
          <cell r="G13127"/>
          <cell r="I13127">
            <v>0</v>
          </cell>
        </row>
        <row r="13128">
          <cell r="A13128">
            <v>428</v>
          </cell>
          <cell r="D13128">
            <v>1998</v>
          </cell>
          <cell r="G13128"/>
          <cell r="I13128">
            <v>0</v>
          </cell>
        </row>
        <row r="13129">
          <cell r="A13129">
            <v>428</v>
          </cell>
          <cell r="D13129">
            <v>1998</v>
          </cell>
          <cell r="G13129"/>
          <cell r="I13129">
            <v>0</v>
          </cell>
        </row>
        <row r="13130">
          <cell r="A13130">
            <v>428</v>
          </cell>
          <cell r="D13130">
            <v>1998</v>
          </cell>
          <cell r="G13130"/>
          <cell r="I13130">
            <v>0</v>
          </cell>
        </row>
        <row r="13131">
          <cell r="A13131">
            <v>428</v>
          </cell>
          <cell r="D13131">
            <v>1998</v>
          </cell>
          <cell r="G13131"/>
          <cell r="I13131">
            <v>0</v>
          </cell>
        </row>
        <row r="13132">
          <cell r="A13132">
            <v>428</v>
          </cell>
          <cell r="D13132">
            <v>1998</v>
          </cell>
          <cell r="G13132"/>
          <cell r="I13132">
            <v>0</v>
          </cell>
        </row>
        <row r="13133">
          <cell r="A13133">
            <v>428</v>
          </cell>
          <cell r="D13133">
            <v>1998</v>
          </cell>
          <cell r="G13133"/>
          <cell r="I13133">
            <v>0</v>
          </cell>
        </row>
        <row r="13134">
          <cell r="A13134">
            <v>428</v>
          </cell>
          <cell r="D13134">
            <v>1998</v>
          </cell>
          <cell r="G13134"/>
          <cell r="I13134">
            <v>0</v>
          </cell>
        </row>
        <row r="13135">
          <cell r="A13135">
            <v>428</v>
          </cell>
          <cell r="D13135">
            <v>1998</v>
          </cell>
          <cell r="G13135"/>
          <cell r="I13135">
            <v>0</v>
          </cell>
        </row>
        <row r="13136">
          <cell r="A13136">
            <v>428</v>
          </cell>
          <cell r="D13136">
            <v>1998</v>
          </cell>
          <cell r="G13136"/>
          <cell r="I13136">
            <v>0</v>
          </cell>
        </row>
        <row r="13137">
          <cell r="A13137">
            <v>428</v>
          </cell>
          <cell r="D13137">
            <v>1998</v>
          </cell>
          <cell r="G13137"/>
          <cell r="I13137">
            <v>0</v>
          </cell>
        </row>
        <row r="13138">
          <cell r="A13138">
            <v>428</v>
          </cell>
          <cell r="D13138">
            <v>1998</v>
          </cell>
          <cell r="G13138"/>
          <cell r="I13138">
            <v>0</v>
          </cell>
        </row>
        <row r="13139">
          <cell r="A13139">
            <v>428</v>
          </cell>
          <cell r="D13139">
            <v>1998</v>
          </cell>
          <cell r="G13139"/>
          <cell r="I13139">
            <v>0</v>
          </cell>
        </row>
        <row r="13140">
          <cell r="A13140">
            <v>428</v>
          </cell>
          <cell r="D13140">
            <v>1998</v>
          </cell>
          <cell r="G13140"/>
          <cell r="I13140">
            <v>0</v>
          </cell>
        </row>
        <row r="13141">
          <cell r="A13141">
            <v>428</v>
          </cell>
          <cell r="D13141">
            <v>1998</v>
          </cell>
          <cell r="G13141"/>
          <cell r="I13141">
            <v>0</v>
          </cell>
        </row>
        <row r="13142">
          <cell r="A13142">
            <v>428</v>
          </cell>
          <cell r="D13142">
            <v>1999</v>
          </cell>
          <cell r="G13142"/>
          <cell r="I13142">
            <v>0</v>
          </cell>
        </row>
        <row r="13143">
          <cell r="A13143">
            <v>428</v>
          </cell>
          <cell r="D13143">
            <v>1999</v>
          </cell>
          <cell r="G13143"/>
          <cell r="I13143">
            <v>0</v>
          </cell>
        </row>
        <row r="13144">
          <cell r="A13144">
            <v>428</v>
          </cell>
          <cell r="D13144">
            <v>1999</v>
          </cell>
          <cell r="G13144"/>
          <cell r="I13144">
            <v>0</v>
          </cell>
        </row>
        <row r="13145">
          <cell r="A13145">
            <v>428</v>
          </cell>
          <cell r="D13145">
            <v>1999</v>
          </cell>
          <cell r="G13145"/>
          <cell r="I13145">
            <v>0</v>
          </cell>
        </row>
        <row r="13146">
          <cell r="A13146">
            <v>428</v>
          </cell>
          <cell r="D13146">
            <v>1999</v>
          </cell>
          <cell r="G13146"/>
          <cell r="I13146">
            <v>0</v>
          </cell>
        </row>
        <row r="13147">
          <cell r="A13147">
            <v>428</v>
          </cell>
          <cell r="D13147">
            <v>1999</v>
          </cell>
          <cell r="G13147"/>
          <cell r="I13147">
            <v>0</v>
          </cell>
        </row>
        <row r="13148">
          <cell r="A13148">
            <v>428</v>
          </cell>
          <cell r="D13148">
            <v>1999</v>
          </cell>
          <cell r="G13148"/>
          <cell r="I13148">
            <v>0</v>
          </cell>
        </row>
        <row r="13149">
          <cell r="A13149">
            <v>428</v>
          </cell>
          <cell r="D13149">
            <v>1999</v>
          </cell>
          <cell r="G13149"/>
          <cell r="I13149">
            <v>0</v>
          </cell>
        </row>
        <row r="13150">
          <cell r="A13150">
            <v>428</v>
          </cell>
          <cell r="D13150">
            <v>1999</v>
          </cell>
          <cell r="G13150"/>
          <cell r="I13150">
            <v>0</v>
          </cell>
        </row>
        <row r="13151">
          <cell r="A13151">
            <v>428</v>
          </cell>
          <cell r="D13151">
            <v>1999</v>
          </cell>
          <cell r="G13151"/>
          <cell r="I13151">
            <v>0</v>
          </cell>
        </row>
        <row r="13152">
          <cell r="A13152">
            <v>428</v>
          </cell>
          <cell r="D13152">
            <v>1999</v>
          </cell>
          <cell r="G13152"/>
          <cell r="I13152">
            <v>0</v>
          </cell>
        </row>
        <row r="13153">
          <cell r="A13153">
            <v>428</v>
          </cell>
          <cell r="D13153">
            <v>1999</v>
          </cell>
          <cell r="G13153"/>
          <cell r="I13153">
            <v>0</v>
          </cell>
        </row>
        <row r="13154">
          <cell r="A13154">
            <v>428</v>
          </cell>
          <cell r="D13154">
            <v>1999</v>
          </cell>
          <cell r="G13154"/>
          <cell r="I13154">
            <v>0</v>
          </cell>
        </row>
        <row r="13155">
          <cell r="A13155">
            <v>428</v>
          </cell>
          <cell r="D13155">
            <v>1999</v>
          </cell>
          <cell r="G13155"/>
          <cell r="I13155">
            <v>0</v>
          </cell>
        </row>
        <row r="13156">
          <cell r="A13156">
            <v>428</v>
          </cell>
          <cell r="D13156">
            <v>1999</v>
          </cell>
          <cell r="G13156"/>
          <cell r="I13156">
            <v>0</v>
          </cell>
        </row>
        <row r="13157">
          <cell r="A13157">
            <v>428</v>
          </cell>
          <cell r="D13157">
            <v>1999</v>
          </cell>
          <cell r="G13157"/>
          <cell r="I13157">
            <v>0</v>
          </cell>
        </row>
        <row r="13158">
          <cell r="A13158">
            <v>428</v>
          </cell>
          <cell r="D13158">
            <v>1999</v>
          </cell>
          <cell r="G13158"/>
          <cell r="I13158">
            <v>0</v>
          </cell>
        </row>
        <row r="13159">
          <cell r="A13159">
            <v>428</v>
          </cell>
          <cell r="D13159">
            <v>1999</v>
          </cell>
          <cell r="G13159"/>
          <cell r="I13159">
            <v>0</v>
          </cell>
        </row>
        <row r="13160">
          <cell r="A13160">
            <v>428</v>
          </cell>
          <cell r="D13160">
            <v>1999</v>
          </cell>
          <cell r="G13160"/>
          <cell r="I13160">
            <v>0</v>
          </cell>
        </row>
        <row r="13161">
          <cell r="A13161">
            <v>428</v>
          </cell>
          <cell r="D13161">
            <v>1999</v>
          </cell>
          <cell r="G13161"/>
          <cell r="I13161">
            <v>0</v>
          </cell>
        </row>
        <row r="13162">
          <cell r="A13162">
            <v>428</v>
          </cell>
          <cell r="D13162">
            <v>1999</v>
          </cell>
          <cell r="G13162"/>
          <cell r="I13162">
            <v>0</v>
          </cell>
        </row>
        <row r="13163">
          <cell r="A13163">
            <v>428</v>
          </cell>
          <cell r="D13163">
            <v>1999</v>
          </cell>
          <cell r="G13163"/>
          <cell r="I13163">
            <v>0</v>
          </cell>
        </row>
        <row r="13164">
          <cell r="A13164">
            <v>428</v>
          </cell>
          <cell r="D13164">
            <v>1999</v>
          </cell>
          <cell r="G13164"/>
          <cell r="I13164">
            <v>0</v>
          </cell>
        </row>
        <row r="13165">
          <cell r="A13165">
            <v>428</v>
          </cell>
          <cell r="D13165">
            <v>1999</v>
          </cell>
          <cell r="G13165"/>
          <cell r="I13165">
            <v>0</v>
          </cell>
        </row>
        <row r="13166">
          <cell r="A13166">
            <v>428</v>
          </cell>
          <cell r="D13166">
            <v>1999</v>
          </cell>
          <cell r="G13166"/>
          <cell r="I13166">
            <v>0</v>
          </cell>
        </row>
        <row r="13167">
          <cell r="A13167">
            <v>428</v>
          </cell>
          <cell r="D13167">
            <v>1999</v>
          </cell>
          <cell r="G13167"/>
          <cell r="I13167">
            <v>0</v>
          </cell>
        </row>
        <row r="13168">
          <cell r="A13168">
            <v>428</v>
          </cell>
          <cell r="D13168">
            <v>1999</v>
          </cell>
          <cell r="G13168"/>
          <cell r="I13168">
            <v>0</v>
          </cell>
        </row>
        <row r="13169">
          <cell r="A13169">
            <v>428</v>
          </cell>
          <cell r="D13169">
            <v>1999</v>
          </cell>
          <cell r="G13169"/>
          <cell r="I13169">
            <v>0</v>
          </cell>
        </row>
        <row r="13170">
          <cell r="A13170">
            <v>428</v>
          </cell>
          <cell r="D13170">
            <v>1999</v>
          </cell>
          <cell r="G13170"/>
          <cell r="I13170">
            <v>0</v>
          </cell>
        </row>
        <row r="13171">
          <cell r="A13171">
            <v>428</v>
          </cell>
          <cell r="D13171">
            <v>1999</v>
          </cell>
          <cell r="G13171"/>
          <cell r="I13171">
            <v>0</v>
          </cell>
        </row>
        <row r="13172">
          <cell r="A13172">
            <v>428</v>
          </cell>
          <cell r="D13172">
            <v>2000</v>
          </cell>
          <cell r="G13172"/>
          <cell r="I13172">
            <v>0</v>
          </cell>
        </row>
        <row r="13173">
          <cell r="A13173">
            <v>428</v>
          </cell>
          <cell r="D13173">
            <v>2000</v>
          </cell>
          <cell r="G13173"/>
          <cell r="I13173">
            <v>0</v>
          </cell>
        </row>
        <row r="13174">
          <cell r="A13174">
            <v>428</v>
          </cell>
          <cell r="D13174">
            <v>2000</v>
          </cell>
          <cell r="G13174"/>
          <cell r="I13174">
            <v>0</v>
          </cell>
        </row>
        <row r="13175">
          <cell r="A13175">
            <v>428</v>
          </cell>
          <cell r="D13175">
            <v>2000</v>
          </cell>
          <cell r="G13175"/>
          <cell r="I13175">
            <v>0</v>
          </cell>
        </row>
        <row r="13176">
          <cell r="A13176">
            <v>428</v>
          </cell>
          <cell r="D13176">
            <v>2000</v>
          </cell>
          <cell r="G13176"/>
          <cell r="I13176">
            <v>0</v>
          </cell>
        </row>
        <row r="13177">
          <cell r="A13177">
            <v>428</v>
          </cell>
          <cell r="D13177">
            <v>2000</v>
          </cell>
          <cell r="G13177"/>
          <cell r="I13177">
            <v>0</v>
          </cell>
        </row>
        <row r="13178">
          <cell r="A13178">
            <v>428</v>
          </cell>
          <cell r="D13178">
            <v>2000</v>
          </cell>
          <cell r="G13178"/>
          <cell r="I13178">
            <v>0</v>
          </cell>
        </row>
        <row r="13179">
          <cell r="A13179">
            <v>428</v>
          </cell>
          <cell r="D13179">
            <v>2000</v>
          </cell>
          <cell r="G13179"/>
          <cell r="I13179">
            <v>0</v>
          </cell>
        </row>
        <row r="13180">
          <cell r="A13180">
            <v>428</v>
          </cell>
          <cell r="D13180">
            <v>2000</v>
          </cell>
          <cell r="G13180"/>
          <cell r="I13180">
            <v>0</v>
          </cell>
        </row>
        <row r="13181">
          <cell r="A13181">
            <v>428</v>
          </cell>
          <cell r="D13181">
            <v>2000</v>
          </cell>
          <cell r="G13181"/>
          <cell r="I13181">
            <v>0</v>
          </cell>
        </row>
        <row r="13182">
          <cell r="A13182">
            <v>428</v>
          </cell>
          <cell r="D13182">
            <v>2000</v>
          </cell>
          <cell r="G13182"/>
          <cell r="I13182">
            <v>0</v>
          </cell>
        </row>
        <row r="13183">
          <cell r="A13183">
            <v>428</v>
          </cell>
          <cell r="D13183">
            <v>2000</v>
          </cell>
          <cell r="G13183"/>
          <cell r="I13183">
            <v>0</v>
          </cell>
        </row>
        <row r="13184">
          <cell r="A13184">
            <v>428</v>
          </cell>
          <cell r="D13184">
            <v>2000</v>
          </cell>
          <cell r="G13184"/>
          <cell r="I13184">
            <v>0</v>
          </cell>
        </row>
        <row r="13185">
          <cell r="A13185">
            <v>428</v>
          </cell>
          <cell r="D13185">
            <v>2000</v>
          </cell>
          <cell r="G13185"/>
          <cell r="I13185">
            <v>0</v>
          </cell>
        </row>
        <row r="13186">
          <cell r="A13186">
            <v>428</v>
          </cell>
          <cell r="D13186">
            <v>2000</v>
          </cell>
          <cell r="G13186"/>
          <cell r="I13186">
            <v>0</v>
          </cell>
        </row>
        <row r="13187">
          <cell r="A13187">
            <v>428</v>
          </cell>
          <cell r="D13187">
            <v>2000</v>
          </cell>
          <cell r="G13187"/>
          <cell r="I13187">
            <v>0</v>
          </cell>
        </row>
        <row r="13188">
          <cell r="A13188">
            <v>428</v>
          </cell>
          <cell r="D13188">
            <v>2000</v>
          </cell>
          <cell r="G13188"/>
          <cell r="I13188">
            <v>0</v>
          </cell>
        </row>
        <row r="13189">
          <cell r="A13189">
            <v>428</v>
          </cell>
          <cell r="D13189">
            <v>2000</v>
          </cell>
          <cell r="G13189"/>
          <cell r="I13189">
            <v>0</v>
          </cell>
        </row>
        <row r="13190">
          <cell r="A13190">
            <v>428</v>
          </cell>
          <cell r="D13190">
            <v>2000</v>
          </cell>
          <cell r="G13190"/>
          <cell r="I13190">
            <v>0</v>
          </cell>
        </row>
        <row r="13191">
          <cell r="A13191">
            <v>428</v>
          </cell>
          <cell r="D13191">
            <v>2000</v>
          </cell>
          <cell r="G13191"/>
          <cell r="I13191">
            <v>0</v>
          </cell>
        </row>
        <row r="13192">
          <cell r="A13192">
            <v>428</v>
          </cell>
          <cell r="D13192">
            <v>2000</v>
          </cell>
          <cell r="G13192"/>
          <cell r="I13192">
            <v>0</v>
          </cell>
        </row>
        <row r="13193">
          <cell r="A13193">
            <v>428</v>
          </cell>
          <cell r="D13193">
            <v>2000</v>
          </cell>
          <cell r="G13193"/>
          <cell r="I13193">
            <v>0</v>
          </cell>
        </row>
        <row r="13194">
          <cell r="A13194">
            <v>428</v>
          </cell>
          <cell r="D13194">
            <v>2000</v>
          </cell>
          <cell r="G13194"/>
          <cell r="I13194">
            <v>0</v>
          </cell>
        </row>
        <row r="13195">
          <cell r="A13195">
            <v>428</v>
          </cell>
          <cell r="D13195">
            <v>2000</v>
          </cell>
          <cell r="G13195"/>
          <cell r="I13195">
            <v>0</v>
          </cell>
        </row>
        <row r="13196">
          <cell r="A13196">
            <v>428</v>
          </cell>
          <cell r="D13196">
            <v>2000</v>
          </cell>
          <cell r="G13196"/>
          <cell r="I13196">
            <v>0</v>
          </cell>
        </row>
        <row r="13197">
          <cell r="A13197">
            <v>428</v>
          </cell>
          <cell r="D13197">
            <v>2000</v>
          </cell>
          <cell r="G13197"/>
          <cell r="I13197">
            <v>0</v>
          </cell>
        </row>
        <row r="13198">
          <cell r="A13198">
            <v>428</v>
          </cell>
          <cell r="D13198">
            <v>2000</v>
          </cell>
          <cell r="G13198"/>
          <cell r="I13198">
            <v>0</v>
          </cell>
        </row>
        <row r="13199">
          <cell r="A13199">
            <v>428</v>
          </cell>
          <cell r="D13199">
            <v>2000</v>
          </cell>
          <cell r="G13199"/>
          <cell r="I13199">
            <v>0</v>
          </cell>
        </row>
        <row r="13200">
          <cell r="A13200">
            <v>428</v>
          </cell>
          <cell r="D13200">
            <v>2000</v>
          </cell>
          <cell r="G13200"/>
          <cell r="I13200">
            <v>0</v>
          </cell>
        </row>
        <row r="13201">
          <cell r="A13201">
            <v>428</v>
          </cell>
          <cell r="D13201">
            <v>2000</v>
          </cell>
          <cell r="G13201"/>
          <cell r="I13201">
            <v>0</v>
          </cell>
        </row>
        <row r="13202">
          <cell r="A13202">
            <v>428</v>
          </cell>
          <cell r="D13202">
            <v>2001</v>
          </cell>
          <cell r="G13202"/>
          <cell r="I13202">
            <v>0</v>
          </cell>
        </row>
        <row r="13203">
          <cell r="A13203">
            <v>428</v>
          </cell>
          <cell r="D13203">
            <v>2001</v>
          </cell>
          <cell r="G13203"/>
          <cell r="I13203">
            <v>0</v>
          </cell>
        </row>
        <row r="13204">
          <cell r="A13204">
            <v>428</v>
          </cell>
          <cell r="D13204">
            <v>2001</v>
          </cell>
          <cell r="G13204"/>
          <cell r="I13204">
            <v>0</v>
          </cell>
        </row>
        <row r="13205">
          <cell r="A13205">
            <v>428</v>
          </cell>
          <cell r="D13205">
            <v>2001</v>
          </cell>
          <cell r="G13205"/>
          <cell r="I13205">
            <v>0</v>
          </cell>
        </row>
        <row r="13206">
          <cell r="A13206">
            <v>428</v>
          </cell>
          <cell r="D13206">
            <v>2001</v>
          </cell>
          <cell r="G13206"/>
          <cell r="I13206">
            <v>0</v>
          </cell>
        </row>
        <row r="13207">
          <cell r="A13207">
            <v>428</v>
          </cell>
          <cell r="D13207">
            <v>2001</v>
          </cell>
          <cell r="G13207"/>
          <cell r="I13207">
            <v>0</v>
          </cell>
        </row>
        <row r="13208">
          <cell r="A13208">
            <v>428</v>
          </cell>
          <cell r="D13208">
            <v>2001</v>
          </cell>
          <cell r="G13208"/>
          <cell r="I13208">
            <v>0</v>
          </cell>
        </row>
        <row r="13209">
          <cell r="A13209">
            <v>428</v>
          </cell>
          <cell r="D13209">
            <v>2001</v>
          </cell>
          <cell r="G13209"/>
          <cell r="I13209">
            <v>0</v>
          </cell>
        </row>
        <row r="13210">
          <cell r="A13210">
            <v>428</v>
          </cell>
          <cell r="D13210">
            <v>2001</v>
          </cell>
          <cell r="G13210"/>
          <cell r="I13210">
            <v>0</v>
          </cell>
        </row>
        <row r="13211">
          <cell r="A13211">
            <v>428</v>
          </cell>
          <cell r="D13211">
            <v>2001</v>
          </cell>
          <cell r="G13211"/>
          <cell r="I13211">
            <v>0</v>
          </cell>
        </row>
        <row r="13212">
          <cell r="A13212">
            <v>428</v>
          </cell>
          <cell r="D13212">
            <v>2001</v>
          </cell>
          <cell r="G13212"/>
          <cell r="I13212">
            <v>0</v>
          </cell>
        </row>
        <row r="13213">
          <cell r="A13213">
            <v>428</v>
          </cell>
          <cell r="D13213">
            <v>2001</v>
          </cell>
          <cell r="G13213"/>
          <cell r="I13213">
            <v>0</v>
          </cell>
        </row>
        <row r="13214">
          <cell r="A13214">
            <v>428</v>
          </cell>
          <cell r="D13214">
            <v>2001</v>
          </cell>
          <cell r="G13214"/>
          <cell r="I13214">
            <v>0</v>
          </cell>
        </row>
        <row r="13215">
          <cell r="A13215">
            <v>428</v>
          </cell>
          <cell r="D13215">
            <v>2001</v>
          </cell>
          <cell r="G13215"/>
          <cell r="I13215">
            <v>0</v>
          </cell>
        </row>
        <row r="13216">
          <cell r="A13216">
            <v>428</v>
          </cell>
          <cell r="D13216">
            <v>2001</v>
          </cell>
          <cell r="G13216"/>
          <cell r="I13216">
            <v>0</v>
          </cell>
        </row>
        <row r="13217">
          <cell r="A13217">
            <v>428</v>
          </cell>
          <cell r="D13217">
            <v>2001</v>
          </cell>
          <cell r="G13217"/>
          <cell r="I13217">
            <v>0</v>
          </cell>
        </row>
        <row r="13218">
          <cell r="A13218">
            <v>428</v>
          </cell>
          <cell r="D13218">
            <v>2001</v>
          </cell>
          <cell r="G13218"/>
          <cell r="I13218">
            <v>0</v>
          </cell>
        </row>
        <row r="13219">
          <cell r="A13219">
            <v>428</v>
          </cell>
          <cell r="D13219">
            <v>2001</v>
          </cell>
          <cell r="G13219"/>
          <cell r="I13219">
            <v>0</v>
          </cell>
        </row>
        <row r="13220">
          <cell r="A13220">
            <v>428</v>
          </cell>
          <cell r="D13220">
            <v>2001</v>
          </cell>
          <cell r="G13220"/>
          <cell r="I13220">
            <v>0</v>
          </cell>
        </row>
        <row r="13221">
          <cell r="A13221">
            <v>428</v>
          </cell>
          <cell r="D13221">
            <v>2001</v>
          </cell>
          <cell r="G13221"/>
          <cell r="I13221">
            <v>0</v>
          </cell>
        </row>
        <row r="13222">
          <cell r="A13222">
            <v>428</v>
          </cell>
          <cell r="D13222">
            <v>2001</v>
          </cell>
          <cell r="G13222"/>
          <cell r="I13222">
            <v>0</v>
          </cell>
        </row>
        <row r="13223">
          <cell r="A13223">
            <v>428</v>
          </cell>
          <cell r="D13223">
            <v>2001</v>
          </cell>
          <cell r="G13223"/>
          <cell r="I13223">
            <v>0</v>
          </cell>
        </row>
        <row r="13224">
          <cell r="A13224">
            <v>428</v>
          </cell>
          <cell r="D13224">
            <v>2001</v>
          </cell>
          <cell r="G13224"/>
          <cell r="I13224">
            <v>0</v>
          </cell>
        </row>
        <row r="13225">
          <cell r="A13225">
            <v>428</v>
          </cell>
          <cell r="D13225">
            <v>2001</v>
          </cell>
          <cell r="G13225"/>
          <cell r="I13225">
            <v>0</v>
          </cell>
        </row>
        <row r="13226">
          <cell r="A13226">
            <v>428</v>
          </cell>
          <cell r="D13226">
            <v>2001</v>
          </cell>
          <cell r="G13226"/>
          <cell r="I13226">
            <v>0</v>
          </cell>
        </row>
        <row r="13227">
          <cell r="A13227">
            <v>428</v>
          </cell>
          <cell r="D13227">
            <v>2001</v>
          </cell>
          <cell r="G13227"/>
          <cell r="I13227">
            <v>0</v>
          </cell>
        </row>
        <row r="13228">
          <cell r="A13228">
            <v>428</v>
          </cell>
          <cell r="D13228">
            <v>2001</v>
          </cell>
          <cell r="G13228"/>
          <cell r="I13228">
            <v>0</v>
          </cell>
        </row>
        <row r="13229">
          <cell r="A13229">
            <v>428</v>
          </cell>
          <cell r="D13229">
            <v>2001</v>
          </cell>
          <cell r="G13229"/>
          <cell r="I13229">
            <v>0</v>
          </cell>
        </row>
        <row r="13230">
          <cell r="A13230">
            <v>428</v>
          </cell>
          <cell r="D13230">
            <v>2001</v>
          </cell>
          <cell r="G13230"/>
          <cell r="I13230">
            <v>0</v>
          </cell>
        </row>
        <row r="13231">
          <cell r="A13231">
            <v>428</v>
          </cell>
          <cell r="D13231">
            <v>2001</v>
          </cell>
          <cell r="G13231"/>
          <cell r="I13231">
            <v>0</v>
          </cell>
        </row>
        <row r="13232">
          <cell r="A13232">
            <v>428</v>
          </cell>
          <cell r="D13232">
            <v>2002</v>
          </cell>
          <cell r="G13232"/>
          <cell r="I13232">
            <v>0</v>
          </cell>
        </row>
        <row r="13233">
          <cell r="A13233">
            <v>428</v>
          </cell>
          <cell r="D13233">
            <v>2002</v>
          </cell>
          <cell r="G13233"/>
          <cell r="I13233">
            <v>0</v>
          </cell>
        </row>
        <row r="13234">
          <cell r="A13234">
            <v>428</v>
          </cell>
          <cell r="D13234">
            <v>2002</v>
          </cell>
          <cell r="G13234"/>
          <cell r="I13234">
            <v>0</v>
          </cell>
        </row>
        <row r="13235">
          <cell r="A13235">
            <v>428</v>
          </cell>
          <cell r="D13235">
            <v>2002</v>
          </cell>
          <cell r="G13235"/>
          <cell r="I13235">
            <v>0</v>
          </cell>
        </row>
        <row r="13236">
          <cell r="A13236">
            <v>428</v>
          </cell>
          <cell r="D13236">
            <v>2002</v>
          </cell>
          <cell r="G13236"/>
          <cell r="I13236">
            <v>0</v>
          </cell>
        </row>
        <row r="13237">
          <cell r="A13237">
            <v>428</v>
          </cell>
          <cell r="D13237">
            <v>2002</v>
          </cell>
          <cell r="G13237"/>
          <cell r="I13237">
            <v>0</v>
          </cell>
        </row>
        <row r="13238">
          <cell r="A13238">
            <v>428</v>
          </cell>
          <cell r="D13238">
            <v>2002</v>
          </cell>
          <cell r="G13238"/>
          <cell r="I13238">
            <v>0</v>
          </cell>
        </row>
        <row r="13239">
          <cell r="A13239">
            <v>428</v>
          </cell>
          <cell r="D13239">
            <v>2002</v>
          </cell>
          <cell r="G13239"/>
          <cell r="I13239">
            <v>0</v>
          </cell>
        </row>
        <row r="13240">
          <cell r="A13240">
            <v>428</v>
          </cell>
          <cell r="D13240">
            <v>2002</v>
          </cell>
          <cell r="G13240"/>
          <cell r="I13240">
            <v>0</v>
          </cell>
        </row>
        <row r="13241">
          <cell r="A13241">
            <v>428</v>
          </cell>
          <cell r="D13241">
            <v>2002</v>
          </cell>
          <cell r="G13241"/>
          <cell r="I13241">
            <v>0</v>
          </cell>
        </row>
        <row r="13242">
          <cell r="A13242">
            <v>428</v>
          </cell>
          <cell r="D13242">
            <v>2002</v>
          </cell>
          <cell r="G13242"/>
          <cell r="I13242">
            <v>0</v>
          </cell>
        </row>
        <row r="13243">
          <cell r="A13243">
            <v>428</v>
          </cell>
          <cell r="D13243">
            <v>2002</v>
          </cell>
          <cell r="G13243"/>
          <cell r="I13243">
            <v>0</v>
          </cell>
        </row>
        <row r="13244">
          <cell r="A13244">
            <v>428</v>
          </cell>
          <cell r="D13244">
            <v>2002</v>
          </cell>
          <cell r="G13244"/>
          <cell r="I13244">
            <v>0</v>
          </cell>
        </row>
        <row r="13245">
          <cell r="A13245">
            <v>428</v>
          </cell>
          <cell r="D13245">
            <v>2002</v>
          </cell>
          <cell r="G13245"/>
          <cell r="I13245">
            <v>0</v>
          </cell>
        </row>
        <row r="13246">
          <cell r="A13246">
            <v>428</v>
          </cell>
          <cell r="D13246">
            <v>2002</v>
          </cell>
          <cell r="G13246"/>
          <cell r="I13246">
            <v>0</v>
          </cell>
        </row>
        <row r="13247">
          <cell r="A13247">
            <v>428</v>
          </cell>
          <cell r="D13247">
            <v>2002</v>
          </cell>
          <cell r="G13247"/>
          <cell r="I13247">
            <v>0</v>
          </cell>
        </row>
        <row r="13248">
          <cell r="A13248">
            <v>428</v>
          </cell>
          <cell r="D13248">
            <v>2002</v>
          </cell>
          <cell r="G13248"/>
          <cell r="I13248">
            <v>0</v>
          </cell>
        </row>
        <row r="13249">
          <cell r="A13249">
            <v>428</v>
          </cell>
          <cell r="D13249">
            <v>2002</v>
          </cell>
          <cell r="G13249"/>
          <cell r="I13249">
            <v>0</v>
          </cell>
        </row>
        <row r="13250">
          <cell r="A13250">
            <v>428</v>
          </cell>
          <cell r="D13250">
            <v>2002</v>
          </cell>
          <cell r="G13250"/>
          <cell r="I13250">
            <v>0</v>
          </cell>
        </row>
        <row r="13251">
          <cell r="A13251">
            <v>428</v>
          </cell>
          <cell r="D13251">
            <v>2002</v>
          </cell>
          <cell r="G13251"/>
          <cell r="I13251">
            <v>0</v>
          </cell>
        </row>
        <row r="13252">
          <cell r="A13252">
            <v>428</v>
          </cell>
          <cell r="D13252">
            <v>2002</v>
          </cell>
          <cell r="G13252"/>
          <cell r="I13252">
            <v>0</v>
          </cell>
        </row>
        <row r="13253">
          <cell r="A13253">
            <v>428</v>
          </cell>
          <cell r="D13253">
            <v>2002</v>
          </cell>
          <cell r="G13253"/>
          <cell r="I13253">
            <v>0</v>
          </cell>
        </row>
        <row r="13254">
          <cell r="A13254">
            <v>428</v>
          </cell>
          <cell r="D13254">
            <v>2002</v>
          </cell>
          <cell r="G13254"/>
          <cell r="I13254">
            <v>0</v>
          </cell>
        </row>
        <row r="13255">
          <cell r="A13255">
            <v>428</v>
          </cell>
          <cell r="D13255">
            <v>2002</v>
          </cell>
          <cell r="G13255"/>
          <cell r="I13255">
            <v>0</v>
          </cell>
        </row>
        <row r="13256">
          <cell r="A13256">
            <v>428</v>
          </cell>
          <cell r="D13256">
            <v>2002</v>
          </cell>
          <cell r="G13256"/>
          <cell r="I13256">
            <v>0</v>
          </cell>
        </row>
        <row r="13257">
          <cell r="A13257">
            <v>428</v>
          </cell>
          <cell r="D13257">
            <v>2002</v>
          </cell>
          <cell r="G13257"/>
          <cell r="I13257">
            <v>0</v>
          </cell>
        </row>
        <row r="13258">
          <cell r="A13258">
            <v>428</v>
          </cell>
          <cell r="D13258">
            <v>2002</v>
          </cell>
          <cell r="G13258"/>
          <cell r="I13258">
            <v>0</v>
          </cell>
        </row>
        <row r="13259">
          <cell r="A13259">
            <v>428</v>
          </cell>
          <cell r="D13259">
            <v>2002</v>
          </cell>
          <cell r="G13259"/>
          <cell r="I13259">
            <v>0</v>
          </cell>
        </row>
        <row r="13260">
          <cell r="A13260">
            <v>428</v>
          </cell>
          <cell r="D13260">
            <v>2002</v>
          </cell>
          <cell r="G13260"/>
          <cell r="I13260">
            <v>0</v>
          </cell>
        </row>
        <row r="13261">
          <cell r="A13261">
            <v>428</v>
          </cell>
          <cell r="D13261">
            <v>2002</v>
          </cell>
          <cell r="G13261"/>
          <cell r="I13261">
            <v>0</v>
          </cell>
        </row>
        <row r="13262">
          <cell r="A13262">
            <v>428</v>
          </cell>
          <cell r="D13262">
            <v>2003</v>
          </cell>
          <cell r="G13262"/>
          <cell r="I13262">
            <v>0</v>
          </cell>
        </row>
        <row r="13263">
          <cell r="A13263">
            <v>428</v>
          </cell>
          <cell r="D13263">
            <v>2003</v>
          </cell>
          <cell r="G13263"/>
          <cell r="I13263">
            <v>0</v>
          </cell>
        </row>
        <row r="13264">
          <cell r="A13264">
            <v>428</v>
          </cell>
          <cell r="D13264">
            <v>2003</v>
          </cell>
          <cell r="G13264"/>
          <cell r="I13264">
            <v>0</v>
          </cell>
        </row>
        <row r="13265">
          <cell r="A13265">
            <v>428</v>
          </cell>
          <cell r="D13265">
            <v>2003</v>
          </cell>
          <cell r="G13265"/>
          <cell r="I13265">
            <v>0</v>
          </cell>
        </row>
        <row r="13266">
          <cell r="A13266">
            <v>428</v>
          </cell>
          <cell r="D13266">
            <v>2003</v>
          </cell>
          <cell r="G13266"/>
          <cell r="I13266">
            <v>0</v>
          </cell>
        </row>
        <row r="13267">
          <cell r="A13267">
            <v>428</v>
          </cell>
          <cell r="D13267">
            <v>2003</v>
          </cell>
          <cell r="G13267"/>
          <cell r="I13267">
            <v>0</v>
          </cell>
        </row>
        <row r="13268">
          <cell r="A13268">
            <v>428</v>
          </cell>
          <cell r="D13268">
            <v>2003</v>
          </cell>
          <cell r="G13268"/>
          <cell r="I13268">
            <v>0</v>
          </cell>
        </row>
        <row r="13269">
          <cell r="A13269">
            <v>428</v>
          </cell>
          <cell r="D13269">
            <v>2003</v>
          </cell>
          <cell r="G13269"/>
          <cell r="I13269">
            <v>0</v>
          </cell>
        </row>
        <row r="13270">
          <cell r="A13270">
            <v>428</v>
          </cell>
          <cell r="D13270">
            <v>2003</v>
          </cell>
          <cell r="G13270"/>
          <cell r="I13270">
            <v>0</v>
          </cell>
        </row>
        <row r="13271">
          <cell r="A13271">
            <v>428</v>
          </cell>
          <cell r="D13271">
            <v>2003</v>
          </cell>
          <cell r="G13271"/>
          <cell r="I13271">
            <v>0</v>
          </cell>
        </row>
        <row r="13272">
          <cell r="A13272">
            <v>428</v>
          </cell>
          <cell r="D13272">
            <v>2003</v>
          </cell>
          <cell r="G13272"/>
          <cell r="I13272">
            <v>0</v>
          </cell>
        </row>
        <row r="13273">
          <cell r="A13273">
            <v>428</v>
          </cell>
          <cell r="D13273">
            <v>2003</v>
          </cell>
          <cell r="G13273"/>
          <cell r="I13273">
            <v>0</v>
          </cell>
        </row>
        <row r="13274">
          <cell r="A13274">
            <v>428</v>
          </cell>
          <cell r="D13274">
            <v>2003</v>
          </cell>
          <cell r="G13274"/>
          <cell r="I13274">
            <v>0</v>
          </cell>
        </row>
        <row r="13275">
          <cell r="A13275">
            <v>428</v>
          </cell>
          <cell r="D13275">
            <v>2003</v>
          </cell>
          <cell r="G13275"/>
          <cell r="I13275">
            <v>0</v>
          </cell>
        </row>
        <row r="13276">
          <cell r="A13276">
            <v>428</v>
          </cell>
          <cell r="D13276">
            <v>2003</v>
          </cell>
          <cell r="G13276"/>
          <cell r="I13276">
            <v>0</v>
          </cell>
        </row>
        <row r="13277">
          <cell r="A13277">
            <v>428</v>
          </cell>
          <cell r="D13277">
            <v>2003</v>
          </cell>
          <cell r="G13277"/>
          <cell r="I13277">
            <v>0</v>
          </cell>
        </row>
        <row r="13278">
          <cell r="A13278">
            <v>428</v>
          </cell>
          <cell r="D13278">
            <v>2003</v>
          </cell>
          <cell r="G13278"/>
          <cell r="I13278">
            <v>0</v>
          </cell>
        </row>
        <row r="13279">
          <cell r="A13279">
            <v>428</v>
          </cell>
          <cell r="D13279">
            <v>2003</v>
          </cell>
          <cell r="G13279"/>
          <cell r="I13279">
            <v>0</v>
          </cell>
        </row>
        <row r="13280">
          <cell r="A13280">
            <v>428</v>
          </cell>
          <cell r="D13280">
            <v>2003</v>
          </cell>
          <cell r="G13280"/>
          <cell r="I13280">
            <v>0</v>
          </cell>
        </row>
        <row r="13281">
          <cell r="A13281">
            <v>428</v>
          </cell>
          <cell r="D13281">
            <v>2003</v>
          </cell>
          <cell r="G13281"/>
          <cell r="I13281">
            <v>0</v>
          </cell>
        </row>
        <row r="13282">
          <cell r="A13282">
            <v>428</v>
          </cell>
          <cell r="D13282">
            <v>2003</v>
          </cell>
          <cell r="G13282"/>
          <cell r="I13282">
            <v>0</v>
          </cell>
        </row>
        <row r="13283">
          <cell r="A13283">
            <v>428</v>
          </cell>
          <cell r="D13283">
            <v>2003</v>
          </cell>
          <cell r="G13283"/>
          <cell r="I13283">
            <v>0</v>
          </cell>
        </row>
        <row r="13284">
          <cell r="A13284">
            <v>428</v>
          </cell>
          <cell r="D13284">
            <v>2003</v>
          </cell>
          <cell r="G13284"/>
          <cell r="I13284">
            <v>0</v>
          </cell>
        </row>
        <row r="13285">
          <cell r="A13285">
            <v>428</v>
          </cell>
          <cell r="D13285">
            <v>2003</v>
          </cell>
          <cell r="G13285"/>
          <cell r="I13285">
            <v>0</v>
          </cell>
        </row>
        <row r="13286">
          <cell r="A13286">
            <v>428</v>
          </cell>
          <cell r="D13286">
            <v>2003</v>
          </cell>
          <cell r="G13286"/>
          <cell r="I13286">
            <v>0</v>
          </cell>
        </row>
        <row r="13287">
          <cell r="A13287">
            <v>428</v>
          </cell>
          <cell r="D13287">
            <v>2003</v>
          </cell>
          <cell r="G13287"/>
          <cell r="I13287">
            <v>0</v>
          </cell>
        </row>
        <row r="13288">
          <cell r="A13288">
            <v>428</v>
          </cell>
          <cell r="D13288">
            <v>2003</v>
          </cell>
          <cell r="G13288"/>
          <cell r="I13288">
            <v>0</v>
          </cell>
        </row>
        <row r="13289">
          <cell r="A13289">
            <v>428</v>
          </cell>
          <cell r="D13289">
            <v>2003</v>
          </cell>
          <cell r="G13289"/>
          <cell r="I13289">
            <v>0</v>
          </cell>
        </row>
        <row r="13290">
          <cell r="A13290">
            <v>428</v>
          </cell>
          <cell r="D13290">
            <v>2003</v>
          </cell>
          <cell r="G13290"/>
          <cell r="I13290">
            <v>0</v>
          </cell>
        </row>
        <row r="13291">
          <cell r="A13291">
            <v>428</v>
          </cell>
          <cell r="D13291">
            <v>2003</v>
          </cell>
          <cell r="G13291"/>
          <cell r="I13291">
            <v>0</v>
          </cell>
        </row>
        <row r="13292">
          <cell r="A13292">
            <v>428</v>
          </cell>
          <cell r="D13292">
            <v>2004</v>
          </cell>
          <cell r="G13292">
            <v>83</v>
          </cell>
          <cell r="I13292">
            <v>185448</v>
          </cell>
        </row>
        <row r="13293">
          <cell r="A13293">
            <v>428</v>
          </cell>
          <cell r="D13293">
            <v>2004</v>
          </cell>
          <cell r="G13293">
            <v>84</v>
          </cell>
          <cell r="I13293">
            <v>932943</v>
          </cell>
        </row>
        <row r="13294">
          <cell r="A13294">
            <v>428</v>
          </cell>
          <cell r="D13294">
            <v>2004</v>
          </cell>
          <cell r="G13294">
            <v>85</v>
          </cell>
          <cell r="I13294">
            <v>328657</v>
          </cell>
        </row>
        <row r="13295">
          <cell r="A13295">
            <v>428</v>
          </cell>
          <cell r="D13295">
            <v>2004</v>
          </cell>
          <cell r="G13295">
            <v>86</v>
          </cell>
          <cell r="I13295">
            <v>57503</v>
          </cell>
        </row>
        <row r="13296">
          <cell r="A13296">
            <v>428</v>
          </cell>
          <cell r="D13296">
            <v>2004</v>
          </cell>
          <cell r="G13296"/>
          <cell r="I13296">
            <v>0</v>
          </cell>
        </row>
        <row r="13297">
          <cell r="A13297">
            <v>428</v>
          </cell>
          <cell r="D13297">
            <v>2004</v>
          </cell>
          <cell r="G13297">
            <v>88</v>
          </cell>
          <cell r="I13297">
            <v>3715768</v>
          </cell>
        </row>
        <row r="13298">
          <cell r="A13298">
            <v>428</v>
          </cell>
          <cell r="D13298">
            <v>2004</v>
          </cell>
          <cell r="G13298">
            <v>89</v>
          </cell>
          <cell r="I13298">
            <v>76852</v>
          </cell>
        </row>
        <row r="13299">
          <cell r="A13299">
            <v>428</v>
          </cell>
          <cell r="D13299">
            <v>2004</v>
          </cell>
          <cell r="G13299">
            <v>90</v>
          </cell>
          <cell r="I13299">
            <v>70614</v>
          </cell>
        </row>
        <row r="13300">
          <cell r="A13300">
            <v>428</v>
          </cell>
          <cell r="D13300">
            <v>2004</v>
          </cell>
          <cell r="G13300">
            <v>91</v>
          </cell>
          <cell r="I13300">
            <v>5367785</v>
          </cell>
        </row>
        <row r="13301">
          <cell r="A13301">
            <v>428</v>
          </cell>
          <cell r="D13301">
            <v>2004</v>
          </cell>
          <cell r="G13301"/>
          <cell r="I13301">
            <v>0</v>
          </cell>
        </row>
        <row r="13302">
          <cell r="A13302">
            <v>428</v>
          </cell>
          <cell r="D13302">
            <v>2004</v>
          </cell>
          <cell r="G13302">
            <v>93</v>
          </cell>
          <cell r="I13302">
            <v>77920</v>
          </cell>
        </row>
        <row r="13303">
          <cell r="A13303">
            <v>428</v>
          </cell>
          <cell r="D13303">
            <v>2004</v>
          </cell>
          <cell r="G13303">
            <v>94</v>
          </cell>
          <cell r="I13303">
            <v>4042</v>
          </cell>
        </row>
        <row r="13304">
          <cell r="A13304">
            <v>428</v>
          </cell>
          <cell r="D13304">
            <v>2004</v>
          </cell>
          <cell r="G13304">
            <v>95</v>
          </cell>
          <cell r="I13304">
            <v>324032</v>
          </cell>
        </row>
        <row r="13305">
          <cell r="A13305">
            <v>428</v>
          </cell>
          <cell r="D13305">
            <v>2004</v>
          </cell>
          <cell r="G13305">
            <v>96</v>
          </cell>
          <cell r="I13305">
            <v>182547</v>
          </cell>
        </row>
        <row r="13306">
          <cell r="A13306">
            <v>428</v>
          </cell>
          <cell r="D13306">
            <v>2004</v>
          </cell>
          <cell r="G13306"/>
          <cell r="I13306">
            <v>0</v>
          </cell>
        </row>
        <row r="13307">
          <cell r="A13307">
            <v>428</v>
          </cell>
          <cell r="D13307">
            <v>2004</v>
          </cell>
          <cell r="G13307">
            <v>98</v>
          </cell>
          <cell r="I13307">
            <v>2550</v>
          </cell>
        </row>
        <row r="13308">
          <cell r="A13308">
            <v>428</v>
          </cell>
          <cell r="D13308">
            <v>2004</v>
          </cell>
          <cell r="G13308">
            <v>99</v>
          </cell>
          <cell r="I13308">
            <v>591091</v>
          </cell>
        </row>
        <row r="13309">
          <cell r="A13309">
            <v>428</v>
          </cell>
          <cell r="D13309">
            <v>2004</v>
          </cell>
          <cell r="G13309">
            <v>100</v>
          </cell>
          <cell r="I13309">
            <v>5958876</v>
          </cell>
        </row>
        <row r="13310">
          <cell r="A13310">
            <v>428</v>
          </cell>
          <cell r="D13310">
            <v>2004</v>
          </cell>
          <cell r="G13310"/>
          <cell r="I13310">
            <v>0</v>
          </cell>
        </row>
        <row r="13311">
          <cell r="A13311">
            <v>428</v>
          </cell>
          <cell r="D13311">
            <v>2004</v>
          </cell>
          <cell r="G13311"/>
          <cell r="I13311">
            <v>0</v>
          </cell>
        </row>
        <row r="13312">
          <cell r="A13312">
            <v>428</v>
          </cell>
          <cell r="D13312">
            <v>2004</v>
          </cell>
          <cell r="G13312">
            <v>103</v>
          </cell>
          <cell r="I13312">
            <v>351136</v>
          </cell>
        </row>
        <row r="13313">
          <cell r="A13313">
            <v>428</v>
          </cell>
          <cell r="D13313">
            <v>2004</v>
          </cell>
          <cell r="G13313"/>
          <cell r="I13313">
            <v>0</v>
          </cell>
        </row>
        <row r="13314">
          <cell r="A13314">
            <v>428</v>
          </cell>
          <cell r="D13314">
            <v>2004</v>
          </cell>
          <cell r="G13314">
            <v>105</v>
          </cell>
          <cell r="I13314">
            <v>288206</v>
          </cell>
        </row>
        <row r="13315">
          <cell r="A13315">
            <v>428</v>
          </cell>
          <cell r="D13315">
            <v>2004</v>
          </cell>
          <cell r="G13315">
            <v>106</v>
          </cell>
          <cell r="I13315">
            <v>44785</v>
          </cell>
        </row>
        <row r="13316">
          <cell r="A13316">
            <v>428</v>
          </cell>
          <cell r="D13316">
            <v>2004</v>
          </cell>
          <cell r="G13316">
            <v>107</v>
          </cell>
          <cell r="I13316">
            <v>95944</v>
          </cell>
        </row>
        <row r="13317">
          <cell r="A13317">
            <v>428</v>
          </cell>
          <cell r="D13317">
            <v>2004</v>
          </cell>
          <cell r="G13317">
            <v>108</v>
          </cell>
          <cell r="I13317">
            <v>20677</v>
          </cell>
        </row>
        <row r="13318">
          <cell r="A13318">
            <v>428</v>
          </cell>
          <cell r="D13318">
            <v>2004</v>
          </cell>
          <cell r="G13318">
            <v>109</v>
          </cell>
          <cell r="I13318">
            <v>538</v>
          </cell>
        </row>
        <row r="13319">
          <cell r="A13319">
            <v>428</v>
          </cell>
          <cell r="D13319">
            <v>2004</v>
          </cell>
          <cell r="G13319">
            <v>110</v>
          </cell>
          <cell r="I13319">
            <v>348836</v>
          </cell>
        </row>
        <row r="13320">
          <cell r="A13320">
            <v>428</v>
          </cell>
          <cell r="D13320">
            <v>2004</v>
          </cell>
          <cell r="G13320">
            <v>111</v>
          </cell>
          <cell r="I13320">
            <v>98046</v>
          </cell>
        </row>
        <row r="13321">
          <cell r="A13321">
            <v>428</v>
          </cell>
          <cell r="D13321">
            <v>2004</v>
          </cell>
          <cell r="G13321">
            <v>112</v>
          </cell>
          <cell r="I13321">
            <v>559501</v>
          </cell>
        </row>
        <row r="13322">
          <cell r="A13322">
            <v>428</v>
          </cell>
          <cell r="D13322">
            <v>2005</v>
          </cell>
          <cell r="G13322">
            <v>83</v>
          </cell>
          <cell r="I13322">
            <v>191322</v>
          </cell>
        </row>
        <row r="13323">
          <cell r="A13323">
            <v>428</v>
          </cell>
          <cell r="D13323">
            <v>2005</v>
          </cell>
          <cell r="G13323">
            <v>84</v>
          </cell>
          <cell r="I13323">
            <v>734169</v>
          </cell>
        </row>
        <row r="13324">
          <cell r="A13324">
            <v>428</v>
          </cell>
          <cell r="D13324">
            <v>2005</v>
          </cell>
          <cell r="G13324">
            <v>85</v>
          </cell>
          <cell r="I13324">
            <v>320770</v>
          </cell>
        </row>
        <row r="13325">
          <cell r="A13325">
            <v>428</v>
          </cell>
          <cell r="D13325">
            <v>2005</v>
          </cell>
          <cell r="G13325">
            <v>86</v>
          </cell>
          <cell r="I13325">
            <v>40286</v>
          </cell>
        </row>
        <row r="13326">
          <cell r="A13326">
            <v>428</v>
          </cell>
          <cell r="D13326">
            <v>2005</v>
          </cell>
          <cell r="G13326"/>
          <cell r="I13326">
            <v>0</v>
          </cell>
        </row>
        <row r="13327">
          <cell r="A13327">
            <v>428</v>
          </cell>
          <cell r="D13327">
            <v>2005</v>
          </cell>
          <cell r="G13327">
            <v>88</v>
          </cell>
          <cell r="I13327">
            <v>3897456</v>
          </cell>
        </row>
        <row r="13328">
          <cell r="A13328">
            <v>428</v>
          </cell>
          <cell r="D13328">
            <v>2005</v>
          </cell>
          <cell r="G13328">
            <v>89</v>
          </cell>
          <cell r="I13328">
            <v>76898</v>
          </cell>
        </row>
        <row r="13329">
          <cell r="A13329">
            <v>428</v>
          </cell>
          <cell r="D13329">
            <v>2005</v>
          </cell>
          <cell r="G13329">
            <v>90</v>
          </cell>
          <cell r="I13329">
            <v>72341</v>
          </cell>
        </row>
        <row r="13330">
          <cell r="A13330">
            <v>428</v>
          </cell>
          <cell r="D13330">
            <v>2005</v>
          </cell>
          <cell r="G13330">
            <v>91</v>
          </cell>
          <cell r="I13330">
            <v>5333242</v>
          </cell>
        </row>
        <row r="13331">
          <cell r="A13331">
            <v>428</v>
          </cell>
          <cell r="D13331">
            <v>2005</v>
          </cell>
          <cell r="G13331"/>
          <cell r="I13331">
            <v>0</v>
          </cell>
        </row>
        <row r="13332">
          <cell r="A13332">
            <v>428</v>
          </cell>
          <cell r="D13332">
            <v>2005</v>
          </cell>
          <cell r="G13332">
            <v>93</v>
          </cell>
          <cell r="I13332">
            <v>89676</v>
          </cell>
        </row>
        <row r="13333">
          <cell r="A13333">
            <v>428</v>
          </cell>
          <cell r="D13333">
            <v>2005</v>
          </cell>
          <cell r="G13333">
            <v>94</v>
          </cell>
          <cell r="I13333">
            <v>4717</v>
          </cell>
        </row>
        <row r="13334">
          <cell r="A13334">
            <v>428</v>
          </cell>
          <cell r="D13334">
            <v>2005</v>
          </cell>
          <cell r="G13334">
            <v>95</v>
          </cell>
          <cell r="I13334">
            <v>150198</v>
          </cell>
        </row>
        <row r="13335">
          <cell r="A13335">
            <v>428</v>
          </cell>
          <cell r="D13335">
            <v>2005</v>
          </cell>
          <cell r="G13335">
            <v>96</v>
          </cell>
          <cell r="I13335">
            <v>175171</v>
          </cell>
        </row>
        <row r="13336">
          <cell r="A13336">
            <v>428</v>
          </cell>
          <cell r="D13336">
            <v>2005</v>
          </cell>
          <cell r="G13336"/>
          <cell r="I13336">
            <v>0</v>
          </cell>
        </row>
        <row r="13337">
          <cell r="A13337">
            <v>428</v>
          </cell>
          <cell r="D13337">
            <v>2005</v>
          </cell>
          <cell r="G13337">
            <v>98</v>
          </cell>
          <cell r="I13337">
            <v>4256</v>
          </cell>
        </row>
        <row r="13338">
          <cell r="A13338">
            <v>428</v>
          </cell>
          <cell r="D13338">
            <v>2005</v>
          </cell>
          <cell r="G13338">
            <v>99</v>
          </cell>
          <cell r="I13338">
            <v>424018</v>
          </cell>
        </row>
        <row r="13339">
          <cell r="A13339">
            <v>428</v>
          </cell>
          <cell r="D13339">
            <v>2005</v>
          </cell>
          <cell r="G13339">
            <v>100</v>
          </cell>
          <cell r="I13339">
            <v>5757260</v>
          </cell>
        </row>
        <row r="13340">
          <cell r="A13340">
            <v>428</v>
          </cell>
          <cell r="D13340">
            <v>2005</v>
          </cell>
          <cell r="G13340"/>
          <cell r="I13340">
            <v>0</v>
          </cell>
        </row>
        <row r="13341">
          <cell r="A13341">
            <v>428</v>
          </cell>
          <cell r="D13341">
            <v>2005</v>
          </cell>
          <cell r="G13341"/>
          <cell r="I13341">
            <v>0</v>
          </cell>
        </row>
        <row r="13342">
          <cell r="A13342">
            <v>428</v>
          </cell>
          <cell r="D13342">
            <v>2005</v>
          </cell>
          <cell r="G13342">
            <v>103</v>
          </cell>
          <cell r="I13342">
            <v>329789</v>
          </cell>
        </row>
        <row r="13343">
          <cell r="A13343">
            <v>428</v>
          </cell>
          <cell r="D13343">
            <v>2005</v>
          </cell>
          <cell r="G13343"/>
          <cell r="I13343">
            <v>0</v>
          </cell>
        </row>
        <row r="13344">
          <cell r="A13344">
            <v>428</v>
          </cell>
          <cell r="D13344">
            <v>2005</v>
          </cell>
          <cell r="G13344">
            <v>105</v>
          </cell>
          <cell r="I13344">
            <v>338330</v>
          </cell>
        </row>
        <row r="13345">
          <cell r="A13345">
            <v>428</v>
          </cell>
          <cell r="D13345">
            <v>2005</v>
          </cell>
          <cell r="G13345">
            <v>106</v>
          </cell>
          <cell r="I13345">
            <v>51254</v>
          </cell>
        </row>
        <row r="13346">
          <cell r="A13346">
            <v>428</v>
          </cell>
          <cell r="D13346">
            <v>2005</v>
          </cell>
          <cell r="G13346">
            <v>107</v>
          </cell>
          <cell r="I13346">
            <v>106354</v>
          </cell>
        </row>
        <row r="13347">
          <cell r="A13347">
            <v>428</v>
          </cell>
          <cell r="D13347">
            <v>2005</v>
          </cell>
          <cell r="G13347">
            <v>108</v>
          </cell>
          <cell r="I13347">
            <v>24965</v>
          </cell>
        </row>
        <row r="13348">
          <cell r="A13348">
            <v>428</v>
          </cell>
          <cell r="D13348">
            <v>2005</v>
          </cell>
          <cell r="G13348">
            <v>109</v>
          </cell>
          <cell r="I13348">
            <v>57556</v>
          </cell>
        </row>
        <row r="13349">
          <cell r="A13349">
            <v>428</v>
          </cell>
          <cell r="D13349">
            <v>2005</v>
          </cell>
          <cell r="G13349">
            <v>110</v>
          </cell>
          <cell r="I13349">
            <v>380173</v>
          </cell>
        </row>
        <row r="13350">
          <cell r="A13350">
            <v>428</v>
          </cell>
          <cell r="D13350">
            <v>2005</v>
          </cell>
          <cell r="G13350">
            <v>111</v>
          </cell>
          <cell r="I13350">
            <v>158589</v>
          </cell>
        </row>
        <row r="13351">
          <cell r="A13351">
            <v>428</v>
          </cell>
          <cell r="D13351">
            <v>2005</v>
          </cell>
          <cell r="G13351">
            <v>112</v>
          </cell>
          <cell r="I13351">
            <v>539598</v>
          </cell>
        </row>
        <row r="13352">
          <cell r="A13352">
            <v>428</v>
          </cell>
          <cell r="D13352">
            <v>2006</v>
          </cell>
          <cell r="G13352">
            <v>83</v>
          </cell>
          <cell r="I13352">
            <v>202547</v>
          </cell>
        </row>
        <row r="13353">
          <cell r="A13353">
            <v>428</v>
          </cell>
          <cell r="D13353">
            <v>2006</v>
          </cell>
          <cell r="G13353">
            <v>84</v>
          </cell>
          <cell r="I13353">
            <v>799930</v>
          </cell>
        </row>
        <row r="13354">
          <cell r="A13354">
            <v>428</v>
          </cell>
          <cell r="D13354">
            <v>2006</v>
          </cell>
          <cell r="G13354"/>
          <cell r="I13354">
            <v>0</v>
          </cell>
        </row>
        <row r="13355">
          <cell r="A13355">
            <v>428</v>
          </cell>
          <cell r="D13355">
            <v>2006</v>
          </cell>
          <cell r="G13355"/>
          <cell r="I13355">
            <v>0</v>
          </cell>
        </row>
        <row r="13356">
          <cell r="A13356">
            <v>428</v>
          </cell>
          <cell r="D13356">
            <v>2006</v>
          </cell>
          <cell r="G13356"/>
          <cell r="I13356">
            <v>0</v>
          </cell>
        </row>
        <row r="13357">
          <cell r="A13357">
            <v>428</v>
          </cell>
          <cell r="D13357">
            <v>2006</v>
          </cell>
          <cell r="G13357"/>
          <cell r="I13357">
            <v>0</v>
          </cell>
        </row>
        <row r="13358">
          <cell r="A13358">
            <v>428</v>
          </cell>
          <cell r="D13358">
            <v>2006</v>
          </cell>
          <cell r="G13358"/>
          <cell r="I13358">
            <v>0</v>
          </cell>
        </row>
        <row r="13359">
          <cell r="A13359">
            <v>428</v>
          </cell>
          <cell r="D13359">
            <v>2006</v>
          </cell>
          <cell r="G13359"/>
          <cell r="I13359">
            <v>0</v>
          </cell>
        </row>
        <row r="13360">
          <cell r="A13360">
            <v>428</v>
          </cell>
          <cell r="D13360">
            <v>2006</v>
          </cell>
          <cell r="G13360"/>
          <cell r="I13360">
            <v>0</v>
          </cell>
        </row>
        <row r="13361">
          <cell r="A13361">
            <v>428</v>
          </cell>
          <cell r="D13361">
            <v>2006</v>
          </cell>
          <cell r="G13361"/>
          <cell r="I13361">
            <v>0</v>
          </cell>
        </row>
        <row r="13362">
          <cell r="A13362">
            <v>428</v>
          </cell>
          <cell r="D13362">
            <v>2006</v>
          </cell>
          <cell r="G13362">
            <v>93</v>
          </cell>
          <cell r="I13362">
            <v>461723</v>
          </cell>
        </row>
        <row r="13363">
          <cell r="A13363">
            <v>428</v>
          </cell>
          <cell r="D13363">
            <v>2006</v>
          </cell>
          <cell r="G13363">
            <v>94</v>
          </cell>
          <cell r="I13363">
            <v>69310</v>
          </cell>
        </row>
        <row r="13364">
          <cell r="A13364">
            <v>428</v>
          </cell>
          <cell r="D13364">
            <v>2006</v>
          </cell>
          <cell r="G13364"/>
          <cell r="I13364">
            <v>0</v>
          </cell>
        </row>
        <row r="13365">
          <cell r="A13365">
            <v>428</v>
          </cell>
          <cell r="D13365">
            <v>2006</v>
          </cell>
          <cell r="G13365">
            <v>96</v>
          </cell>
          <cell r="I13365">
            <v>4101096</v>
          </cell>
        </row>
        <row r="13366">
          <cell r="A13366">
            <v>428</v>
          </cell>
          <cell r="D13366">
            <v>2006</v>
          </cell>
          <cell r="G13366">
            <v>97</v>
          </cell>
          <cell r="I13366">
            <v>70392</v>
          </cell>
        </row>
        <row r="13367">
          <cell r="A13367">
            <v>428</v>
          </cell>
          <cell r="D13367">
            <v>2006</v>
          </cell>
          <cell r="G13367">
            <v>98</v>
          </cell>
          <cell r="I13367">
            <v>74573</v>
          </cell>
        </row>
        <row r="13368">
          <cell r="A13368">
            <v>428</v>
          </cell>
          <cell r="D13368">
            <v>2006</v>
          </cell>
          <cell r="G13368">
            <v>99</v>
          </cell>
          <cell r="I13368">
            <v>5779571</v>
          </cell>
        </row>
        <row r="13369">
          <cell r="A13369">
            <v>428</v>
          </cell>
          <cell r="D13369">
            <v>2006</v>
          </cell>
          <cell r="G13369"/>
          <cell r="I13369">
            <v>0</v>
          </cell>
        </row>
        <row r="13370">
          <cell r="A13370">
            <v>428</v>
          </cell>
          <cell r="D13370">
            <v>2006</v>
          </cell>
          <cell r="G13370">
            <v>101</v>
          </cell>
          <cell r="I13370">
            <v>90855</v>
          </cell>
        </row>
        <row r="13371">
          <cell r="A13371">
            <v>428</v>
          </cell>
          <cell r="D13371">
            <v>2006</v>
          </cell>
          <cell r="G13371">
            <v>102</v>
          </cell>
          <cell r="I13371">
            <v>5987</v>
          </cell>
        </row>
        <row r="13372">
          <cell r="A13372">
            <v>428</v>
          </cell>
          <cell r="D13372">
            <v>2006</v>
          </cell>
          <cell r="G13372"/>
          <cell r="I13372">
            <v>0</v>
          </cell>
        </row>
        <row r="13373">
          <cell r="A13373">
            <v>428</v>
          </cell>
          <cell r="D13373">
            <v>2006</v>
          </cell>
          <cell r="G13373"/>
          <cell r="I13373">
            <v>0</v>
          </cell>
        </row>
        <row r="13374">
          <cell r="A13374">
            <v>428</v>
          </cell>
          <cell r="D13374">
            <v>2006</v>
          </cell>
          <cell r="G13374"/>
          <cell r="I13374">
            <v>0</v>
          </cell>
        </row>
        <row r="13375">
          <cell r="A13375">
            <v>428</v>
          </cell>
          <cell r="D13375">
            <v>2006</v>
          </cell>
          <cell r="G13375"/>
          <cell r="I13375">
            <v>0</v>
          </cell>
        </row>
        <row r="13376">
          <cell r="A13376">
            <v>428</v>
          </cell>
          <cell r="D13376">
            <v>2006</v>
          </cell>
          <cell r="G13376">
            <v>107</v>
          </cell>
          <cell r="I13376">
            <v>289917</v>
          </cell>
        </row>
        <row r="13377">
          <cell r="A13377">
            <v>428</v>
          </cell>
          <cell r="D13377">
            <v>2006</v>
          </cell>
          <cell r="G13377">
            <v>108</v>
          </cell>
          <cell r="I13377">
            <v>147937</v>
          </cell>
        </row>
        <row r="13378">
          <cell r="A13378">
            <v>428</v>
          </cell>
          <cell r="D13378">
            <v>2006</v>
          </cell>
          <cell r="G13378"/>
          <cell r="I13378">
            <v>0</v>
          </cell>
        </row>
        <row r="13379">
          <cell r="A13379">
            <v>428</v>
          </cell>
          <cell r="D13379">
            <v>2006</v>
          </cell>
          <cell r="G13379">
            <v>110</v>
          </cell>
          <cell r="I13379">
            <v>1955</v>
          </cell>
        </row>
        <row r="13380">
          <cell r="A13380">
            <v>428</v>
          </cell>
          <cell r="D13380">
            <v>2006</v>
          </cell>
          <cell r="G13380">
            <v>111</v>
          </cell>
          <cell r="I13380">
            <v>536651</v>
          </cell>
        </row>
        <row r="13381">
          <cell r="A13381">
            <v>428</v>
          </cell>
          <cell r="D13381">
            <v>2006</v>
          </cell>
          <cell r="G13381">
            <v>112</v>
          </cell>
          <cell r="I13381">
            <v>6316222</v>
          </cell>
        </row>
        <row r="13382">
          <cell r="A13382">
            <v>428</v>
          </cell>
          <cell r="D13382">
            <v>2007</v>
          </cell>
          <cell r="G13382">
            <v>83</v>
          </cell>
          <cell r="I13382">
            <v>187098</v>
          </cell>
        </row>
        <row r="13383">
          <cell r="A13383">
            <v>428</v>
          </cell>
          <cell r="D13383">
            <v>2007</v>
          </cell>
          <cell r="G13383">
            <v>84</v>
          </cell>
          <cell r="I13383">
            <v>840246</v>
          </cell>
        </row>
        <row r="13384">
          <cell r="A13384">
            <v>428</v>
          </cell>
          <cell r="D13384">
            <v>2007</v>
          </cell>
          <cell r="G13384"/>
          <cell r="I13384">
            <v>0</v>
          </cell>
        </row>
        <row r="13385">
          <cell r="A13385">
            <v>428</v>
          </cell>
          <cell r="D13385">
            <v>2007</v>
          </cell>
          <cell r="G13385"/>
          <cell r="I13385">
            <v>0</v>
          </cell>
        </row>
        <row r="13386">
          <cell r="A13386">
            <v>428</v>
          </cell>
          <cell r="D13386">
            <v>2007</v>
          </cell>
          <cell r="G13386"/>
          <cell r="I13386">
            <v>0</v>
          </cell>
        </row>
        <row r="13387">
          <cell r="A13387">
            <v>428</v>
          </cell>
          <cell r="D13387">
            <v>2007</v>
          </cell>
          <cell r="G13387"/>
          <cell r="I13387">
            <v>0</v>
          </cell>
        </row>
        <row r="13388">
          <cell r="A13388">
            <v>428</v>
          </cell>
          <cell r="D13388">
            <v>2007</v>
          </cell>
          <cell r="G13388"/>
          <cell r="I13388">
            <v>0</v>
          </cell>
        </row>
        <row r="13389">
          <cell r="A13389">
            <v>428</v>
          </cell>
          <cell r="D13389">
            <v>2007</v>
          </cell>
          <cell r="G13389"/>
          <cell r="I13389">
            <v>0</v>
          </cell>
        </row>
        <row r="13390">
          <cell r="A13390">
            <v>428</v>
          </cell>
          <cell r="D13390">
            <v>2007</v>
          </cell>
          <cell r="G13390"/>
          <cell r="I13390">
            <v>0</v>
          </cell>
        </row>
        <row r="13391">
          <cell r="A13391">
            <v>428</v>
          </cell>
          <cell r="D13391">
            <v>2007</v>
          </cell>
          <cell r="G13391"/>
          <cell r="I13391">
            <v>0</v>
          </cell>
        </row>
        <row r="13392">
          <cell r="A13392">
            <v>428</v>
          </cell>
          <cell r="D13392">
            <v>2007</v>
          </cell>
          <cell r="G13392">
            <v>93</v>
          </cell>
          <cell r="I13392">
            <v>428349</v>
          </cell>
        </row>
        <row r="13393">
          <cell r="A13393">
            <v>428</v>
          </cell>
          <cell r="D13393">
            <v>2007</v>
          </cell>
          <cell r="G13393">
            <v>94</v>
          </cell>
          <cell r="I13393">
            <v>88319</v>
          </cell>
        </row>
        <row r="13394">
          <cell r="A13394">
            <v>428</v>
          </cell>
          <cell r="D13394">
            <v>2007</v>
          </cell>
          <cell r="G13394"/>
          <cell r="I13394">
            <v>0</v>
          </cell>
        </row>
        <row r="13395">
          <cell r="A13395">
            <v>428</v>
          </cell>
          <cell r="D13395">
            <v>2007</v>
          </cell>
          <cell r="G13395">
            <v>96</v>
          </cell>
          <cell r="I13395">
            <v>4101648</v>
          </cell>
        </row>
        <row r="13396">
          <cell r="A13396">
            <v>428</v>
          </cell>
          <cell r="D13396">
            <v>2007</v>
          </cell>
          <cell r="G13396">
            <v>97</v>
          </cell>
          <cell r="I13396">
            <v>93084</v>
          </cell>
        </row>
        <row r="13397">
          <cell r="A13397">
            <v>428</v>
          </cell>
          <cell r="D13397">
            <v>2007</v>
          </cell>
          <cell r="G13397">
            <v>98</v>
          </cell>
          <cell r="I13397">
            <v>76463</v>
          </cell>
        </row>
        <row r="13398">
          <cell r="A13398">
            <v>428</v>
          </cell>
          <cell r="D13398">
            <v>2007</v>
          </cell>
          <cell r="G13398">
            <v>99</v>
          </cell>
          <cell r="I13398">
            <v>5815207</v>
          </cell>
        </row>
        <row r="13399">
          <cell r="A13399">
            <v>428</v>
          </cell>
          <cell r="D13399">
            <v>2007</v>
          </cell>
          <cell r="G13399"/>
          <cell r="I13399">
            <v>0</v>
          </cell>
        </row>
        <row r="13400">
          <cell r="A13400">
            <v>428</v>
          </cell>
          <cell r="D13400">
            <v>2007</v>
          </cell>
          <cell r="G13400">
            <v>101</v>
          </cell>
          <cell r="I13400">
            <v>96112</v>
          </cell>
        </row>
        <row r="13401">
          <cell r="A13401">
            <v>428</v>
          </cell>
          <cell r="D13401">
            <v>2007</v>
          </cell>
          <cell r="G13401">
            <v>102</v>
          </cell>
          <cell r="I13401">
            <v>4204</v>
          </cell>
        </row>
        <row r="13402">
          <cell r="A13402">
            <v>428</v>
          </cell>
          <cell r="D13402">
            <v>2007</v>
          </cell>
          <cell r="G13402"/>
          <cell r="I13402">
            <v>0</v>
          </cell>
        </row>
        <row r="13403">
          <cell r="A13403">
            <v>428</v>
          </cell>
          <cell r="D13403">
            <v>2007</v>
          </cell>
          <cell r="G13403"/>
          <cell r="I13403">
            <v>0</v>
          </cell>
        </row>
        <row r="13404">
          <cell r="A13404">
            <v>428</v>
          </cell>
          <cell r="D13404">
            <v>2007</v>
          </cell>
          <cell r="G13404"/>
          <cell r="I13404">
            <v>0</v>
          </cell>
        </row>
        <row r="13405">
          <cell r="A13405">
            <v>428</v>
          </cell>
          <cell r="D13405">
            <v>2007</v>
          </cell>
          <cell r="G13405"/>
          <cell r="I13405">
            <v>0</v>
          </cell>
        </row>
        <row r="13406">
          <cell r="A13406">
            <v>428</v>
          </cell>
          <cell r="D13406">
            <v>2007</v>
          </cell>
          <cell r="G13406">
            <v>107</v>
          </cell>
          <cell r="I13406">
            <v>279873</v>
          </cell>
        </row>
        <row r="13407">
          <cell r="A13407">
            <v>428</v>
          </cell>
          <cell r="D13407">
            <v>2007</v>
          </cell>
          <cell r="G13407">
            <v>108</v>
          </cell>
          <cell r="I13407">
            <v>211145</v>
          </cell>
        </row>
        <row r="13408">
          <cell r="A13408">
            <v>428</v>
          </cell>
          <cell r="D13408">
            <v>2007</v>
          </cell>
          <cell r="G13408"/>
          <cell r="I13408">
            <v>0</v>
          </cell>
        </row>
        <row r="13409">
          <cell r="A13409">
            <v>428</v>
          </cell>
          <cell r="D13409">
            <v>2007</v>
          </cell>
          <cell r="G13409">
            <v>110</v>
          </cell>
          <cell r="I13409">
            <v>752</v>
          </cell>
        </row>
        <row r="13410">
          <cell r="A13410">
            <v>428</v>
          </cell>
          <cell r="D13410">
            <v>2007</v>
          </cell>
          <cell r="G13410">
            <v>111</v>
          </cell>
          <cell r="I13410">
            <v>592086</v>
          </cell>
        </row>
        <row r="13411">
          <cell r="A13411">
            <v>428</v>
          </cell>
          <cell r="D13411">
            <v>2007</v>
          </cell>
          <cell r="G13411">
            <v>112</v>
          </cell>
          <cell r="I13411">
            <v>6407293</v>
          </cell>
        </row>
        <row r="13412">
          <cell r="A13412">
            <v>428</v>
          </cell>
          <cell r="D13412">
            <v>2008</v>
          </cell>
          <cell r="G13412">
            <v>83</v>
          </cell>
          <cell r="I13412">
            <v>215349</v>
          </cell>
        </row>
        <row r="13413">
          <cell r="A13413">
            <v>428</v>
          </cell>
          <cell r="D13413">
            <v>2008</v>
          </cell>
          <cell r="G13413">
            <v>84</v>
          </cell>
          <cell r="I13413">
            <v>757930</v>
          </cell>
        </row>
        <row r="13414">
          <cell r="A13414">
            <v>428</v>
          </cell>
          <cell r="D13414">
            <v>2008</v>
          </cell>
          <cell r="G13414"/>
          <cell r="I13414">
            <v>0</v>
          </cell>
        </row>
        <row r="13415">
          <cell r="A13415">
            <v>428</v>
          </cell>
          <cell r="D13415">
            <v>2008</v>
          </cell>
          <cell r="G13415"/>
          <cell r="I13415">
            <v>0</v>
          </cell>
        </row>
        <row r="13416">
          <cell r="A13416">
            <v>428</v>
          </cell>
          <cell r="D13416">
            <v>2008</v>
          </cell>
          <cell r="G13416"/>
          <cell r="I13416">
            <v>0</v>
          </cell>
        </row>
        <row r="13417">
          <cell r="A13417">
            <v>428</v>
          </cell>
          <cell r="D13417">
            <v>2008</v>
          </cell>
          <cell r="G13417"/>
          <cell r="I13417">
            <v>0</v>
          </cell>
        </row>
        <row r="13418">
          <cell r="A13418">
            <v>428</v>
          </cell>
          <cell r="D13418">
            <v>2008</v>
          </cell>
          <cell r="G13418"/>
          <cell r="I13418">
            <v>0</v>
          </cell>
        </row>
        <row r="13419">
          <cell r="A13419">
            <v>428</v>
          </cell>
          <cell r="D13419">
            <v>2008</v>
          </cell>
          <cell r="G13419"/>
          <cell r="I13419">
            <v>0</v>
          </cell>
        </row>
        <row r="13420">
          <cell r="A13420">
            <v>428</v>
          </cell>
          <cell r="D13420">
            <v>2008</v>
          </cell>
          <cell r="G13420"/>
          <cell r="I13420">
            <v>0</v>
          </cell>
        </row>
        <row r="13421">
          <cell r="A13421">
            <v>428</v>
          </cell>
          <cell r="D13421">
            <v>2008</v>
          </cell>
          <cell r="G13421"/>
          <cell r="I13421">
            <v>0</v>
          </cell>
        </row>
        <row r="13422">
          <cell r="A13422">
            <v>428</v>
          </cell>
          <cell r="D13422">
            <v>2008</v>
          </cell>
          <cell r="G13422">
            <v>93</v>
          </cell>
          <cell r="I13422">
            <v>349601</v>
          </cell>
        </row>
        <row r="13423">
          <cell r="A13423">
            <v>428</v>
          </cell>
          <cell r="D13423">
            <v>2008</v>
          </cell>
          <cell r="G13423">
            <v>94</v>
          </cell>
          <cell r="I13423">
            <v>102640</v>
          </cell>
        </row>
        <row r="13424">
          <cell r="A13424">
            <v>428</v>
          </cell>
          <cell r="D13424">
            <v>2008</v>
          </cell>
          <cell r="G13424"/>
          <cell r="I13424">
            <v>0</v>
          </cell>
        </row>
        <row r="13425">
          <cell r="A13425">
            <v>428</v>
          </cell>
          <cell r="D13425">
            <v>2008</v>
          </cell>
          <cell r="G13425">
            <v>96</v>
          </cell>
          <cell r="I13425">
            <v>4025810</v>
          </cell>
        </row>
        <row r="13426">
          <cell r="A13426">
            <v>428</v>
          </cell>
          <cell r="D13426">
            <v>2008</v>
          </cell>
          <cell r="G13426">
            <v>97</v>
          </cell>
          <cell r="I13426">
            <v>108380</v>
          </cell>
        </row>
        <row r="13427">
          <cell r="A13427">
            <v>428</v>
          </cell>
          <cell r="D13427">
            <v>2008</v>
          </cell>
          <cell r="G13427">
            <v>98</v>
          </cell>
          <cell r="I13427">
            <v>63204</v>
          </cell>
        </row>
        <row r="13428">
          <cell r="A13428">
            <v>428</v>
          </cell>
          <cell r="D13428">
            <v>2008</v>
          </cell>
          <cell r="G13428">
            <v>99</v>
          </cell>
          <cell r="I13428">
            <v>5622914</v>
          </cell>
        </row>
        <row r="13429">
          <cell r="A13429">
            <v>428</v>
          </cell>
          <cell r="D13429">
            <v>2008</v>
          </cell>
          <cell r="G13429"/>
          <cell r="I13429">
            <v>0</v>
          </cell>
        </row>
        <row r="13430">
          <cell r="A13430">
            <v>428</v>
          </cell>
          <cell r="D13430">
            <v>2008</v>
          </cell>
          <cell r="G13430">
            <v>101</v>
          </cell>
          <cell r="I13430">
            <v>103617</v>
          </cell>
        </row>
        <row r="13431">
          <cell r="A13431">
            <v>428</v>
          </cell>
          <cell r="D13431">
            <v>2008</v>
          </cell>
          <cell r="G13431">
            <v>102</v>
          </cell>
          <cell r="I13431">
            <v>5633</v>
          </cell>
        </row>
        <row r="13432">
          <cell r="A13432">
            <v>428</v>
          </cell>
          <cell r="D13432">
            <v>2008</v>
          </cell>
          <cell r="G13432"/>
          <cell r="I13432">
            <v>0</v>
          </cell>
        </row>
        <row r="13433">
          <cell r="A13433">
            <v>428</v>
          </cell>
          <cell r="D13433">
            <v>2008</v>
          </cell>
          <cell r="G13433"/>
          <cell r="I13433">
            <v>0</v>
          </cell>
        </row>
        <row r="13434">
          <cell r="A13434">
            <v>428</v>
          </cell>
          <cell r="D13434">
            <v>2008</v>
          </cell>
          <cell r="G13434"/>
          <cell r="I13434">
            <v>0</v>
          </cell>
        </row>
        <row r="13435">
          <cell r="A13435">
            <v>428</v>
          </cell>
          <cell r="D13435">
            <v>2008</v>
          </cell>
          <cell r="G13435"/>
          <cell r="I13435">
            <v>0</v>
          </cell>
        </row>
        <row r="13436">
          <cell r="A13436">
            <v>428</v>
          </cell>
          <cell r="D13436">
            <v>2008</v>
          </cell>
          <cell r="G13436">
            <v>107</v>
          </cell>
          <cell r="I13436">
            <v>242222</v>
          </cell>
        </row>
        <row r="13437">
          <cell r="A13437">
            <v>428</v>
          </cell>
          <cell r="D13437">
            <v>2008</v>
          </cell>
          <cell r="G13437">
            <v>108</v>
          </cell>
          <cell r="I13437">
            <v>228187</v>
          </cell>
        </row>
        <row r="13438">
          <cell r="A13438">
            <v>428</v>
          </cell>
          <cell r="D13438">
            <v>2008</v>
          </cell>
          <cell r="G13438"/>
          <cell r="I13438">
            <v>0</v>
          </cell>
        </row>
        <row r="13439">
          <cell r="A13439">
            <v>428</v>
          </cell>
          <cell r="D13439">
            <v>2008</v>
          </cell>
          <cell r="G13439">
            <v>110</v>
          </cell>
          <cell r="I13439">
            <v>1349</v>
          </cell>
        </row>
        <row r="13440">
          <cell r="A13440">
            <v>428</v>
          </cell>
          <cell r="D13440">
            <v>2008</v>
          </cell>
          <cell r="G13440">
            <v>111</v>
          </cell>
          <cell r="I13440">
            <v>581008</v>
          </cell>
        </row>
        <row r="13441">
          <cell r="A13441">
            <v>428</v>
          </cell>
          <cell r="D13441">
            <v>2008</v>
          </cell>
          <cell r="G13441">
            <v>112</v>
          </cell>
          <cell r="I13441">
            <v>6203922</v>
          </cell>
        </row>
        <row r="13442">
          <cell r="A13442">
            <v>428</v>
          </cell>
          <cell r="D13442">
            <v>2009</v>
          </cell>
          <cell r="G13442">
            <v>83</v>
          </cell>
          <cell r="I13442">
            <v>242664</v>
          </cell>
        </row>
        <row r="13443">
          <cell r="A13443">
            <v>428</v>
          </cell>
          <cell r="D13443">
            <v>2009</v>
          </cell>
          <cell r="G13443">
            <v>84</v>
          </cell>
          <cell r="I13443">
            <v>770739</v>
          </cell>
        </row>
        <row r="13444">
          <cell r="A13444">
            <v>428</v>
          </cell>
          <cell r="D13444">
            <v>2009</v>
          </cell>
          <cell r="G13444"/>
          <cell r="I13444">
            <v>0</v>
          </cell>
        </row>
        <row r="13445">
          <cell r="A13445">
            <v>428</v>
          </cell>
          <cell r="D13445">
            <v>2009</v>
          </cell>
          <cell r="G13445"/>
          <cell r="I13445">
            <v>0</v>
          </cell>
        </row>
        <row r="13446">
          <cell r="A13446">
            <v>428</v>
          </cell>
          <cell r="D13446">
            <v>2009</v>
          </cell>
          <cell r="G13446"/>
          <cell r="I13446">
            <v>0</v>
          </cell>
        </row>
        <row r="13447">
          <cell r="A13447">
            <v>428</v>
          </cell>
          <cell r="D13447">
            <v>2009</v>
          </cell>
          <cell r="G13447"/>
          <cell r="I13447">
            <v>0</v>
          </cell>
        </row>
        <row r="13448">
          <cell r="A13448">
            <v>428</v>
          </cell>
          <cell r="D13448">
            <v>2009</v>
          </cell>
          <cell r="G13448"/>
          <cell r="I13448">
            <v>0</v>
          </cell>
        </row>
        <row r="13449">
          <cell r="A13449">
            <v>428</v>
          </cell>
          <cell r="D13449">
            <v>2009</v>
          </cell>
          <cell r="G13449"/>
          <cell r="I13449">
            <v>0</v>
          </cell>
        </row>
        <row r="13450">
          <cell r="A13450">
            <v>428</v>
          </cell>
          <cell r="D13450">
            <v>2009</v>
          </cell>
          <cell r="G13450"/>
          <cell r="I13450">
            <v>0</v>
          </cell>
        </row>
        <row r="13451">
          <cell r="A13451">
            <v>428</v>
          </cell>
          <cell r="D13451">
            <v>2009</v>
          </cell>
          <cell r="G13451"/>
          <cell r="I13451">
            <v>0</v>
          </cell>
        </row>
        <row r="13452">
          <cell r="A13452">
            <v>428</v>
          </cell>
          <cell r="D13452">
            <v>2009</v>
          </cell>
          <cell r="G13452">
            <v>93</v>
          </cell>
          <cell r="I13452">
            <v>395420</v>
          </cell>
        </row>
        <row r="13453">
          <cell r="A13453">
            <v>428</v>
          </cell>
          <cell r="D13453">
            <v>2009</v>
          </cell>
          <cell r="G13453">
            <v>94</v>
          </cell>
          <cell r="I13453">
            <v>52106</v>
          </cell>
        </row>
        <row r="13454">
          <cell r="A13454">
            <v>428</v>
          </cell>
          <cell r="D13454">
            <v>2009</v>
          </cell>
          <cell r="G13454"/>
          <cell r="I13454">
            <v>0</v>
          </cell>
        </row>
        <row r="13455">
          <cell r="A13455">
            <v>428</v>
          </cell>
          <cell r="D13455">
            <v>2009</v>
          </cell>
          <cell r="G13455">
            <v>96</v>
          </cell>
          <cell r="I13455">
            <v>3698270</v>
          </cell>
        </row>
        <row r="13456">
          <cell r="A13456">
            <v>428</v>
          </cell>
          <cell r="D13456">
            <v>2009</v>
          </cell>
          <cell r="G13456">
            <v>97</v>
          </cell>
          <cell r="I13456">
            <v>92935</v>
          </cell>
        </row>
        <row r="13457">
          <cell r="A13457">
            <v>428</v>
          </cell>
          <cell r="D13457">
            <v>2009</v>
          </cell>
          <cell r="G13457">
            <v>98</v>
          </cell>
          <cell r="I13457">
            <v>40308</v>
          </cell>
        </row>
        <row r="13458">
          <cell r="A13458">
            <v>428</v>
          </cell>
          <cell r="D13458">
            <v>2009</v>
          </cell>
          <cell r="G13458">
            <v>99</v>
          </cell>
          <cell r="I13458">
            <v>5292442</v>
          </cell>
        </row>
        <row r="13459">
          <cell r="A13459">
            <v>428</v>
          </cell>
          <cell r="D13459">
            <v>2009</v>
          </cell>
          <cell r="G13459"/>
          <cell r="I13459">
            <v>0</v>
          </cell>
        </row>
        <row r="13460">
          <cell r="A13460">
            <v>428</v>
          </cell>
          <cell r="D13460">
            <v>2009</v>
          </cell>
          <cell r="G13460">
            <v>101</v>
          </cell>
          <cell r="I13460">
            <v>97910</v>
          </cell>
        </row>
        <row r="13461">
          <cell r="A13461">
            <v>428</v>
          </cell>
          <cell r="D13461">
            <v>2009</v>
          </cell>
          <cell r="G13461">
            <v>102</v>
          </cell>
          <cell r="I13461">
            <v>7112</v>
          </cell>
        </row>
        <row r="13462">
          <cell r="A13462">
            <v>428</v>
          </cell>
          <cell r="D13462">
            <v>2009</v>
          </cell>
          <cell r="G13462"/>
          <cell r="I13462">
            <v>0</v>
          </cell>
        </row>
        <row r="13463">
          <cell r="A13463">
            <v>428</v>
          </cell>
          <cell r="D13463">
            <v>2009</v>
          </cell>
          <cell r="G13463"/>
          <cell r="I13463">
            <v>0</v>
          </cell>
        </row>
        <row r="13464">
          <cell r="A13464">
            <v>428</v>
          </cell>
          <cell r="D13464">
            <v>2009</v>
          </cell>
          <cell r="G13464"/>
          <cell r="I13464">
            <v>0</v>
          </cell>
        </row>
        <row r="13465">
          <cell r="A13465">
            <v>428</v>
          </cell>
          <cell r="D13465">
            <v>2009</v>
          </cell>
          <cell r="G13465"/>
          <cell r="I13465">
            <v>0</v>
          </cell>
        </row>
        <row r="13466">
          <cell r="A13466">
            <v>428</v>
          </cell>
          <cell r="D13466">
            <v>2009</v>
          </cell>
          <cell r="G13466">
            <v>107</v>
          </cell>
          <cell r="I13466">
            <v>286175</v>
          </cell>
        </row>
        <row r="13467">
          <cell r="A13467">
            <v>428</v>
          </cell>
          <cell r="D13467">
            <v>2009</v>
          </cell>
          <cell r="G13467">
            <v>108</v>
          </cell>
          <cell r="I13467">
            <v>240542</v>
          </cell>
        </row>
        <row r="13468">
          <cell r="A13468">
            <v>428</v>
          </cell>
          <cell r="D13468">
            <v>2009</v>
          </cell>
          <cell r="G13468"/>
          <cell r="I13468">
            <v>0</v>
          </cell>
        </row>
        <row r="13469">
          <cell r="A13469">
            <v>428</v>
          </cell>
          <cell r="D13469">
            <v>2009</v>
          </cell>
          <cell r="G13469">
            <v>110</v>
          </cell>
          <cell r="I13469">
            <v>351</v>
          </cell>
        </row>
        <row r="13470">
          <cell r="A13470">
            <v>428</v>
          </cell>
          <cell r="D13470">
            <v>2009</v>
          </cell>
          <cell r="G13470">
            <v>111</v>
          </cell>
          <cell r="I13470">
            <v>632090</v>
          </cell>
        </row>
        <row r="13471">
          <cell r="A13471">
            <v>428</v>
          </cell>
          <cell r="D13471">
            <v>2009</v>
          </cell>
          <cell r="G13471">
            <v>112</v>
          </cell>
          <cell r="I13471">
            <v>5924532</v>
          </cell>
        </row>
        <row r="13472">
          <cell r="A13472">
            <v>428</v>
          </cell>
          <cell r="D13472">
            <v>2010</v>
          </cell>
          <cell r="G13472">
            <v>83</v>
          </cell>
          <cell r="I13472">
            <v>248087</v>
          </cell>
        </row>
        <row r="13473">
          <cell r="A13473">
            <v>428</v>
          </cell>
          <cell r="D13473">
            <v>2010</v>
          </cell>
          <cell r="G13473">
            <v>84</v>
          </cell>
          <cell r="I13473">
            <v>777004</v>
          </cell>
        </row>
        <row r="13474">
          <cell r="A13474">
            <v>428</v>
          </cell>
          <cell r="D13474">
            <v>2010</v>
          </cell>
          <cell r="G13474"/>
          <cell r="I13474">
            <v>0</v>
          </cell>
        </row>
        <row r="13475">
          <cell r="A13475">
            <v>428</v>
          </cell>
          <cell r="D13475">
            <v>2010</v>
          </cell>
          <cell r="G13475"/>
          <cell r="I13475">
            <v>0</v>
          </cell>
        </row>
        <row r="13476">
          <cell r="A13476">
            <v>428</v>
          </cell>
          <cell r="D13476">
            <v>2010</v>
          </cell>
          <cell r="G13476"/>
          <cell r="I13476">
            <v>0</v>
          </cell>
        </row>
        <row r="13477">
          <cell r="A13477">
            <v>428</v>
          </cell>
          <cell r="D13477">
            <v>2010</v>
          </cell>
          <cell r="G13477"/>
          <cell r="I13477">
            <v>0</v>
          </cell>
        </row>
        <row r="13478">
          <cell r="A13478">
            <v>428</v>
          </cell>
          <cell r="D13478">
            <v>2010</v>
          </cell>
          <cell r="G13478"/>
          <cell r="I13478">
            <v>0</v>
          </cell>
        </row>
        <row r="13479">
          <cell r="A13479">
            <v>428</v>
          </cell>
          <cell r="D13479">
            <v>2010</v>
          </cell>
          <cell r="G13479"/>
          <cell r="I13479">
            <v>0</v>
          </cell>
        </row>
        <row r="13480">
          <cell r="A13480">
            <v>428</v>
          </cell>
          <cell r="D13480">
            <v>2010</v>
          </cell>
          <cell r="G13480"/>
          <cell r="I13480">
            <v>0</v>
          </cell>
        </row>
        <row r="13481">
          <cell r="A13481">
            <v>428</v>
          </cell>
          <cell r="D13481">
            <v>2010</v>
          </cell>
          <cell r="G13481"/>
          <cell r="I13481">
            <v>0</v>
          </cell>
        </row>
        <row r="13482">
          <cell r="A13482">
            <v>428</v>
          </cell>
          <cell r="D13482">
            <v>2010</v>
          </cell>
          <cell r="G13482">
            <v>93</v>
          </cell>
          <cell r="I13482">
            <v>379743</v>
          </cell>
        </row>
        <row r="13483">
          <cell r="A13483">
            <v>428</v>
          </cell>
          <cell r="D13483">
            <v>2010</v>
          </cell>
          <cell r="G13483">
            <v>94</v>
          </cell>
          <cell r="I13483">
            <v>82973</v>
          </cell>
        </row>
        <row r="13484">
          <cell r="A13484">
            <v>428</v>
          </cell>
          <cell r="D13484">
            <v>2010</v>
          </cell>
          <cell r="G13484"/>
          <cell r="I13484">
            <v>0</v>
          </cell>
        </row>
        <row r="13485">
          <cell r="A13485">
            <v>428</v>
          </cell>
          <cell r="D13485">
            <v>2010</v>
          </cell>
          <cell r="G13485">
            <v>96</v>
          </cell>
          <cell r="I13485">
            <v>3500862</v>
          </cell>
        </row>
        <row r="13486">
          <cell r="A13486">
            <v>428</v>
          </cell>
          <cell r="D13486">
            <v>2010</v>
          </cell>
          <cell r="G13486">
            <v>97</v>
          </cell>
          <cell r="I13486">
            <v>94292</v>
          </cell>
        </row>
        <row r="13487">
          <cell r="A13487">
            <v>428</v>
          </cell>
          <cell r="D13487">
            <v>2010</v>
          </cell>
          <cell r="G13487">
            <v>98</v>
          </cell>
          <cell r="I13487">
            <v>3207</v>
          </cell>
        </row>
        <row r="13488">
          <cell r="A13488">
            <v>428</v>
          </cell>
          <cell r="D13488">
            <v>2010</v>
          </cell>
          <cell r="G13488">
            <v>99</v>
          </cell>
          <cell r="I13488">
            <v>5086168</v>
          </cell>
        </row>
        <row r="13489">
          <cell r="A13489">
            <v>428</v>
          </cell>
          <cell r="D13489">
            <v>2010</v>
          </cell>
          <cell r="G13489"/>
          <cell r="I13489">
            <v>0</v>
          </cell>
        </row>
        <row r="13490">
          <cell r="A13490">
            <v>428</v>
          </cell>
          <cell r="D13490">
            <v>2010</v>
          </cell>
          <cell r="G13490">
            <v>101</v>
          </cell>
          <cell r="I13490">
            <v>109473</v>
          </cell>
        </row>
        <row r="13491">
          <cell r="A13491">
            <v>428</v>
          </cell>
          <cell r="D13491">
            <v>2010</v>
          </cell>
          <cell r="G13491">
            <v>102</v>
          </cell>
          <cell r="I13491">
            <v>5761</v>
          </cell>
        </row>
        <row r="13492">
          <cell r="A13492">
            <v>428</v>
          </cell>
          <cell r="D13492">
            <v>2010</v>
          </cell>
          <cell r="G13492"/>
          <cell r="I13492">
            <v>0</v>
          </cell>
        </row>
        <row r="13493">
          <cell r="A13493">
            <v>428</v>
          </cell>
          <cell r="D13493">
            <v>2010</v>
          </cell>
          <cell r="G13493"/>
          <cell r="I13493">
            <v>0</v>
          </cell>
        </row>
        <row r="13494">
          <cell r="A13494">
            <v>428</v>
          </cell>
          <cell r="D13494">
            <v>2010</v>
          </cell>
          <cell r="G13494"/>
          <cell r="I13494">
            <v>0</v>
          </cell>
        </row>
        <row r="13495">
          <cell r="A13495">
            <v>428</v>
          </cell>
          <cell r="D13495">
            <v>2010</v>
          </cell>
          <cell r="G13495"/>
          <cell r="I13495">
            <v>0</v>
          </cell>
        </row>
        <row r="13496">
          <cell r="A13496">
            <v>428</v>
          </cell>
          <cell r="D13496">
            <v>2010</v>
          </cell>
          <cell r="G13496">
            <v>107</v>
          </cell>
          <cell r="I13496">
            <v>214865</v>
          </cell>
        </row>
        <row r="13497">
          <cell r="A13497">
            <v>428</v>
          </cell>
          <cell r="D13497">
            <v>2010</v>
          </cell>
          <cell r="G13497">
            <v>108</v>
          </cell>
          <cell r="I13497">
            <v>304386</v>
          </cell>
        </row>
        <row r="13498">
          <cell r="A13498">
            <v>428</v>
          </cell>
          <cell r="D13498">
            <v>2010</v>
          </cell>
          <cell r="G13498"/>
          <cell r="I13498">
            <v>0</v>
          </cell>
        </row>
        <row r="13499">
          <cell r="A13499">
            <v>428</v>
          </cell>
          <cell r="D13499">
            <v>2010</v>
          </cell>
          <cell r="G13499">
            <v>110</v>
          </cell>
          <cell r="I13499">
            <v>6034</v>
          </cell>
        </row>
        <row r="13500">
          <cell r="A13500">
            <v>428</v>
          </cell>
          <cell r="D13500">
            <v>2010</v>
          </cell>
          <cell r="G13500">
            <v>111</v>
          </cell>
          <cell r="I13500">
            <v>640519</v>
          </cell>
        </row>
        <row r="13501">
          <cell r="A13501">
            <v>428</v>
          </cell>
          <cell r="D13501">
            <v>2010</v>
          </cell>
          <cell r="G13501">
            <v>112</v>
          </cell>
          <cell r="I13501">
            <v>5726687</v>
          </cell>
        </row>
        <row r="13502">
          <cell r="A13502">
            <v>428</v>
          </cell>
          <cell r="D13502">
            <v>2011</v>
          </cell>
          <cell r="G13502">
            <v>83</v>
          </cell>
          <cell r="I13502">
            <v>248528</v>
          </cell>
        </row>
        <row r="13503">
          <cell r="A13503">
            <v>428</v>
          </cell>
          <cell r="D13503">
            <v>2011</v>
          </cell>
          <cell r="G13503">
            <v>84</v>
          </cell>
          <cell r="I13503">
            <v>821726</v>
          </cell>
        </row>
        <row r="13504">
          <cell r="A13504">
            <v>428</v>
          </cell>
          <cell r="D13504">
            <v>2011</v>
          </cell>
          <cell r="G13504"/>
          <cell r="I13504">
            <v>0</v>
          </cell>
        </row>
        <row r="13505">
          <cell r="A13505">
            <v>428</v>
          </cell>
          <cell r="D13505">
            <v>2011</v>
          </cell>
          <cell r="G13505"/>
          <cell r="I13505">
            <v>0</v>
          </cell>
        </row>
        <row r="13506">
          <cell r="A13506">
            <v>428</v>
          </cell>
          <cell r="D13506">
            <v>2011</v>
          </cell>
          <cell r="G13506"/>
          <cell r="I13506">
            <v>0</v>
          </cell>
        </row>
        <row r="13507">
          <cell r="A13507">
            <v>428</v>
          </cell>
          <cell r="D13507">
            <v>2011</v>
          </cell>
          <cell r="G13507"/>
          <cell r="I13507">
            <v>0</v>
          </cell>
        </row>
        <row r="13508">
          <cell r="A13508">
            <v>428</v>
          </cell>
          <cell r="D13508">
            <v>2011</v>
          </cell>
          <cell r="G13508"/>
          <cell r="I13508">
            <v>0</v>
          </cell>
        </row>
        <row r="13509">
          <cell r="A13509">
            <v>428</v>
          </cell>
          <cell r="D13509">
            <v>2011</v>
          </cell>
          <cell r="G13509"/>
          <cell r="I13509">
            <v>0</v>
          </cell>
        </row>
        <row r="13510">
          <cell r="A13510">
            <v>428</v>
          </cell>
          <cell r="D13510">
            <v>2011</v>
          </cell>
          <cell r="G13510"/>
          <cell r="I13510">
            <v>0</v>
          </cell>
        </row>
        <row r="13511">
          <cell r="A13511">
            <v>428</v>
          </cell>
          <cell r="D13511">
            <v>2011</v>
          </cell>
          <cell r="G13511"/>
          <cell r="I13511">
            <v>0</v>
          </cell>
        </row>
        <row r="13512">
          <cell r="A13512">
            <v>428</v>
          </cell>
          <cell r="D13512">
            <v>2011</v>
          </cell>
          <cell r="G13512">
            <v>93</v>
          </cell>
          <cell r="I13512">
            <v>376181</v>
          </cell>
        </row>
        <row r="13513">
          <cell r="A13513">
            <v>428</v>
          </cell>
          <cell r="D13513">
            <v>2011</v>
          </cell>
          <cell r="G13513">
            <v>94</v>
          </cell>
          <cell r="I13513">
            <v>120863</v>
          </cell>
        </row>
        <row r="13514">
          <cell r="A13514">
            <v>428</v>
          </cell>
          <cell r="D13514">
            <v>2011</v>
          </cell>
          <cell r="G13514"/>
          <cell r="I13514">
            <v>0</v>
          </cell>
        </row>
        <row r="13515">
          <cell r="A13515">
            <v>428</v>
          </cell>
          <cell r="D13515">
            <v>2011</v>
          </cell>
          <cell r="G13515">
            <v>96</v>
          </cell>
          <cell r="I13515">
            <v>4411031</v>
          </cell>
        </row>
        <row r="13516">
          <cell r="A13516">
            <v>428</v>
          </cell>
          <cell r="D13516">
            <v>2011</v>
          </cell>
          <cell r="G13516">
            <v>97</v>
          </cell>
          <cell r="I13516">
            <v>115903</v>
          </cell>
        </row>
        <row r="13517">
          <cell r="A13517">
            <v>428</v>
          </cell>
          <cell r="D13517">
            <v>2011</v>
          </cell>
          <cell r="G13517">
            <v>98</v>
          </cell>
          <cell r="I13517">
            <v>2226</v>
          </cell>
        </row>
        <row r="13518">
          <cell r="A13518">
            <v>428</v>
          </cell>
          <cell r="D13518">
            <v>2011</v>
          </cell>
          <cell r="G13518">
            <v>99</v>
          </cell>
          <cell r="I13518">
            <v>6096458</v>
          </cell>
        </row>
        <row r="13519">
          <cell r="A13519">
            <v>428</v>
          </cell>
          <cell r="D13519">
            <v>2011</v>
          </cell>
          <cell r="G13519"/>
          <cell r="I13519">
            <v>0</v>
          </cell>
        </row>
        <row r="13520">
          <cell r="A13520">
            <v>428</v>
          </cell>
          <cell r="D13520">
            <v>2011</v>
          </cell>
          <cell r="G13520">
            <v>101</v>
          </cell>
          <cell r="I13520">
            <v>99871</v>
          </cell>
        </row>
        <row r="13521">
          <cell r="A13521">
            <v>428</v>
          </cell>
          <cell r="D13521">
            <v>2011</v>
          </cell>
          <cell r="G13521">
            <v>102</v>
          </cell>
          <cell r="I13521">
            <v>7534</v>
          </cell>
        </row>
        <row r="13522">
          <cell r="A13522">
            <v>428</v>
          </cell>
          <cell r="D13522">
            <v>2011</v>
          </cell>
          <cell r="G13522"/>
          <cell r="I13522">
            <v>0</v>
          </cell>
        </row>
        <row r="13523">
          <cell r="A13523">
            <v>428</v>
          </cell>
          <cell r="D13523">
            <v>2011</v>
          </cell>
          <cell r="G13523"/>
          <cell r="I13523">
            <v>0</v>
          </cell>
        </row>
        <row r="13524">
          <cell r="A13524">
            <v>428</v>
          </cell>
          <cell r="D13524">
            <v>2011</v>
          </cell>
          <cell r="G13524"/>
          <cell r="I13524">
            <v>0</v>
          </cell>
        </row>
        <row r="13525">
          <cell r="A13525">
            <v>428</v>
          </cell>
          <cell r="D13525">
            <v>2011</v>
          </cell>
          <cell r="G13525"/>
          <cell r="I13525">
            <v>0</v>
          </cell>
        </row>
        <row r="13526">
          <cell r="A13526">
            <v>428</v>
          </cell>
          <cell r="D13526">
            <v>2011</v>
          </cell>
          <cell r="G13526">
            <v>107</v>
          </cell>
          <cell r="I13526">
            <v>211561</v>
          </cell>
        </row>
        <row r="13527">
          <cell r="A13527">
            <v>428</v>
          </cell>
          <cell r="D13527">
            <v>2011</v>
          </cell>
          <cell r="G13527">
            <v>108</v>
          </cell>
          <cell r="I13527">
            <v>352001</v>
          </cell>
        </row>
        <row r="13528">
          <cell r="A13528">
            <v>428</v>
          </cell>
          <cell r="D13528">
            <v>2011</v>
          </cell>
          <cell r="G13528"/>
          <cell r="I13528">
            <v>0</v>
          </cell>
        </row>
        <row r="13529">
          <cell r="A13529">
            <v>428</v>
          </cell>
          <cell r="D13529">
            <v>2011</v>
          </cell>
          <cell r="G13529">
            <v>110</v>
          </cell>
          <cell r="I13529">
            <v>0</v>
          </cell>
        </row>
        <row r="13530">
          <cell r="A13530">
            <v>428</v>
          </cell>
          <cell r="D13530">
            <v>2011</v>
          </cell>
          <cell r="G13530">
            <v>111</v>
          </cell>
          <cell r="I13530">
            <v>670967</v>
          </cell>
        </row>
        <row r="13531">
          <cell r="A13531">
            <v>428</v>
          </cell>
          <cell r="D13531">
            <v>2011</v>
          </cell>
          <cell r="G13531">
            <v>112</v>
          </cell>
          <cell r="I13531">
            <v>6767425</v>
          </cell>
        </row>
        <row r="13532">
          <cell r="A13532">
            <v>428</v>
          </cell>
          <cell r="D13532">
            <v>2012</v>
          </cell>
          <cell r="G13532">
            <v>83</v>
          </cell>
          <cell r="I13532">
            <v>249601</v>
          </cell>
        </row>
        <row r="13533">
          <cell r="A13533">
            <v>428</v>
          </cell>
          <cell r="D13533">
            <v>2012</v>
          </cell>
          <cell r="G13533"/>
          <cell r="I13533">
            <v>0</v>
          </cell>
        </row>
        <row r="13534">
          <cell r="A13534">
            <v>428</v>
          </cell>
          <cell r="D13534">
            <v>2012</v>
          </cell>
          <cell r="G13534">
            <v>85</v>
          </cell>
          <cell r="I13534">
            <v>797471</v>
          </cell>
        </row>
        <row r="13535">
          <cell r="A13535">
            <v>428</v>
          </cell>
          <cell r="D13535">
            <v>2012</v>
          </cell>
          <cell r="G13535"/>
          <cell r="I13535">
            <v>0</v>
          </cell>
        </row>
        <row r="13536">
          <cell r="A13536">
            <v>428</v>
          </cell>
          <cell r="D13536">
            <v>2012</v>
          </cell>
          <cell r="G13536"/>
          <cell r="I13536">
            <v>0</v>
          </cell>
        </row>
        <row r="13537">
          <cell r="A13537">
            <v>428</v>
          </cell>
          <cell r="D13537">
            <v>2012</v>
          </cell>
          <cell r="G13537"/>
          <cell r="I13537">
            <v>0</v>
          </cell>
        </row>
        <row r="13538">
          <cell r="A13538">
            <v>428</v>
          </cell>
          <cell r="D13538">
            <v>2012</v>
          </cell>
          <cell r="G13538"/>
          <cell r="I13538">
            <v>0</v>
          </cell>
        </row>
        <row r="13539">
          <cell r="A13539">
            <v>428</v>
          </cell>
          <cell r="D13539">
            <v>2012</v>
          </cell>
          <cell r="G13539"/>
          <cell r="I13539">
            <v>0</v>
          </cell>
        </row>
        <row r="13540">
          <cell r="A13540">
            <v>428</v>
          </cell>
          <cell r="D13540">
            <v>2012</v>
          </cell>
          <cell r="G13540"/>
          <cell r="I13540">
            <v>0</v>
          </cell>
        </row>
        <row r="13541">
          <cell r="A13541">
            <v>428</v>
          </cell>
          <cell r="D13541">
            <v>2012</v>
          </cell>
          <cell r="G13541"/>
          <cell r="I13541">
            <v>0</v>
          </cell>
        </row>
        <row r="13542">
          <cell r="A13542">
            <v>428</v>
          </cell>
          <cell r="D13542">
            <v>2012</v>
          </cell>
          <cell r="G13542">
            <v>93</v>
          </cell>
          <cell r="I13542">
            <v>453416</v>
          </cell>
        </row>
        <row r="13543">
          <cell r="A13543">
            <v>428</v>
          </cell>
          <cell r="D13543">
            <v>2012</v>
          </cell>
          <cell r="G13543">
            <v>94</v>
          </cell>
          <cell r="I13543">
            <v>77332</v>
          </cell>
        </row>
        <row r="13544">
          <cell r="A13544">
            <v>428</v>
          </cell>
          <cell r="D13544">
            <v>2012</v>
          </cell>
          <cell r="G13544"/>
          <cell r="I13544">
            <v>0</v>
          </cell>
        </row>
        <row r="13545">
          <cell r="A13545">
            <v>428</v>
          </cell>
          <cell r="D13545">
            <v>2012</v>
          </cell>
          <cell r="G13545">
            <v>96</v>
          </cell>
          <cell r="I13545">
            <v>4182427</v>
          </cell>
        </row>
        <row r="13546">
          <cell r="A13546">
            <v>428</v>
          </cell>
          <cell r="D13546">
            <v>2012</v>
          </cell>
          <cell r="G13546">
            <v>97</v>
          </cell>
          <cell r="I13546">
            <v>159479</v>
          </cell>
        </row>
        <row r="13547">
          <cell r="A13547">
            <v>428</v>
          </cell>
          <cell r="D13547">
            <v>2012</v>
          </cell>
          <cell r="G13547">
            <v>98</v>
          </cell>
          <cell r="I13547">
            <v>4334</v>
          </cell>
        </row>
        <row r="13548">
          <cell r="A13548">
            <v>428</v>
          </cell>
          <cell r="D13548">
            <v>2012</v>
          </cell>
          <cell r="G13548">
            <v>99</v>
          </cell>
          <cell r="I13548">
            <v>5924060</v>
          </cell>
        </row>
        <row r="13549">
          <cell r="A13549">
            <v>428</v>
          </cell>
          <cell r="D13549">
            <v>2012</v>
          </cell>
          <cell r="G13549"/>
          <cell r="I13549">
            <v>0</v>
          </cell>
        </row>
        <row r="13550">
          <cell r="A13550">
            <v>428</v>
          </cell>
          <cell r="D13550">
            <v>2012</v>
          </cell>
          <cell r="G13550">
            <v>101</v>
          </cell>
          <cell r="I13550">
            <v>100073</v>
          </cell>
        </row>
        <row r="13551">
          <cell r="A13551">
            <v>428</v>
          </cell>
          <cell r="D13551">
            <v>2012</v>
          </cell>
          <cell r="G13551">
            <v>102</v>
          </cell>
          <cell r="I13551">
            <v>15091</v>
          </cell>
        </row>
        <row r="13552">
          <cell r="A13552">
            <v>428</v>
          </cell>
          <cell r="D13552">
            <v>2012</v>
          </cell>
          <cell r="G13552"/>
          <cell r="I13552">
            <v>0</v>
          </cell>
        </row>
        <row r="13553">
          <cell r="A13553">
            <v>428</v>
          </cell>
          <cell r="D13553">
            <v>2012</v>
          </cell>
          <cell r="G13553"/>
          <cell r="I13553">
            <v>0</v>
          </cell>
        </row>
        <row r="13554">
          <cell r="A13554">
            <v>428</v>
          </cell>
          <cell r="D13554">
            <v>2012</v>
          </cell>
          <cell r="G13554"/>
          <cell r="I13554">
            <v>0</v>
          </cell>
        </row>
        <row r="13555">
          <cell r="A13555">
            <v>428</v>
          </cell>
          <cell r="D13555">
            <v>2012</v>
          </cell>
          <cell r="G13555"/>
          <cell r="I13555">
            <v>0</v>
          </cell>
        </row>
        <row r="13556">
          <cell r="A13556">
            <v>428</v>
          </cell>
          <cell r="D13556">
            <v>2012</v>
          </cell>
          <cell r="G13556">
            <v>107</v>
          </cell>
          <cell r="I13556">
            <v>190228</v>
          </cell>
        </row>
        <row r="13557">
          <cell r="A13557">
            <v>428</v>
          </cell>
          <cell r="D13557">
            <v>2012</v>
          </cell>
          <cell r="G13557">
            <v>108</v>
          </cell>
          <cell r="I13557">
            <v>318204</v>
          </cell>
        </row>
        <row r="13558">
          <cell r="A13558">
            <v>428</v>
          </cell>
          <cell r="D13558">
            <v>2012</v>
          </cell>
          <cell r="G13558"/>
          <cell r="I13558">
            <v>0</v>
          </cell>
        </row>
        <row r="13559">
          <cell r="A13559">
            <v>428</v>
          </cell>
          <cell r="D13559">
            <v>2012</v>
          </cell>
          <cell r="G13559"/>
          <cell r="I13559">
            <v>0</v>
          </cell>
        </row>
        <row r="13560">
          <cell r="A13560">
            <v>428</v>
          </cell>
          <cell r="D13560">
            <v>2012</v>
          </cell>
          <cell r="G13560">
            <v>111</v>
          </cell>
          <cell r="I13560">
            <v>623596</v>
          </cell>
        </row>
        <row r="13561">
          <cell r="A13561">
            <v>428</v>
          </cell>
          <cell r="D13561">
            <v>2012</v>
          </cell>
          <cell r="G13561">
            <v>112</v>
          </cell>
          <cell r="I13561">
            <v>6547656</v>
          </cell>
        </row>
        <row r="13562">
          <cell r="A13562">
            <v>428</v>
          </cell>
          <cell r="D13562">
            <v>2013</v>
          </cell>
          <cell r="G13562">
            <v>83</v>
          </cell>
          <cell r="I13562">
            <v>229870</v>
          </cell>
        </row>
        <row r="13563">
          <cell r="A13563">
            <v>428</v>
          </cell>
          <cell r="D13563">
            <v>2013</v>
          </cell>
          <cell r="G13563"/>
          <cell r="I13563">
            <v>0</v>
          </cell>
        </row>
        <row r="13564">
          <cell r="A13564">
            <v>428</v>
          </cell>
          <cell r="D13564">
            <v>2013</v>
          </cell>
          <cell r="G13564">
            <v>85</v>
          </cell>
          <cell r="I13564">
            <v>818597</v>
          </cell>
        </row>
        <row r="13565">
          <cell r="A13565">
            <v>428</v>
          </cell>
          <cell r="D13565">
            <v>2013</v>
          </cell>
          <cell r="G13565"/>
          <cell r="I13565">
            <v>0</v>
          </cell>
        </row>
        <row r="13566">
          <cell r="A13566">
            <v>428</v>
          </cell>
          <cell r="D13566">
            <v>2013</v>
          </cell>
          <cell r="G13566"/>
          <cell r="I13566">
            <v>0</v>
          </cell>
        </row>
        <row r="13567">
          <cell r="A13567">
            <v>428</v>
          </cell>
          <cell r="D13567">
            <v>2013</v>
          </cell>
          <cell r="G13567"/>
          <cell r="I13567">
            <v>0</v>
          </cell>
        </row>
        <row r="13568">
          <cell r="A13568">
            <v>428</v>
          </cell>
          <cell r="D13568">
            <v>2013</v>
          </cell>
          <cell r="G13568"/>
          <cell r="I13568">
            <v>0</v>
          </cell>
        </row>
        <row r="13569">
          <cell r="A13569">
            <v>428</v>
          </cell>
          <cell r="D13569">
            <v>2013</v>
          </cell>
          <cell r="G13569"/>
          <cell r="I13569">
            <v>0</v>
          </cell>
        </row>
        <row r="13570">
          <cell r="A13570">
            <v>428</v>
          </cell>
          <cell r="D13570">
            <v>2013</v>
          </cell>
          <cell r="G13570"/>
          <cell r="I13570">
            <v>0</v>
          </cell>
        </row>
        <row r="13571">
          <cell r="A13571">
            <v>428</v>
          </cell>
          <cell r="D13571">
            <v>2013</v>
          </cell>
          <cell r="G13571"/>
          <cell r="I13571">
            <v>0</v>
          </cell>
        </row>
        <row r="13572">
          <cell r="A13572">
            <v>428</v>
          </cell>
          <cell r="D13572">
            <v>2013</v>
          </cell>
          <cell r="G13572">
            <v>93</v>
          </cell>
          <cell r="I13572">
            <v>551669</v>
          </cell>
        </row>
        <row r="13573">
          <cell r="A13573">
            <v>428</v>
          </cell>
          <cell r="D13573">
            <v>2013</v>
          </cell>
          <cell r="G13573">
            <v>94</v>
          </cell>
          <cell r="I13573">
            <v>78999</v>
          </cell>
        </row>
        <row r="13574">
          <cell r="A13574">
            <v>428</v>
          </cell>
          <cell r="D13574">
            <v>2013</v>
          </cell>
          <cell r="G13574"/>
          <cell r="I13574">
            <v>0</v>
          </cell>
        </row>
        <row r="13575">
          <cell r="A13575">
            <v>428</v>
          </cell>
          <cell r="D13575">
            <v>2013</v>
          </cell>
          <cell r="G13575">
            <v>96</v>
          </cell>
          <cell r="I13575">
            <v>4736259</v>
          </cell>
        </row>
        <row r="13576">
          <cell r="A13576">
            <v>428</v>
          </cell>
          <cell r="D13576">
            <v>2013</v>
          </cell>
          <cell r="G13576">
            <v>97</v>
          </cell>
          <cell r="I13576">
            <v>192943</v>
          </cell>
        </row>
        <row r="13577">
          <cell r="A13577">
            <v>428</v>
          </cell>
          <cell r="D13577">
            <v>2013</v>
          </cell>
          <cell r="G13577">
            <v>98</v>
          </cell>
          <cell r="I13577">
            <v>11768</v>
          </cell>
        </row>
        <row r="13578">
          <cell r="A13578">
            <v>428</v>
          </cell>
          <cell r="D13578">
            <v>2013</v>
          </cell>
          <cell r="G13578">
            <v>99</v>
          </cell>
          <cell r="I13578">
            <v>6620105</v>
          </cell>
        </row>
        <row r="13579">
          <cell r="A13579">
            <v>428</v>
          </cell>
          <cell r="D13579">
            <v>2013</v>
          </cell>
          <cell r="G13579"/>
          <cell r="I13579">
            <v>0</v>
          </cell>
        </row>
        <row r="13580">
          <cell r="A13580">
            <v>428</v>
          </cell>
          <cell r="D13580">
            <v>2013</v>
          </cell>
          <cell r="G13580">
            <v>101</v>
          </cell>
          <cell r="I13580">
            <v>87026</v>
          </cell>
        </row>
        <row r="13581">
          <cell r="A13581">
            <v>428</v>
          </cell>
          <cell r="D13581">
            <v>2013</v>
          </cell>
          <cell r="G13581">
            <v>102</v>
          </cell>
          <cell r="I13581">
            <v>7509</v>
          </cell>
        </row>
        <row r="13582">
          <cell r="A13582">
            <v>428</v>
          </cell>
          <cell r="D13582">
            <v>2013</v>
          </cell>
          <cell r="G13582"/>
          <cell r="I13582">
            <v>0</v>
          </cell>
        </row>
        <row r="13583">
          <cell r="A13583">
            <v>428</v>
          </cell>
          <cell r="D13583">
            <v>2013</v>
          </cell>
          <cell r="G13583"/>
          <cell r="I13583">
            <v>0</v>
          </cell>
        </row>
        <row r="13584">
          <cell r="A13584">
            <v>428</v>
          </cell>
          <cell r="D13584">
            <v>2013</v>
          </cell>
          <cell r="G13584"/>
          <cell r="I13584">
            <v>0</v>
          </cell>
        </row>
        <row r="13585">
          <cell r="A13585">
            <v>428</v>
          </cell>
          <cell r="D13585">
            <v>2013</v>
          </cell>
          <cell r="G13585"/>
          <cell r="I13585">
            <v>0</v>
          </cell>
        </row>
        <row r="13586">
          <cell r="A13586">
            <v>428</v>
          </cell>
          <cell r="D13586">
            <v>2013</v>
          </cell>
          <cell r="G13586">
            <v>107</v>
          </cell>
          <cell r="I13586">
            <v>433190</v>
          </cell>
        </row>
        <row r="13587">
          <cell r="A13587">
            <v>428</v>
          </cell>
          <cell r="D13587">
            <v>2013</v>
          </cell>
          <cell r="G13587">
            <v>108</v>
          </cell>
          <cell r="I13587">
            <v>472453</v>
          </cell>
        </row>
        <row r="13588">
          <cell r="A13588">
            <v>428</v>
          </cell>
          <cell r="D13588">
            <v>2013</v>
          </cell>
          <cell r="G13588"/>
          <cell r="I13588">
            <v>0</v>
          </cell>
        </row>
        <row r="13589">
          <cell r="A13589">
            <v>428</v>
          </cell>
          <cell r="D13589">
            <v>2013</v>
          </cell>
          <cell r="G13589"/>
          <cell r="I13589">
            <v>0</v>
          </cell>
        </row>
        <row r="13590">
          <cell r="A13590">
            <v>428</v>
          </cell>
          <cell r="D13590">
            <v>2013</v>
          </cell>
          <cell r="G13590">
            <v>111</v>
          </cell>
          <cell r="I13590">
            <v>1000178</v>
          </cell>
        </row>
        <row r="13591">
          <cell r="A13591">
            <v>428</v>
          </cell>
          <cell r="D13591">
            <v>2013</v>
          </cell>
          <cell r="G13591">
            <v>112</v>
          </cell>
          <cell r="I13591">
            <v>7620283</v>
          </cell>
        </row>
        <row r="13592">
          <cell r="A13592">
            <v>428</v>
          </cell>
          <cell r="D13592">
            <v>2014</v>
          </cell>
          <cell r="G13592">
            <v>83</v>
          </cell>
          <cell r="I13592">
            <v>224708</v>
          </cell>
        </row>
        <row r="13593">
          <cell r="A13593">
            <v>428</v>
          </cell>
          <cell r="D13593">
            <v>2014</v>
          </cell>
          <cell r="G13593"/>
          <cell r="I13593">
            <v>0</v>
          </cell>
        </row>
        <row r="13594">
          <cell r="A13594">
            <v>428</v>
          </cell>
          <cell r="D13594">
            <v>2014</v>
          </cell>
          <cell r="G13594">
            <v>85</v>
          </cell>
          <cell r="I13594">
            <v>822917</v>
          </cell>
        </row>
        <row r="13595">
          <cell r="A13595">
            <v>428</v>
          </cell>
          <cell r="D13595">
            <v>2014</v>
          </cell>
          <cell r="G13595"/>
          <cell r="I13595">
            <v>0</v>
          </cell>
        </row>
        <row r="13596">
          <cell r="A13596">
            <v>428</v>
          </cell>
          <cell r="D13596">
            <v>2014</v>
          </cell>
          <cell r="G13596"/>
          <cell r="I13596">
            <v>0</v>
          </cell>
        </row>
        <row r="13597">
          <cell r="A13597">
            <v>428</v>
          </cell>
          <cell r="D13597">
            <v>2014</v>
          </cell>
          <cell r="G13597"/>
          <cell r="I13597">
            <v>0</v>
          </cell>
        </row>
        <row r="13598">
          <cell r="A13598">
            <v>428</v>
          </cell>
          <cell r="D13598">
            <v>2014</v>
          </cell>
          <cell r="G13598"/>
          <cell r="I13598">
            <v>0</v>
          </cell>
        </row>
        <row r="13599">
          <cell r="A13599">
            <v>428</v>
          </cell>
          <cell r="D13599">
            <v>2014</v>
          </cell>
          <cell r="G13599"/>
          <cell r="I13599">
            <v>0</v>
          </cell>
        </row>
        <row r="13600">
          <cell r="A13600">
            <v>428</v>
          </cell>
          <cell r="D13600">
            <v>2014</v>
          </cell>
          <cell r="G13600"/>
          <cell r="I13600">
            <v>0</v>
          </cell>
        </row>
        <row r="13601">
          <cell r="A13601">
            <v>428</v>
          </cell>
          <cell r="D13601">
            <v>2014</v>
          </cell>
          <cell r="G13601"/>
          <cell r="I13601">
            <v>0</v>
          </cell>
        </row>
        <row r="13602">
          <cell r="A13602">
            <v>428</v>
          </cell>
          <cell r="D13602">
            <v>2014</v>
          </cell>
          <cell r="G13602">
            <v>93</v>
          </cell>
          <cell r="I13602">
            <v>518717</v>
          </cell>
        </row>
        <row r="13603">
          <cell r="A13603">
            <v>428</v>
          </cell>
          <cell r="D13603">
            <v>2014</v>
          </cell>
          <cell r="G13603">
            <v>94</v>
          </cell>
          <cell r="I13603">
            <v>89744</v>
          </cell>
        </row>
        <row r="13604">
          <cell r="A13604">
            <v>428</v>
          </cell>
          <cell r="D13604">
            <v>2014</v>
          </cell>
          <cell r="G13604"/>
          <cell r="I13604">
            <v>0</v>
          </cell>
        </row>
        <row r="13605">
          <cell r="A13605">
            <v>428</v>
          </cell>
          <cell r="D13605">
            <v>2014</v>
          </cell>
          <cell r="G13605">
            <v>96</v>
          </cell>
          <cell r="I13605">
            <v>4527066</v>
          </cell>
        </row>
        <row r="13606">
          <cell r="A13606">
            <v>428</v>
          </cell>
          <cell r="D13606">
            <v>2014</v>
          </cell>
          <cell r="G13606">
            <v>97</v>
          </cell>
          <cell r="I13606">
            <v>146883</v>
          </cell>
        </row>
        <row r="13607">
          <cell r="A13607">
            <v>428</v>
          </cell>
          <cell r="D13607">
            <v>2014</v>
          </cell>
          <cell r="G13607">
            <v>98</v>
          </cell>
          <cell r="I13607">
            <v>2449</v>
          </cell>
        </row>
        <row r="13608">
          <cell r="A13608">
            <v>428</v>
          </cell>
          <cell r="D13608">
            <v>2014</v>
          </cell>
          <cell r="G13608">
            <v>99</v>
          </cell>
          <cell r="I13608">
            <v>6332484</v>
          </cell>
        </row>
        <row r="13609">
          <cell r="A13609">
            <v>428</v>
          </cell>
          <cell r="D13609">
            <v>2014</v>
          </cell>
          <cell r="G13609"/>
          <cell r="I13609">
            <v>0</v>
          </cell>
        </row>
        <row r="13610">
          <cell r="A13610">
            <v>428</v>
          </cell>
          <cell r="D13610">
            <v>2014</v>
          </cell>
          <cell r="G13610">
            <v>101</v>
          </cell>
          <cell r="I13610">
            <v>85141</v>
          </cell>
        </row>
        <row r="13611">
          <cell r="A13611">
            <v>428</v>
          </cell>
          <cell r="D13611">
            <v>2014</v>
          </cell>
          <cell r="G13611">
            <v>102</v>
          </cell>
          <cell r="I13611">
            <v>1855</v>
          </cell>
        </row>
        <row r="13612">
          <cell r="A13612">
            <v>428</v>
          </cell>
          <cell r="D13612">
            <v>2014</v>
          </cell>
          <cell r="G13612"/>
          <cell r="I13612">
            <v>0</v>
          </cell>
        </row>
        <row r="13613">
          <cell r="A13613">
            <v>428</v>
          </cell>
          <cell r="D13613">
            <v>2014</v>
          </cell>
          <cell r="G13613"/>
          <cell r="I13613">
            <v>0</v>
          </cell>
        </row>
        <row r="13614">
          <cell r="A13614">
            <v>428</v>
          </cell>
          <cell r="D13614">
            <v>2014</v>
          </cell>
          <cell r="G13614"/>
          <cell r="I13614">
            <v>0</v>
          </cell>
        </row>
        <row r="13615">
          <cell r="A13615">
            <v>428</v>
          </cell>
          <cell r="D13615">
            <v>2014</v>
          </cell>
          <cell r="G13615"/>
          <cell r="I13615">
            <v>0</v>
          </cell>
        </row>
        <row r="13616">
          <cell r="A13616">
            <v>428</v>
          </cell>
          <cell r="D13616">
            <v>2014</v>
          </cell>
          <cell r="G13616">
            <v>107</v>
          </cell>
          <cell r="I13616">
            <v>283687</v>
          </cell>
        </row>
        <row r="13617">
          <cell r="A13617">
            <v>428</v>
          </cell>
          <cell r="D13617">
            <v>2014</v>
          </cell>
          <cell r="G13617">
            <v>108</v>
          </cell>
          <cell r="I13617">
            <v>516321</v>
          </cell>
        </row>
        <row r="13618">
          <cell r="A13618">
            <v>428</v>
          </cell>
          <cell r="D13618">
            <v>2014</v>
          </cell>
          <cell r="G13618"/>
          <cell r="I13618">
            <v>0</v>
          </cell>
        </row>
        <row r="13619">
          <cell r="A13619">
            <v>428</v>
          </cell>
          <cell r="D13619">
            <v>2014</v>
          </cell>
          <cell r="G13619"/>
          <cell r="I13619">
            <v>0</v>
          </cell>
        </row>
        <row r="13620">
          <cell r="A13620">
            <v>428</v>
          </cell>
          <cell r="D13620">
            <v>2014</v>
          </cell>
          <cell r="G13620">
            <v>111</v>
          </cell>
          <cell r="I13620">
            <v>887004</v>
          </cell>
        </row>
        <row r="13621">
          <cell r="A13621">
            <v>428</v>
          </cell>
          <cell r="D13621">
            <v>2014</v>
          </cell>
          <cell r="G13621">
            <v>112</v>
          </cell>
          <cell r="I13621">
            <v>7219488</v>
          </cell>
        </row>
        <row r="13622">
          <cell r="A13622">
            <v>428</v>
          </cell>
          <cell r="D13622">
            <v>2015</v>
          </cell>
          <cell r="G13622">
            <v>83</v>
          </cell>
          <cell r="I13622">
            <v>209188</v>
          </cell>
        </row>
        <row r="13623">
          <cell r="A13623">
            <v>428</v>
          </cell>
          <cell r="D13623">
            <v>2015</v>
          </cell>
          <cell r="G13623"/>
          <cell r="I13623">
            <v>0</v>
          </cell>
        </row>
        <row r="13624">
          <cell r="A13624">
            <v>428</v>
          </cell>
          <cell r="D13624">
            <v>2015</v>
          </cell>
          <cell r="G13624">
            <v>85</v>
          </cell>
          <cell r="I13624">
            <v>793771</v>
          </cell>
        </row>
        <row r="13625">
          <cell r="A13625">
            <v>428</v>
          </cell>
          <cell r="D13625">
            <v>2015</v>
          </cell>
          <cell r="G13625"/>
          <cell r="I13625">
            <v>0</v>
          </cell>
        </row>
        <row r="13626">
          <cell r="A13626">
            <v>428</v>
          </cell>
          <cell r="D13626">
            <v>2015</v>
          </cell>
          <cell r="G13626"/>
          <cell r="I13626">
            <v>0</v>
          </cell>
        </row>
        <row r="13627">
          <cell r="A13627">
            <v>428</v>
          </cell>
          <cell r="D13627">
            <v>2015</v>
          </cell>
          <cell r="G13627"/>
          <cell r="I13627">
            <v>0</v>
          </cell>
        </row>
        <row r="13628">
          <cell r="A13628">
            <v>428</v>
          </cell>
          <cell r="D13628">
            <v>2015</v>
          </cell>
          <cell r="G13628"/>
          <cell r="I13628">
            <v>0</v>
          </cell>
        </row>
        <row r="13629">
          <cell r="A13629">
            <v>428</v>
          </cell>
          <cell r="D13629">
            <v>2015</v>
          </cell>
          <cell r="G13629"/>
          <cell r="I13629">
            <v>0</v>
          </cell>
        </row>
        <row r="13630">
          <cell r="A13630">
            <v>428</v>
          </cell>
          <cell r="D13630">
            <v>2015</v>
          </cell>
          <cell r="G13630"/>
          <cell r="I13630">
            <v>0</v>
          </cell>
        </row>
        <row r="13631">
          <cell r="A13631">
            <v>428</v>
          </cell>
          <cell r="D13631">
            <v>2015</v>
          </cell>
          <cell r="G13631"/>
          <cell r="I13631">
            <v>0</v>
          </cell>
        </row>
        <row r="13632">
          <cell r="A13632">
            <v>428</v>
          </cell>
          <cell r="D13632">
            <v>2015</v>
          </cell>
          <cell r="G13632">
            <v>93</v>
          </cell>
          <cell r="I13632">
            <v>392798</v>
          </cell>
        </row>
        <row r="13633">
          <cell r="A13633">
            <v>428</v>
          </cell>
          <cell r="D13633">
            <v>2015</v>
          </cell>
          <cell r="G13633">
            <v>94</v>
          </cell>
          <cell r="I13633">
            <v>64221</v>
          </cell>
        </row>
        <row r="13634">
          <cell r="A13634">
            <v>428</v>
          </cell>
          <cell r="D13634">
            <v>2015</v>
          </cell>
          <cell r="G13634"/>
          <cell r="I13634">
            <v>0</v>
          </cell>
        </row>
        <row r="13635">
          <cell r="A13635">
            <v>428</v>
          </cell>
          <cell r="D13635">
            <v>2015</v>
          </cell>
          <cell r="G13635">
            <v>96</v>
          </cell>
          <cell r="I13635">
            <v>4867938</v>
          </cell>
        </row>
        <row r="13636">
          <cell r="A13636">
            <v>428</v>
          </cell>
          <cell r="D13636">
            <v>2015</v>
          </cell>
          <cell r="G13636">
            <v>97</v>
          </cell>
          <cell r="I13636">
            <v>159796</v>
          </cell>
        </row>
        <row r="13637">
          <cell r="A13637">
            <v>428</v>
          </cell>
          <cell r="D13637">
            <v>2015</v>
          </cell>
          <cell r="G13637">
            <v>98</v>
          </cell>
          <cell r="I13637">
            <v>4593</v>
          </cell>
        </row>
        <row r="13638">
          <cell r="A13638">
            <v>428</v>
          </cell>
          <cell r="D13638">
            <v>2015</v>
          </cell>
          <cell r="G13638">
            <v>99</v>
          </cell>
          <cell r="I13638">
            <v>6492305</v>
          </cell>
        </row>
        <row r="13639">
          <cell r="A13639">
            <v>428</v>
          </cell>
          <cell r="D13639">
            <v>2015</v>
          </cell>
          <cell r="G13639"/>
          <cell r="I13639">
            <v>0</v>
          </cell>
        </row>
        <row r="13640">
          <cell r="A13640">
            <v>428</v>
          </cell>
          <cell r="D13640">
            <v>2015</v>
          </cell>
          <cell r="G13640">
            <v>101</v>
          </cell>
          <cell r="I13640">
            <v>56270</v>
          </cell>
        </row>
        <row r="13641">
          <cell r="A13641">
            <v>428</v>
          </cell>
          <cell r="D13641">
            <v>2015</v>
          </cell>
          <cell r="G13641">
            <v>102</v>
          </cell>
          <cell r="I13641">
            <v>1165</v>
          </cell>
        </row>
        <row r="13642">
          <cell r="A13642">
            <v>428</v>
          </cell>
          <cell r="D13642">
            <v>2015</v>
          </cell>
          <cell r="G13642"/>
          <cell r="I13642">
            <v>0</v>
          </cell>
        </row>
        <row r="13643">
          <cell r="A13643">
            <v>428</v>
          </cell>
          <cell r="D13643">
            <v>2015</v>
          </cell>
          <cell r="G13643"/>
          <cell r="I13643">
            <v>0</v>
          </cell>
        </row>
        <row r="13644">
          <cell r="A13644">
            <v>428</v>
          </cell>
          <cell r="D13644">
            <v>2015</v>
          </cell>
          <cell r="G13644"/>
          <cell r="I13644">
            <v>0</v>
          </cell>
        </row>
        <row r="13645">
          <cell r="A13645">
            <v>428</v>
          </cell>
          <cell r="D13645">
            <v>2015</v>
          </cell>
          <cell r="G13645"/>
          <cell r="I13645">
            <v>0</v>
          </cell>
        </row>
        <row r="13646">
          <cell r="A13646">
            <v>428</v>
          </cell>
          <cell r="D13646">
            <v>2015</v>
          </cell>
          <cell r="G13646">
            <v>107</v>
          </cell>
          <cell r="I13646">
            <v>227086</v>
          </cell>
        </row>
        <row r="13647">
          <cell r="A13647">
            <v>428</v>
          </cell>
          <cell r="D13647">
            <v>2015</v>
          </cell>
          <cell r="G13647">
            <v>108</v>
          </cell>
          <cell r="I13647">
            <v>220437</v>
          </cell>
        </row>
        <row r="13648">
          <cell r="A13648">
            <v>428</v>
          </cell>
          <cell r="D13648">
            <v>2015</v>
          </cell>
          <cell r="G13648"/>
          <cell r="I13648">
            <v>0</v>
          </cell>
        </row>
        <row r="13649">
          <cell r="A13649">
            <v>428</v>
          </cell>
          <cell r="D13649">
            <v>2015</v>
          </cell>
          <cell r="G13649"/>
          <cell r="I13649">
            <v>0</v>
          </cell>
        </row>
        <row r="13650">
          <cell r="A13650">
            <v>428</v>
          </cell>
          <cell r="D13650">
            <v>2015</v>
          </cell>
          <cell r="G13650">
            <v>111</v>
          </cell>
          <cell r="I13650">
            <v>504958</v>
          </cell>
        </row>
        <row r="13651">
          <cell r="A13651">
            <v>428</v>
          </cell>
          <cell r="D13651">
            <v>2015</v>
          </cell>
          <cell r="G13651">
            <v>112</v>
          </cell>
          <cell r="I13651">
            <v>6997263</v>
          </cell>
        </row>
        <row r="13652">
          <cell r="A13652">
            <v>428</v>
          </cell>
          <cell r="D13652">
            <v>2016</v>
          </cell>
          <cell r="G13652">
            <v>83</v>
          </cell>
          <cell r="I13652">
            <v>233406</v>
          </cell>
        </row>
        <row r="13653">
          <cell r="A13653">
            <v>428</v>
          </cell>
          <cell r="D13653">
            <v>2016</v>
          </cell>
          <cell r="G13653"/>
          <cell r="I13653">
            <v>0</v>
          </cell>
        </row>
        <row r="13654">
          <cell r="A13654">
            <v>428</v>
          </cell>
          <cell r="D13654">
            <v>2016</v>
          </cell>
          <cell r="G13654">
            <v>85</v>
          </cell>
          <cell r="I13654">
            <v>698694</v>
          </cell>
        </row>
        <row r="13655">
          <cell r="A13655">
            <v>428</v>
          </cell>
          <cell r="D13655">
            <v>2016</v>
          </cell>
          <cell r="G13655"/>
          <cell r="I13655">
            <v>0</v>
          </cell>
        </row>
        <row r="13656">
          <cell r="A13656">
            <v>428</v>
          </cell>
          <cell r="D13656">
            <v>2016</v>
          </cell>
          <cell r="G13656"/>
          <cell r="I13656">
            <v>0</v>
          </cell>
        </row>
        <row r="13657">
          <cell r="A13657">
            <v>428</v>
          </cell>
          <cell r="D13657">
            <v>2016</v>
          </cell>
          <cell r="G13657"/>
          <cell r="I13657">
            <v>0</v>
          </cell>
        </row>
        <row r="13658">
          <cell r="A13658">
            <v>428</v>
          </cell>
          <cell r="D13658">
            <v>2016</v>
          </cell>
          <cell r="G13658"/>
          <cell r="I13658">
            <v>0</v>
          </cell>
        </row>
        <row r="13659">
          <cell r="A13659">
            <v>428</v>
          </cell>
          <cell r="D13659">
            <v>2016</v>
          </cell>
          <cell r="G13659"/>
          <cell r="I13659">
            <v>0</v>
          </cell>
        </row>
        <row r="13660">
          <cell r="A13660">
            <v>428</v>
          </cell>
          <cell r="D13660">
            <v>2016</v>
          </cell>
          <cell r="G13660"/>
          <cell r="I13660">
            <v>0</v>
          </cell>
        </row>
        <row r="13661">
          <cell r="A13661">
            <v>428</v>
          </cell>
          <cell r="D13661">
            <v>2016</v>
          </cell>
          <cell r="G13661"/>
          <cell r="I13661">
            <v>0</v>
          </cell>
        </row>
        <row r="13662">
          <cell r="A13662">
            <v>428</v>
          </cell>
          <cell r="D13662">
            <v>2016</v>
          </cell>
          <cell r="G13662">
            <v>93</v>
          </cell>
          <cell r="I13662">
            <v>451608</v>
          </cell>
        </row>
        <row r="13663">
          <cell r="A13663">
            <v>428</v>
          </cell>
          <cell r="D13663">
            <v>2016</v>
          </cell>
          <cell r="G13663">
            <v>94</v>
          </cell>
          <cell r="I13663">
            <v>71041</v>
          </cell>
        </row>
        <row r="13664">
          <cell r="A13664">
            <v>428</v>
          </cell>
          <cell r="D13664">
            <v>2016</v>
          </cell>
          <cell r="G13664"/>
          <cell r="I13664">
            <v>0</v>
          </cell>
        </row>
        <row r="13665">
          <cell r="A13665">
            <v>428</v>
          </cell>
          <cell r="D13665">
            <v>2016</v>
          </cell>
          <cell r="G13665">
            <v>96</v>
          </cell>
          <cell r="I13665">
            <v>4656624</v>
          </cell>
        </row>
        <row r="13666">
          <cell r="A13666">
            <v>428</v>
          </cell>
          <cell r="D13666">
            <v>2016</v>
          </cell>
          <cell r="G13666">
            <v>97</v>
          </cell>
          <cell r="I13666">
            <v>118638</v>
          </cell>
        </row>
        <row r="13667">
          <cell r="A13667">
            <v>428</v>
          </cell>
          <cell r="D13667">
            <v>2016</v>
          </cell>
          <cell r="G13667">
            <v>98</v>
          </cell>
          <cell r="I13667">
            <v>4569</v>
          </cell>
        </row>
        <row r="13668">
          <cell r="A13668">
            <v>428</v>
          </cell>
          <cell r="D13668">
            <v>2016</v>
          </cell>
          <cell r="G13668">
            <v>99</v>
          </cell>
          <cell r="I13668">
            <v>6234580</v>
          </cell>
        </row>
        <row r="13669">
          <cell r="A13669">
            <v>428</v>
          </cell>
          <cell r="D13669">
            <v>2016</v>
          </cell>
          <cell r="G13669"/>
          <cell r="I13669">
            <v>0</v>
          </cell>
        </row>
        <row r="13670">
          <cell r="A13670">
            <v>428</v>
          </cell>
          <cell r="D13670">
            <v>2016</v>
          </cell>
          <cell r="G13670">
            <v>101</v>
          </cell>
          <cell r="I13670">
            <v>46515</v>
          </cell>
        </row>
        <row r="13671">
          <cell r="A13671">
            <v>428</v>
          </cell>
          <cell r="D13671">
            <v>2016</v>
          </cell>
          <cell r="G13671">
            <v>102</v>
          </cell>
          <cell r="I13671">
            <v>9590</v>
          </cell>
        </row>
        <row r="13672">
          <cell r="A13672">
            <v>428</v>
          </cell>
          <cell r="D13672">
            <v>2016</v>
          </cell>
          <cell r="G13672"/>
          <cell r="I13672">
            <v>0</v>
          </cell>
        </row>
        <row r="13673">
          <cell r="A13673">
            <v>428</v>
          </cell>
          <cell r="D13673">
            <v>2016</v>
          </cell>
          <cell r="G13673"/>
          <cell r="I13673">
            <v>0</v>
          </cell>
        </row>
        <row r="13674">
          <cell r="A13674">
            <v>428</v>
          </cell>
          <cell r="D13674">
            <v>2016</v>
          </cell>
          <cell r="G13674"/>
          <cell r="I13674">
            <v>0</v>
          </cell>
        </row>
        <row r="13675">
          <cell r="A13675">
            <v>428</v>
          </cell>
          <cell r="D13675">
            <v>2016</v>
          </cell>
          <cell r="G13675"/>
          <cell r="I13675">
            <v>0</v>
          </cell>
        </row>
        <row r="13676">
          <cell r="A13676">
            <v>428</v>
          </cell>
          <cell r="D13676">
            <v>2016</v>
          </cell>
          <cell r="G13676">
            <v>107</v>
          </cell>
          <cell r="I13676">
            <v>182176</v>
          </cell>
        </row>
        <row r="13677">
          <cell r="A13677">
            <v>428</v>
          </cell>
          <cell r="D13677">
            <v>2016</v>
          </cell>
          <cell r="G13677">
            <v>108</v>
          </cell>
          <cell r="I13677">
            <v>546913</v>
          </cell>
        </row>
        <row r="13678">
          <cell r="A13678">
            <v>428</v>
          </cell>
          <cell r="D13678">
            <v>2016</v>
          </cell>
          <cell r="G13678"/>
          <cell r="I13678">
            <v>0</v>
          </cell>
        </row>
        <row r="13679">
          <cell r="A13679">
            <v>428</v>
          </cell>
          <cell r="D13679">
            <v>2016</v>
          </cell>
          <cell r="G13679"/>
          <cell r="I13679">
            <v>0</v>
          </cell>
        </row>
        <row r="13680">
          <cell r="A13680">
            <v>428</v>
          </cell>
          <cell r="D13680">
            <v>2016</v>
          </cell>
          <cell r="G13680">
            <v>111</v>
          </cell>
          <cell r="I13680">
            <v>785194</v>
          </cell>
        </row>
        <row r="13681">
          <cell r="A13681">
            <v>428</v>
          </cell>
          <cell r="D13681">
            <v>2016</v>
          </cell>
          <cell r="G13681">
            <v>112</v>
          </cell>
          <cell r="I13681">
            <v>7019774</v>
          </cell>
        </row>
      </sheetData>
      <sheetData sheetId="11">
        <row r="2">
          <cell r="A2">
            <v>8</v>
          </cell>
          <cell r="D2">
            <v>1998</v>
          </cell>
          <cell r="F2">
            <v>48</v>
          </cell>
          <cell r="I2">
            <v>104321712</v>
          </cell>
        </row>
        <row r="3">
          <cell r="A3">
            <v>8</v>
          </cell>
          <cell r="D3">
            <v>1998</v>
          </cell>
          <cell r="F3">
            <v>49</v>
          </cell>
          <cell r="I3">
            <v>191973039</v>
          </cell>
        </row>
        <row r="4">
          <cell r="A4">
            <v>8</v>
          </cell>
          <cell r="D4">
            <v>1998</v>
          </cell>
          <cell r="F4">
            <v>50</v>
          </cell>
        </row>
        <row r="5">
          <cell r="A5">
            <v>8</v>
          </cell>
          <cell r="D5">
            <v>1998</v>
          </cell>
          <cell r="F5">
            <v>51</v>
          </cell>
        </row>
        <row r="6">
          <cell r="A6">
            <v>8</v>
          </cell>
          <cell r="D6">
            <v>1998</v>
          </cell>
          <cell r="F6">
            <v>52</v>
          </cell>
          <cell r="I6">
            <v>62307</v>
          </cell>
        </row>
        <row r="7">
          <cell r="A7">
            <v>8</v>
          </cell>
          <cell r="D7">
            <v>1998</v>
          </cell>
          <cell r="F7">
            <v>53</v>
          </cell>
          <cell r="I7">
            <v>754446710</v>
          </cell>
        </row>
        <row r="8">
          <cell r="A8">
            <v>8</v>
          </cell>
          <cell r="D8">
            <v>1998</v>
          </cell>
          <cell r="F8">
            <v>54</v>
          </cell>
        </row>
        <row r="9">
          <cell r="A9">
            <v>8</v>
          </cell>
          <cell r="D9">
            <v>1998</v>
          </cell>
          <cell r="F9">
            <v>55</v>
          </cell>
          <cell r="I9">
            <v>2592848</v>
          </cell>
        </row>
        <row r="10">
          <cell r="A10">
            <v>8</v>
          </cell>
          <cell r="D10">
            <v>1998</v>
          </cell>
          <cell r="F10">
            <v>56</v>
          </cell>
          <cell r="I10">
            <v>1219609</v>
          </cell>
        </row>
        <row r="11">
          <cell r="A11">
            <v>8</v>
          </cell>
          <cell r="D11">
            <v>1998</v>
          </cell>
          <cell r="F11">
            <v>57</v>
          </cell>
          <cell r="I11">
            <v>146977492</v>
          </cell>
        </row>
        <row r="12">
          <cell r="A12">
            <v>8</v>
          </cell>
          <cell r="D12">
            <v>1998</v>
          </cell>
          <cell r="F12">
            <v>58</v>
          </cell>
        </row>
        <row r="13">
          <cell r="A13">
            <v>8</v>
          </cell>
          <cell r="D13">
            <v>1999</v>
          </cell>
          <cell r="F13">
            <v>48</v>
          </cell>
          <cell r="I13">
            <v>105884537</v>
          </cell>
        </row>
        <row r="14">
          <cell r="A14">
            <v>8</v>
          </cell>
          <cell r="D14">
            <v>1999</v>
          </cell>
          <cell r="F14">
            <v>49</v>
          </cell>
          <cell r="I14">
            <v>193850416</v>
          </cell>
        </row>
        <row r="15">
          <cell r="A15">
            <v>8</v>
          </cell>
          <cell r="D15">
            <v>1999</v>
          </cell>
          <cell r="F15">
            <v>50</v>
          </cell>
          <cell r="I15">
            <v>0</v>
          </cell>
        </row>
        <row r="16">
          <cell r="A16">
            <v>8</v>
          </cell>
          <cell r="D16">
            <v>1999</v>
          </cell>
          <cell r="F16">
            <v>51</v>
          </cell>
          <cell r="I16">
            <v>0</v>
          </cell>
        </row>
        <row r="17">
          <cell r="A17">
            <v>8</v>
          </cell>
          <cell r="D17">
            <v>1999</v>
          </cell>
          <cell r="F17">
            <v>52</v>
          </cell>
          <cell r="I17">
            <v>62307</v>
          </cell>
        </row>
        <row r="18">
          <cell r="A18">
            <v>8</v>
          </cell>
          <cell r="D18">
            <v>1999</v>
          </cell>
          <cell r="F18">
            <v>53</v>
          </cell>
          <cell r="I18">
            <v>767471806</v>
          </cell>
        </row>
        <row r="19">
          <cell r="A19">
            <v>8</v>
          </cell>
          <cell r="D19">
            <v>1999</v>
          </cell>
          <cell r="F19">
            <v>54</v>
          </cell>
        </row>
        <row r="20">
          <cell r="A20">
            <v>8</v>
          </cell>
          <cell r="D20">
            <v>1999</v>
          </cell>
          <cell r="F20">
            <v>55</v>
          </cell>
          <cell r="I20">
            <v>2592848</v>
          </cell>
        </row>
        <row r="21">
          <cell r="A21">
            <v>8</v>
          </cell>
          <cell r="D21">
            <v>1999</v>
          </cell>
          <cell r="F21">
            <v>56</v>
          </cell>
          <cell r="I21">
            <v>1176320</v>
          </cell>
        </row>
        <row r="22">
          <cell r="A22">
            <v>8</v>
          </cell>
          <cell r="D22">
            <v>1999</v>
          </cell>
          <cell r="F22">
            <v>57</v>
          </cell>
          <cell r="I22">
            <v>149712193</v>
          </cell>
        </row>
        <row r="23">
          <cell r="A23">
            <v>8</v>
          </cell>
          <cell r="D23">
            <v>1999</v>
          </cell>
          <cell r="F23">
            <v>58</v>
          </cell>
          <cell r="I23">
            <v>0</v>
          </cell>
        </row>
        <row r="24">
          <cell r="A24">
            <v>8</v>
          </cell>
          <cell r="D24">
            <v>2000</v>
          </cell>
          <cell r="F24">
            <v>48</v>
          </cell>
          <cell r="I24">
            <v>110429989</v>
          </cell>
        </row>
        <row r="25">
          <cell r="A25">
            <v>8</v>
          </cell>
          <cell r="D25">
            <v>2000</v>
          </cell>
          <cell r="F25">
            <v>49</v>
          </cell>
          <cell r="I25">
            <v>197326803</v>
          </cell>
        </row>
        <row r="26">
          <cell r="A26">
            <v>8</v>
          </cell>
          <cell r="D26">
            <v>2000</v>
          </cell>
          <cell r="F26">
            <v>50</v>
          </cell>
          <cell r="I26">
            <v>9088</v>
          </cell>
        </row>
        <row r="27">
          <cell r="A27">
            <v>8</v>
          </cell>
          <cell r="D27">
            <v>2000</v>
          </cell>
          <cell r="F27">
            <v>51</v>
          </cell>
          <cell r="I27">
            <v>11172</v>
          </cell>
        </row>
        <row r="28">
          <cell r="A28">
            <v>8</v>
          </cell>
          <cell r="D28">
            <v>2000</v>
          </cell>
          <cell r="F28">
            <v>52</v>
          </cell>
          <cell r="I28">
            <v>62307</v>
          </cell>
        </row>
        <row r="29">
          <cell r="A29">
            <v>8</v>
          </cell>
          <cell r="D29">
            <v>2000</v>
          </cell>
          <cell r="F29">
            <v>53</v>
          </cell>
          <cell r="I29">
            <v>777366763</v>
          </cell>
        </row>
        <row r="30">
          <cell r="A30">
            <v>8</v>
          </cell>
          <cell r="D30">
            <v>2000</v>
          </cell>
          <cell r="F30">
            <v>54</v>
          </cell>
        </row>
        <row r="31">
          <cell r="A31">
            <v>8</v>
          </cell>
          <cell r="D31">
            <v>2000</v>
          </cell>
          <cell r="F31">
            <v>55</v>
          </cell>
          <cell r="I31">
            <v>2615996</v>
          </cell>
        </row>
        <row r="32">
          <cell r="A32">
            <v>8</v>
          </cell>
          <cell r="D32">
            <v>2000</v>
          </cell>
          <cell r="F32">
            <v>56</v>
          </cell>
          <cell r="I32">
            <v>1218815</v>
          </cell>
        </row>
        <row r="33">
          <cell r="A33">
            <v>8</v>
          </cell>
          <cell r="D33">
            <v>2000</v>
          </cell>
          <cell r="F33">
            <v>57</v>
          </cell>
          <cell r="I33">
            <v>148739468</v>
          </cell>
        </row>
        <row r="34">
          <cell r="A34">
            <v>8</v>
          </cell>
          <cell r="D34">
            <v>2000</v>
          </cell>
          <cell r="F34">
            <v>58</v>
          </cell>
          <cell r="I34">
            <v>0</v>
          </cell>
        </row>
        <row r="35">
          <cell r="A35">
            <v>8</v>
          </cell>
          <cell r="D35">
            <v>2001</v>
          </cell>
          <cell r="F35">
            <v>48</v>
          </cell>
          <cell r="I35">
            <v>124536704</v>
          </cell>
        </row>
        <row r="36">
          <cell r="A36">
            <v>8</v>
          </cell>
          <cell r="D36">
            <v>2001</v>
          </cell>
          <cell r="F36">
            <v>49</v>
          </cell>
          <cell r="I36">
            <v>211091710</v>
          </cell>
        </row>
        <row r="37">
          <cell r="A37">
            <v>8</v>
          </cell>
          <cell r="D37">
            <v>2001</v>
          </cell>
          <cell r="F37">
            <v>50</v>
          </cell>
          <cell r="I37">
            <v>9092</v>
          </cell>
        </row>
        <row r="38">
          <cell r="A38">
            <v>8</v>
          </cell>
          <cell r="D38">
            <v>2001</v>
          </cell>
          <cell r="F38">
            <v>51</v>
          </cell>
          <cell r="I38">
            <v>11176</v>
          </cell>
        </row>
        <row r="39">
          <cell r="A39">
            <v>8</v>
          </cell>
          <cell r="D39">
            <v>2001</v>
          </cell>
          <cell r="F39">
            <v>52</v>
          </cell>
          <cell r="I39">
            <v>62307</v>
          </cell>
        </row>
        <row r="40">
          <cell r="A40">
            <v>8</v>
          </cell>
          <cell r="D40">
            <v>2001</v>
          </cell>
          <cell r="F40">
            <v>53</v>
          </cell>
          <cell r="I40">
            <v>835496453</v>
          </cell>
        </row>
        <row r="41">
          <cell r="A41">
            <v>8</v>
          </cell>
          <cell r="D41">
            <v>2001</v>
          </cell>
          <cell r="F41">
            <v>54</v>
          </cell>
        </row>
        <row r="42">
          <cell r="A42">
            <v>8</v>
          </cell>
          <cell r="D42">
            <v>2001</v>
          </cell>
          <cell r="F42">
            <v>55</v>
          </cell>
          <cell r="I42">
            <v>2617442</v>
          </cell>
        </row>
        <row r="43">
          <cell r="A43">
            <v>8</v>
          </cell>
          <cell r="D43">
            <v>2001</v>
          </cell>
          <cell r="F43">
            <v>56</v>
          </cell>
          <cell r="I43">
            <v>1426544</v>
          </cell>
        </row>
        <row r="44">
          <cell r="A44">
            <v>8</v>
          </cell>
          <cell r="D44">
            <v>2001</v>
          </cell>
          <cell r="F44">
            <v>57</v>
          </cell>
          <cell r="I44">
            <v>167390638</v>
          </cell>
        </row>
        <row r="45">
          <cell r="A45">
            <v>8</v>
          </cell>
          <cell r="D45">
            <v>2001</v>
          </cell>
          <cell r="F45">
            <v>58</v>
          </cell>
          <cell r="I45">
            <v>0</v>
          </cell>
        </row>
        <row r="46">
          <cell r="A46">
            <v>8</v>
          </cell>
          <cell r="D46">
            <v>2002</v>
          </cell>
          <cell r="F46">
            <v>48</v>
          </cell>
          <cell r="I46">
            <v>134595163</v>
          </cell>
        </row>
        <row r="47">
          <cell r="A47">
            <v>8</v>
          </cell>
          <cell r="D47">
            <v>2002</v>
          </cell>
          <cell r="F47">
            <v>49</v>
          </cell>
          <cell r="I47">
            <v>218506379</v>
          </cell>
        </row>
        <row r="48">
          <cell r="A48">
            <v>8</v>
          </cell>
          <cell r="D48">
            <v>2002</v>
          </cell>
          <cell r="F48">
            <v>50</v>
          </cell>
          <cell r="I48">
            <v>9941</v>
          </cell>
        </row>
        <row r="49">
          <cell r="A49">
            <v>8</v>
          </cell>
          <cell r="D49">
            <v>2002</v>
          </cell>
          <cell r="F49">
            <v>51</v>
          </cell>
          <cell r="I49">
            <v>11546</v>
          </cell>
        </row>
        <row r="50">
          <cell r="A50">
            <v>8</v>
          </cell>
          <cell r="D50">
            <v>2002</v>
          </cell>
          <cell r="F50">
            <v>52</v>
          </cell>
          <cell r="I50">
            <v>61692</v>
          </cell>
        </row>
        <row r="51">
          <cell r="A51">
            <v>8</v>
          </cell>
          <cell r="D51">
            <v>2002</v>
          </cell>
          <cell r="F51">
            <v>53</v>
          </cell>
          <cell r="I51">
            <v>864058897</v>
          </cell>
        </row>
        <row r="52">
          <cell r="A52">
            <v>8</v>
          </cell>
          <cell r="D52">
            <v>2002</v>
          </cell>
          <cell r="F52">
            <v>54</v>
          </cell>
        </row>
        <row r="53">
          <cell r="A53">
            <v>8</v>
          </cell>
          <cell r="D53">
            <v>2002</v>
          </cell>
          <cell r="F53">
            <v>55</v>
          </cell>
          <cell r="I53">
            <v>2636143</v>
          </cell>
        </row>
        <row r="54">
          <cell r="A54">
            <v>8</v>
          </cell>
          <cell r="D54">
            <v>2002</v>
          </cell>
          <cell r="F54">
            <v>56</v>
          </cell>
          <cell r="I54">
            <v>2339268</v>
          </cell>
        </row>
        <row r="55">
          <cell r="A55">
            <v>8</v>
          </cell>
          <cell r="D55">
            <v>2002</v>
          </cell>
          <cell r="F55">
            <v>57</v>
          </cell>
          <cell r="I55">
            <v>183842442</v>
          </cell>
        </row>
        <row r="56">
          <cell r="A56">
            <v>8</v>
          </cell>
          <cell r="D56">
            <v>2002</v>
          </cell>
          <cell r="F56">
            <v>58</v>
          </cell>
          <cell r="I56">
            <v>0</v>
          </cell>
        </row>
        <row r="57">
          <cell r="A57">
            <v>8</v>
          </cell>
          <cell r="D57">
            <v>2003</v>
          </cell>
          <cell r="F57">
            <v>48</v>
          </cell>
          <cell r="I57">
            <v>45936501</v>
          </cell>
        </row>
        <row r="58">
          <cell r="A58">
            <v>8</v>
          </cell>
          <cell r="D58">
            <v>2003</v>
          </cell>
          <cell r="F58">
            <v>49</v>
          </cell>
          <cell r="I58">
            <v>24479180</v>
          </cell>
        </row>
        <row r="59">
          <cell r="A59">
            <v>8</v>
          </cell>
          <cell r="D59">
            <v>2003</v>
          </cell>
          <cell r="F59">
            <v>50</v>
          </cell>
          <cell r="I59">
            <v>299617493</v>
          </cell>
        </row>
        <row r="60">
          <cell r="A60">
            <v>8</v>
          </cell>
          <cell r="D60">
            <v>2003</v>
          </cell>
          <cell r="F60">
            <v>51</v>
          </cell>
          <cell r="I60">
            <v>139530218</v>
          </cell>
        </row>
        <row r="61">
          <cell r="A61">
            <v>8</v>
          </cell>
          <cell r="D61">
            <v>2003</v>
          </cell>
          <cell r="F61">
            <v>52</v>
          </cell>
          <cell r="I61">
            <v>156623431</v>
          </cell>
        </row>
        <row r="62">
          <cell r="A62">
            <v>8</v>
          </cell>
          <cell r="D62">
            <v>2003</v>
          </cell>
          <cell r="F62">
            <v>53</v>
          </cell>
          <cell r="I62">
            <v>234011937</v>
          </cell>
        </row>
        <row r="63">
          <cell r="A63">
            <v>8</v>
          </cell>
          <cell r="D63">
            <v>2003</v>
          </cell>
          <cell r="F63">
            <v>54</v>
          </cell>
          <cell r="I63">
            <v>10196</v>
          </cell>
        </row>
        <row r="64">
          <cell r="A64">
            <v>8</v>
          </cell>
          <cell r="D64">
            <v>2003</v>
          </cell>
          <cell r="F64">
            <v>55</v>
          </cell>
          <cell r="I64">
            <v>11546</v>
          </cell>
        </row>
        <row r="65">
          <cell r="A65">
            <v>8</v>
          </cell>
          <cell r="D65">
            <v>2003</v>
          </cell>
          <cell r="F65">
            <v>56</v>
          </cell>
          <cell r="I65">
            <v>0</v>
          </cell>
        </row>
        <row r="66">
          <cell r="A66">
            <v>8</v>
          </cell>
          <cell r="D66">
            <v>2003</v>
          </cell>
          <cell r="F66">
            <v>57</v>
          </cell>
          <cell r="I66">
            <v>116837</v>
          </cell>
        </row>
        <row r="67">
          <cell r="A67">
            <v>8</v>
          </cell>
          <cell r="D67">
            <v>2003</v>
          </cell>
          <cell r="F67">
            <v>58</v>
          </cell>
          <cell r="I67">
            <v>900337339</v>
          </cell>
        </row>
        <row r="68">
          <cell r="A68">
            <v>8</v>
          </cell>
          <cell r="D68">
            <v>2004</v>
          </cell>
          <cell r="F68">
            <v>48</v>
          </cell>
          <cell r="I68">
            <v>46095149</v>
          </cell>
        </row>
        <row r="69">
          <cell r="A69">
            <v>8</v>
          </cell>
          <cell r="D69">
            <v>2004</v>
          </cell>
          <cell r="F69">
            <v>49</v>
          </cell>
          <cell r="I69">
            <v>28961686</v>
          </cell>
        </row>
        <row r="70">
          <cell r="A70">
            <v>8</v>
          </cell>
          <cell r="D70">
            <v>2004</v>
          </cell>
          <cell r="F70">
            <v>50</v>
          </cell>
          <cell r="I70">
            <v>338148659</v>
          </cell>
        </row>
        <row r="71">
          <cell r="A71">
            <v>8</v>
          </cell>
          <cell r="D71">
            <v>2004</v>
          </cell>
          <cell r="F71">
            <v>51</v>
          </cell>
          <cell r="I71">
            <v>140790940</v>
          </cell>
        </row>
        <row r="72">
          <cell r="A72">
            <v>8</v>
          </cell>
          <cell r="D72">
            <v>2004</v>
          </cell>
          <cell r="F72">
            <v>52</v>
          </cell>
          <cell r="I72">
            <v>171085928</v>
          </cell>
        </row>
        <row r="73">
          <cell r="A73">
            <v>8</v>
          </cell>
          <cell r="D73">
            <v>2004</v>
          </cell>
          <cell r="F73">
            <v>53</v>
          </cell>
          <cell r="I73">
            <v>240680334</v>
          </cell>
        </row>
        <row r="74">
          <cell r="A74">
            <v>8</v>
          </cell>
          <cell r="D74">
            <v>2004</v>
          </cell>
          <cell r="F74">
            <v>54</v>
          </cell>
          <cell r="I74">
            <v>10591</v>
          </cell>
        </row>
        <row r="75">
          <cell r="A75">
            <v>8</v>
          </cell>
          <cell r="D75">
            <v>2004</v>
          </cell>
          <cell r="F75">
            <v>55</v>
          </cell>
          <cell r="I75">
            <v>11546</v>
          </cell>
        </row>
        <row r="76">
          <cell r="A76">
            <v>8</v>
          </cell>
          <cell r="D76">
            <v>2004</v>
          </cell>
          <cell r="F76">
            <v>56</v>
          </cell>
          <cell r="I76">
            <v>116838</v>
          </cell>
        </row>
        <row r="77">
          <cell r="A77">
            <v>8</v>
          </cell>
          <cell r="D77">
            <v>2004</v>
          </cell>
          <cell r="F77">
            <v>57</v>
          </cell>
        </row>
        <row r="78">
          <cell r="A78">
            <v>8</v>
          </cell>
          <cell r="D78">
            <v>2004</v>
          </cell>
          <cell r="F78">
            <v>58</v>
          </cell>
          <cell r="I78">
            <v>965901671</v>
          </cell>
        </row>
        <row r="79">
          <cell r="A79">
            <v>8</v>
          </cell>
          <cell r="D79">
            <v>2005</v>
          </cell>
          <cell r="F79">
            <v>48</v>
          </cell>
          <cell r="I79">
            <v>46155487</v>
          </cell>
        </row>
        <row r="80">
          <cell r="A80">
            <v>8</v>
          </cell>
          <cell r="D80">
            <v>2005</v>
          </cell>
          <cell r="F80">
            <v>49</v>
          </cell>
          <cell r="I80">
            <v>30274670</v>
          </cell>
        </row>
        <row r="81">
          <cell r="A81">
            <v>8</v>
          </cell>
          <cell r="D81">
            <v>2005</v>
          </cell>
          <cell r="F81">
            <v>50</v>
          </cell>
          <cell r="I81">
            <v>350288906</v>
          </cell>
        </row>
        <row r="82">
          <cell r="A82">
            <v>8</v>
          </cell>
          <cell r="D82">
            <v>2005</v>
          </cell>
          <cell r="F82">
            <v>51</v>
          </cell>
          <cell r="I82">
            <v>140964615</v>
          </cell>
        </row>
        <row r="83">
          <cell r="A83">
            <v>8</v>
          </cell>
          <cell r="D83">
            <v>2005</v>
          </cell>
          <cell r="F83">
            <v>52</v>
          </cell>
          <cell r="I83">
            <v>180027224</v>
          </cell>
        </row>
        <row r="84">
          <cell r="A84">
            <v>8</v>
          </cell>
          <cell r="D84">
            <v>2005</v>
          </cell>
          <cell r="F84">
            <v>53</v>
          </cell>
          <cell r="I84">
            <v>244618225</v>
          </cell>
        </row>
        <row r="85">
          <cell r="A85">
            <v>8</v>
          </cell>
          <cell r="D85">
            <v>2005</v>
          </cell>
          <cell r="F85">
            <v>54</v>
          </cell>
          <cell r="I85">
            <v>10665</v>
          </cell>
        </row>
        <row r="86">
          <cell r="A86">
            <v>8</v>
          </cell>
          <cell r="D86">
            <v>2005</v>
          </cell>
          <cell r="F86">
            <v>55</v>
          </cell>
          <cell r="I86">
            <v>11546</v>
          </cell>
        </row>
        <row r="87">
          <cell r="A87">
            <v>8</v>
          </cell>
          <cell r="D87">
            <v>2005</v>
          </cell>
          <cell r="F87">
            <v>56</v>
          </cell>
          <cell r="I87">
            <v>116838</v>
          </cell>
        </row>
        <row r="88">
          <cell r="A88">
            <v>8</v>
          </cell>
          <cell r="D88">
            <v>2005</v>
          </cell>
          <cell r="F88">
            <v>57</v>
          </cell>
        </row>
        <row r="89">
          <cell r="A89">
            <v>8</v>
          </cell>
          <cell r="D89">
            <v>2005</v>
          </cell>
          <cell r="F89">
            <v>58</v>
          </cell>
          <cell r="I89">
            <v>992468176</v>
          </cell>
        </row>
        <row r="90">
          <cell r="A90">
            <v>8</v>
          </cell>
          <cell r="D90">
            <v>2006</v>
          </cell>
          <cell r="F90">
            <v>48</v>
          </cell>
          <cell r="I90">
            <v>46645123</v>
          </cell>
        </row>
        <row r="91">
          <cell r="A91">
            <v>8</v>
          </cell>
          <cell r="D91">
            <v>2006</v>
          </cell>
          <cell r="F91">
            <v>49</v>
          </cell>
          <cell r="I91">
            <v>31942808</v>
          </cell>
        </row>
        <row r="92">
          <cell r="A92">
            <v>8</v>
          </cell>
          <cell r="D92">
            <v>2006</v>
          </cell>
          <cell r="F92">
            <v>50</v>
          </cell>
          <cell r="I92">
            <v>375907096</v>
          </cell>
        </row>
        <row r="93">
          <cell r="A93">
            <v>8</v>
          </cell>
          <cell r="D93">
            <v>2006</v>
          </cell>
          <cell r="F93">
            <v>51</v>
          </cell>
          <cell r="I93">
            <v>141857821</v>
          </cell>
        </row>
        <row r="94">
          <cell r="A94">
            <v>8</v>
          </cell>
          <cell r="D94">
            <v>2006</v>
          </cell>
          <cell r="F94">
            <v>52</v>
          </cell>
          <cell r="I94">
            <v>191404367</v>
          </cell>
        </row>
        <row r="95">
          <cell r="A95">
            <v>8</v>
          </cell>
          <cell r="D95">
            <v>2006</v>
          </cell>
          <cell r="F95">
            <v>53</v>
          </cell>
          <cell r="I95">
            <v>253089668</v>
          </cell>
        </row>
        <row r="96">
          <cell r="A96">
            <v>8</v>
          </cell>
          <cell r="D96">
            <v>2006</v>
          </cell>
          <cell r="F96">
            <v>54</v>
          </cell>
          <cell r="I96">
            <v>10665</v>
          </cell>
        </row>
        <row r="97">
          <cell r="A97">
            <v>8</v>
          </cell>
          <cell r="D97">
            <v>2006</v>
          </cell>
          <cell r="F97">
            <v>55</v>
          </cell>
          <cell r="I97">
            <v>11546</v>
          </cell>
        </row>
        <row r="98">
          <cell r="A98">
            <v>8</v>
          </cell>
          <cell r="D98">
            <v>2006</v>
          </cell>
          <cell r="F98">
            <v>56</v>
          </cell>
          <cell r="I98">
            <v>116838</v>
          </cell>
        </row>
        <row r="99">
          <cell r="A99">
            <v>8</v>
          </cell>
          <cell r="D99">
            <v>2006</v>
          </cell>
          <cell r="F99">
            <v>57</v>
          </cell>
        </row>
        <row r="100">
          <cell r="A100">
            <v>8</v>
          </cell>
          <cell r="D100">
            <v>2006</v>
          </cell>
          <cell r="F100">
            <v>58</v>
          </cell>
          <cell r="I100">
            <v>1040985932</v>
          </cell>
        </row>
        <row r="101">
          <cell r="A101">
            <v>8</v>
          </cell>
          <cell r="D101">
            <v>2007</v>
          </cell>
          <cell r="F101">
            <v>48</v>
          </cell>
          <cell r="I101">
            <v>49209398</v>
          </cell>
        </row>
        <row r="102">
          <cell r="A102">
            <v>8</v>
          </cell>
          <cell r="D102">
            <v>2007</v>
          </cell>
          <cell r="F102">
            <v>49</v>
          </cell>
          <cell r="I102">
            <v>32233712</v>
          </cell>
        </row>
        <row r="103">
          <cell r="A103">
            <v>8</v>
          </cell>
          <cell r="D103">
            <v>2007</v>
          </cell>
          <cell r="F103">
            <v>50</v>
          </cell>
          <cell r="I103">
            <v>382417152</v>
          </cell>
        </row>
        <row r="104">
          <cell r="A104">
            <v>8</v>
          </cell>
          <cell r="D104">
            <v>2007</v>
          </cell>
          <cell r="F104">
            <v>51</v>
          </cell>
          <cell r="I104">
            <v>142417877</v>
          </cell>
        </row>
        <row r="105">
          <cell r="A105">
            <v>8</v>
          </cell>
          <cell r="D105">
            <v>2007</v>
          </cell>
          <cell r="F105">
            <v>52</v>
          </cell>
          <cell r="I105">
            <v>197750682</v>
          </cell>
        </row>
        <row r="106">
          <cell r="A106">
            <v>8</v>
          </cell>
          <cell r="D106">
            <v>2007</v>
          </cell>
          <cell r="F106">
            <v>53</v>
          </cell>
          <cell r="I106">
            <v>253083386</v>
          </cell>
        </row>
        <row r="107">
          <cell r="A107">
            <v>8</v>
          </cell>
          <cell r="D107">
            <v>2007</v>
          </cell>
          <cell r="F107">
            <v>54</v>
          </cell>
          <cell r="I107">
            <v>10665</v>
          </cell>
        </row>
        <row r="108">
          <cell r="A108">
            <v>8</v>
          </cell>
          <cell r="D108">
            <v>2007</v>
          </cell>
          <cell r="F108">
            <v>55</v>
          </cell>
          <cell r="I108">
            <v>39153</v>
          </cell>
        </row>
        <row r="109">
          <cell r="A109">
            <v>8</v>
          </cell>
          <cell r="D109">
            <v>2007</v>
          </cell>
          <cell r="F109">
            <v>56</v>
          </cell>
          <cell r="I109">
            <v>116838</v>
          </cell>
        </row>
        <row r="110">
          <cell r="A110">
            <v>8</v>
          </cell>
          <cell r="D110">
            <v>2007</v>
          </cell>
          <cell r="F110">
            <v>57</v>
          </cell>
        </row>
        <row r="111">
          <cell r="A111">
            <v>8</v>
          </cell>
          <cell r="D111">
            <v>2007</v>
          </cell>
          <cell r="F111">
            <v>58</v>
          </cell>
          <cell r="I111">
            <v>1057278863</v>
          </cell>
        </row>
        <row r="112">
          <cell r="A112">
            <v>8</v>
          </cell>
          <cell r="D112">
            <v>2008</v>
          </cell>
          <cell r="F112">
            <v>48</v>
          </cell>
          <cell r="I112">
            <v>49210720</v>
          </cell>
        </row>
        <row r="113">
          <cell r="A113">
            <v>8</v>
          </cell>
          <cell r="D113">
            <v>2008</v>
          </cell>
          <cell r="F113">
            <v>49</v>
          </cell>
          <cell r="I113">
            <v>35322354</v>
          </cell>
        </row>
        <row r="114">
          <cell r="A114">
            <v>8</v>
          </cell>
          <cell r="D114">
            <v>2008</v>
          </cell>
          <cell r="F114">
            <v>50</v>
          </cell>
          <cell r="I114">
            <v>405117722</v>
          </cell>
        </row>
        <row r="115">
          <cell r="A115">
            <v>8</v>
          </cell>
          <cell r="D115">
            <v>2008</v>
          </cell>
          <cell r="F115">
            <v>51</v>
          </cell>
          <cell r="I115">
            <v>142404844</v>
          </cell>
        </row>
        <row r="116">
          <cell r="A116">
            <v>8</v>
          </cell>
          <cell r="D116">
            <v>2008</v>
          </cell>
          <cell r="F116">
            <v>52</v>
          </cell>
          <cell r="I116">
            <v>204168895</v>
          </cell>
        </row>
        <row r="117">
          <cell r="A117">
            <v>8</v>
          </cell>
          <cell r="D117">
            <v>2008</v>
          </cell>
          <cell r="F117">
            <v>53</v>
          </cell>
          <cell r="I117">
            <v>255793668</v>
          </cell>
        </row>
        <row r="118">
          <cell r="A118">
            <v>8</v>
          </cell>
          <cell r="D118">
            <v>2008</v>
          </cell>
          <cell r="F118">
            <v>54</v>
          </cell>
          <cell r="I118">
            <v>10665</v>
          </cell>
        </row>
        <row r="119">
          <cell r="A119">
            <v>8</v>
          </cell>
          <cell r="D119">
            <v>2008</v>
          </cell>
          <cell r="F119">
            <v>55</v>
          </cell>
          <cell r="I119">
            <v>42459</v>
          </cell>
        </row>
        <row r="120">
          <cell r="A120">
            <v>8</v>
          </cell>
          <cell r="D120">
            <v>2008</v>
          </cell>
          <cell r="F120">
            <v>56</v>
          </cell>
          <cell r="I120">
            <v>116838</v>
          </cell>
        </row>
        <row r="121">
          <cell r="A121">
            <v>8</v>
          </cell>
          <cell r="D121">
            <v>2008</v>
          </cell>
          <cell r="F121">
            <v>57</v>
          </cell>
        </row>
        <row r="122">
          <cell r="A122">
            <v>8</v>
          </cell>
          <cell r="D122">
            <v>2008</v>
          </cell>
          <cell r="F122">
            <v>58</v>
          </cell>
          <cell r="I122">
            <v>1092188165</v>
          </cell>
        </row>
        <row r="123">
          <cell r="A123">
            <v>8</v>
          </cell>
          <cell r="D123">
            <v>2009</v>
          </cell>
          <cell r="F123">
            <v>48</v>
          </cell>
          <cell r="I123">
            <v>49210497</v>
          </cell>
        </row>
        <row r="124">
          <cell r="A124">
            <v>8</v>
          </cell>
          <cell r="D124">
            <v>2009</v>
          </cell>
          <cell r="F124">
            <v>49</v>
          </cell>
          <cell r="I124">
            <v>35421530</v>
          </cell>
        </row>
        <row r="125">
          <cell r="A125">
            <v>8</v>
          </cell>
          <cell r="D125">
            <v>2009</v>
          </cell>
          <cell r="F125">
            <v>50</v>
          </cell>
          <cell r="I125">
            <v>437190956</v>
          </cell>
        </row>
        <row r="126">
          <cell r="A126">
            <v>8</v>
          </cell>
          <cell r="D126">
            <v>2009</v>
          </cell>
          <cell r="F126">
            <v>51</v>
          </cell>
          <cell r="I126">
            <v>142462858</v>
          </cell>
        </row>
        <row r="127">
          <cell r="A127">
            <v>8</v>
          </cell>
          <cell r="D127">
            <v>2009</v>
          </cell>
          <cell r="F127">
            <v>52</v>
          </cell>
          <cell r="I127">
            <v>220909714</v>
          </cell>
        </row>
        <row r="128">
          <cell r="A128">
            <v>8</v>
          </cell>
          <cell r="D128">
            <v>2009</v>
          </cell>
          <cell r="F128">
            <v>53</v>
          </cell>
          <cell r="I128">
            <v>266877214</v>
          </cell>
        </row>
        <row r="129">
          <cell r="A129">
            <v>8</v>
          </cell>
          <cell r="D129">
            <v>2009</v>
          </cell>
          <cell r="F129">
            <v>54</v>
          </cell>
          <cell r="I129">
            <v>10665</v>
          </cell>
        </row>
        <row r="130">
          <cell r="A130">
            <v>8</v>
          </cell>
          <cell r="D130">
            <v>2009</v>
          </cell>
          <cell r="F130">
            <v>55</v>
          </cell>
          <cell r="I130">
            <v>39153</v>
          </cell>
        </row>
        <row r="131">
          <cell r="A131">
            <v>8</v>
          </cell>
          <cell r="D131">
            <v>2009</v>
          </cell>
          <cell r="F131">
            <v>56</v>
          </cell>
          <cell r="I131">
            <v>116838</v>
          </cell>
        </row>
        <row r="132">
          <cell r="A132">
            <v>8</v>
          </cell>
          <cell r="D132">
            <v>2009</v>
          </cell>
          <cell r="F132">
            <v>57</v>
          </cell>
        </row>
        <row r="133">
          <cell r="A133">
            <v>8</v>
          </cell>
          <cell r="D133">
            <v>2009</v>
          </cell>
          <cell r="F133">
            <v>58</v>
          </cell>
          <cell r="I133">
            <v>1152239425</v>
          </cell>
        </row>
        <row r="134">
          <cell r="A134">
            <v>8</v>
          </cell>
          <cell r="D134">
            <v>2010</v>
          </cell>
          <cell r="F134">
            <v>48</v>
          </cell>
          <cell r="I134">
            <v>49287692</v>
          </cell>
        </row>
        <row r="135">
          <cell r="A135">
            <v>8</v>
          </cell>
          <cell r="D135">
            <v>2010</v>
          </cell>
          <cell r="F135">
            <v>49</v>
          </cell>
          <cell r="I135">
            <v>36275932</v>
          </cell>
        </row>
        <row r="136">
          <cell r="A136">
            <v>8</v>
          </cell>
          <cell r="D136">
            <v>2010</v>
          </cell>
          <cell r="F136">
            <v>50</v>
          </cell>
          <cell r="I136">
            <v>447832958</v>
          </cell>
        </row>
        <row r="137">
          <cell r="A137">
            <v>8</v>
          </cell>
          <cell r="D137">
            <v>2010</v>
          </cell>
          <cell r="F137">
            <v>51</v>
          </cell>
          <cell r="I137">
            <v>142239811</v>
          </cell>
        </row>
        <row r="138">
          <cell r="A138">
            <v>8</v>
          </cell>
          <cell r="D138">
            <v>2010</v>
          </cell>
          <cell r="F138">
            <v>52</v>
          </cell>
          <cell r="I138">
            <v>241529438</v>
          </cell>
        </row>
        <row r="139">
          <cell r="A139">
            <v>8</v>
          </cell>
          <cell r="D139">
            <v>2010</v>
          </cell>
          <cell r="F139">
            <v>53</v>
          </cell>
          <cell r="I139">
            <v>275741738</v>
          </cell>
        </row>
        <row r="140">
          <cell r="A140">
            <v>8</v>
          </cell>
          <cell r="D140">
            <v>2010</v>
          </cell>
          <cell r="F140">
            <v>54</v>
          </cell>
          <cell r="I140">
            <v>10652</v>
          </cell>
        </row>
        <row r="141">
          <cell r="A141">
            <v>8</v>
          </cell>
          <cell r="D141">
            <v>2010</v>
          </cell>
          <cell r="F141">
            <v>55</v>
          </cell>
          <cell r="I141">
            <v>39153</v>
          </cell>
        </row>
        <row r="142">
          <cell r="A142">
            <v>8</v>
          </cell>
          <cell r="D142">
            <v>2010</v>
          </cell>
          <cell r="F142">
            <v>56</v>
          </cell>
          <cell r="I142">
            <v>116838</v>
          </cell>
        </row>
        <row r="143">
          <cell r="A143">
            <v>8</v>
          </cell>
          <cell r="D143">
            <v>2010</v>
          </cell>
          <cell r="F143">
            <v>57</v>
          </cell>
        </row>
        <row r="144">
          <cell r="A144">
            <v>8</v>
          </cell>
          <cell r="D144">
            <v>2010</v>
          </cell>
          <cell r="F144">
            <v>58</v>
          </cell>
          <cell r="I144">
            <v>1193074212</v>
          </cell>
        </row>
        <row r="145">
          <cell r="A145">
            <v>8</v>
          </cell>
          <cell r="D145">
            <v>2011</v>
          </cell>
          <cell r="F145">
            <v>48</v>
          </cell>
          <cell r="I145">
            <v>51903519</v>
          </cell>
        </row>
        <row r="146">
          <cell r="A146">
            <v>8</v>
          </cell>
          <cell r="D146">
            <v>2011</v>
          </cell>
          <cell r="F146">
            <v>49</v>
          </cell>
          <cell r="I146">
            <v>36367723</v>
          </cell>
        </row>
        <row r="147">
          <cell r="A147">
            <v>8</v>
          </cell>
          <cell r="D147">
            <v>2011</v>
          </cell>
          <cell r="F147">
            <v>50</v>
          </cell>
          <cell r="I147">
            <v>460646863</v>
          </cell>
        </row>
        <row r="148">
          <cell r="A148">
            <v>8</v>
          </cell>
          <cell r="D148">
            <v>2011</v>
          </cell>
          <cell r="F148">
            <v>51</v>
          </cell>
          <cell r="I148">
            <v>142210779</v>
          </cell>
        </row>
        <row r="149">
          <cell r="A149">
            <v>8</v>
          </cell>
          <cell r="D149">
            <v>2011</v>
          </cell>
          <cell r="F149">
            <v>52</v>
          </cell>
          <cell r="I149">
            <v>250464535</v>
          </cell>
        </row>
        <row r="150">
          <cell r="A150">
            <v>8</v>
          </cell>
          <cell r="D150">
            <v>2011</v>
          </cell>
          <cell r="F150">
            <v>53</v>
          </cell>
          <cell r="I150">
            <v>284423063</v>
          </cell>
        </row>
        <row r="151">
          <cell r="A151">
            <v>8</v>
          </cell>
          <cell r="D151">
            <v>2011</v>
          </cell>
          <cell r="F151">
            <v>54</v>
          </cell>
          <cell r="I151">
            <v>10652</v>
          </cell>
        </row>
        <row r="152">
          <cell r="A152">
            <v>8</v>
          </cell>
          <cell r="D152">
            <v>2011</v>
          </cell>
          <cell r="F152">
            <v>55</v>
          </cell>
          <cell r="I152">
            <v>613736</v>
          </cell>
        </row>
        <row r="153">
          <cell r="A153">
            <v>8</v>
          </cell>
          <cell r="D153">
            <v>2011</v>
          </cell>
          <cell r="F153">
            <v>56</v>
          </cell>
          <cell r="I153">
            <v>138603</v>
          </cell>
        </row>
        <row r="154">
          <cell r="A154">
            <v>8</v>
          </cell>
          <cell r="D154">
            <v>2011</v>
          </cell>
          <cell r="F154">
            <v>57</v>
          </cell>
        </row>
        <row r="155">
          <cell r="A155">
            <v>8</v>
          </cell>
          <cell r="D155">
            <v>2011</v>
          </cell>
          <cell r="F155">
            <v>58</v>
          </cell>
          <cell r="I155">
            <v>1226779473</v>
          </cell>
        </row>
        <row r="156">
          <cell r="A156">
            <v>8</v>
          </cell>
          <cell r="D156">
            <v>2012</v>
          </cell>
          <cell r="F156">
            <v>48</v>
          </cell>
          <cell r="I156">
            <v>52379416</v>
          </cell>
        </row>
        <row r="157">
          <cell r="A157">
            <v>8</v>
          </cell>
          <cell r="D157">
            <v>2012</v>
          </cell>
          <cell r="F157">
            <v>49</v>
          </cell>
          <cell r="I157">
            <v>36859695</v>
          </cell>
        </row>
        <row r="158">
          <cell r="A158">
            <v>8</v>
          </cell>
          <cell r="D158">
            <v>2012</v>
          </cell>
          <cell r="F158">
            <v>50</v>
          </cell>
          <cell r="I158">
            <v>523909812</v>
          </cell>
        </row>
        <row r="159">
          <cell r="A159">
            <v>8</v>
          </cell>
          <cell r="D159">
            <v>2012</v>
          </cell>
          <cell r="F159">
            <v>51</v>
          </cell>
          <cell r="I159">
            <v>144235128</v>
          </cell>
        </row>
        <row r="160">
          <cell r="A160">
            <v>8</v>
          </cell>
          <cell r="D160">
            <v>2012</v>
          </cell>
          <cell r="F160">
            <v>52</v>
          </cell>
          <cell r="I160">
            <v>287679858</v>
          </cell>
        </row>
        <row r="161">
          <cell r="A161">
            <v>8</v>
          </cell>
          <cell r="D161">
            <v>2012</v>
          </cell>
          <cell r="F161">
            <v>53</v>
          </cell>
          <cell r="I161">
            <v>296871830</v>
          </cell>
        </row>
        <row r="162">
          <cell r="A162">
            <v>8</v>
          </cell>
          <cell r="D162">
            <v>2012</v>
          </cell>
          <cell r="F162">
            <v>54</v>
          </cell>
          <cell r="I162">
            <v>18373</v>
          </cell>
        </row>
        <row r="163">
          <cell r="A163">
            <v>8</v>
          </cell>
          <cell r="D163">
            <v>2012</v>
          </cell>
          <cell r="F163">
            <v>55</v>
          </cell>
          <cell r="I163">
            <v>39153</v>
          </cell>
        </row>
        <row r="164">
          <cell r="A164">
            <v>8</v>
          </cell>
          <cell r="D164">
            <v>2012</v>
          </cell>
          <cell r="F164">
            <v>56</v>
          </cell>
          <cell r="I164">
            <v>2003733</v>
          </cell>
        </row>
        <row r="165">
          <cell r="A165">
            <v>8</v>
          </cell>
          <cell r="D165">
            <v>2012</v>
          </cell>
          <cell r="F165">
            <v>57</v>
          </cell>
        </row>
        <row r="166">
          <cell r="A166">
            <v>8</v>
          </cell>
          <cell r="D166">
            <v>2012</v>
          </cell>
          <cell r="F166">
            <v>58</v>
          </cell>
          <cell r="I166">
            <v>1343996998</v>
          </cell>
        </row>
        <row r="167">
          <cell r="A167">
            <v>8</v>
          </cell>
          <cell r="D167">
            <v>2013</v>
          </cell>
          <cell r="F167">
            <v>48</v>
          </cell>
          <cell r="I167">
            <v>54011897</v>
          </cell>
        </row>
        <row r="168">
          <cell r="A168">
            <v>8</v>
          </cell>
          <cell r="D168">
            <v>2013</v>
          </cell>
          <cell r="F168">
            <v>49</v>
          </cell>
          <cell r="I168">
            <v>39286836</v>
          </cell>
        </row>
        <row r="169">
          <cell r="A169">
            <v>8</v>
          </cell>
          <cell r="D169">
            <v>2013</v>
          </cell>
          <cell r="F169">
            <v>50</v>
          </cell>
          <cell r="I169">
            <v>589200980</v>
          </cell>
        </row>
        <row r="170">
          <cell r="A170">
            <v>8</v>
          </cell>
          <cell r="D170">
            <v>2013</v>
          </cell>
          <cell r="F170">
            <v>51</v>
          </cell>
          <cell r="I170">
            <v>144214953</v>
          </cell>
        </row>
        <row r="171">
          <cell r="A171">
            <v>8</v>
          </cell>
          <cell r="D171">
            <v>2013</v>
          </cell>
          <cell r="F171">
            <v>52</v>
          </cell>
          <cell r="I171">
            <v>320913053</v>
          </cell>
        </row>
        <row r="172">
          <cell r="A172">
            <v>8</v>
          </cell>
          <cell r="D172">
            <v>2013</v>
          </cell>
          <cell r="F172">
            <v>53</v>
          </cell>
          <cell r="I172">
            <v>308688336</v>
          </cell>
        </row>
        <row r="173">
          <cell r="A173">
            <v>8</v>
          </cell>
          <cell r="D173">
            <v>2013</v>
          </cell>
          <cell r="F173">
            <v>54</v>
          </cell>
          <cell r="I173">
            <v>18865</v>
          </cell>
        </row>
        <row r="174">
          <cell r="A174">
            <v>8</v>
          </cell>
          <cell r="D174">
            <v>2013</v>
          </cell>
          <cell r="F174">
            <v>55</v>
          </cell>
          <cell r="I174">
            <v>39153</v>
          </cell>
        </row>
        <row r="175">
          <cell r="A175">
            <v>8</v>
          </cell>
          <cell r="D175">
            <v>2013</v>
          </cell>
          <cell r="F175">
            <v>56</v>
          </cell>
          <cell r="I175">
            <v>1899889</v>
          </cell>
        </row>
        <row r="176">
          <cell r="A176">
            <v>8</v>
          </cell>
          <cell r="D176">
            <v>2013</v>
          </cell>
          <cell r="F176">
            <v>57</v>
          </cell>
        </row>
        <row r="177">
          <cell r="A177">
            <v>8</v>
          </cell>
          <cell r="D177">
            <v>2013</v>
          </cell>
          <cell r="F177">
            <v>58</v>
          </cell>
          <cell r="I177">
            <v>1458273962</v>
          </cell>
        </row>
        <row r="178">
          <cell r="A178">
            <v>8</v>
          </cell>
          <cell r="D178">
            <v>2014</v>
          </cell>
          <cell r="F178">
            <v>48</v>
          </cell>
          <cell r="I178">
            <v>56670303</v>
          </cell>
        </row>
        <row r="179">
          <cell r="A179">
            <v>8</v>
          </cell>
          <cell r="D179">
            <v>2014</v>
          </cell>
          <cell r="F179">
            <v>49</v>
          </cell>
          <cell r="I179">
            <v>46877426</v>
          </cell>
        </row>
        <row r="180">
          <cell r="A180">
            <v>8</v>
          </cell>
          <cell r="D180">
            <v>2014</v>
          </cell>
          <cell r="F180">
            <v>50</v>
          </cell>
          <cell r="I180">
            <v>617463263</v>
          </cell>
        </row>
        <row r="181">
          <cell r="A181">
            <v>8</v>
          </cell>
          <cell r="D181">
            <v>2014</v>
          </cell>
          <cell r="F181">
            <v>51</v>
          </cell>
          <cell r="I181">
            <v>144216743</v>
          </cell>
        </row>
        <row r="182">
          <cell r="A182">
            <v>8</v>
          </cell>
          <cell r="D182">
            <v>2014</v>
          </cell>
          <cell r="F182">
            <v>52</v>
          </cell>
          <cell r="I182">
            <v>328576484</v>
          </cell>
        </row>
        <row r="183">
          <cell r="A183">
            <v>8</v>
          </cell>
          <cell r="D183">
            <v>2014</v>
          </cell>
          <cell r="F183">
            <v>53</v>
          </cell>
          <cell r="I183">
            <v>332207982</v>
          </cell>
        </row>
        <row r="184">
          <cell r="A184">
            <v>8</v>
          </cell>
          <cell r="D184">
            <v>2014</v>
          </cell>
          <cell r="F184">
            <v>54</v>
          </cell>
          <cell r="I184">
            <v>18865</v>
          </cell>
        </row>
        <row r="185">
          <cell r="A185">
            <v>8</v>
          </cell>
          <cell r="D185">
            <v>2014</v>
          </cell>
          <cell r="F185">
            <v>55</v>
          </cell>
          <cell r="I185">
            <v>39153</v>
          </cell>
        </row>
        <row r="186">
          <cell r="A186">
            <v>8</v>
          </cell>
          <cell r="D186">
            <v>2014</v>
          </cell>
          <cell r="F186">
            <v>56</v>
          </cell>
          <cell r="I186">
            <v>1899889</v>
          </cell>
        </row>
        <row r="187">
          <cell r="A187">
            <v>8</v>
          </cell>
          <cell r="D187">
            <v>2014</v>
          </cell>
          <cell r="F187">
            <v>57</v>
          </cell>
        </row>
        <row r="188">
          <cell r="A188">
            <v>8</v>
          </cell>
          <cell r="D188">
            <v>2014</v>
          </cell>
          <cell r="F188">
            <v>58</v>
          </cell>
          <cell r="I188">
            <v>1527970108</v>
          </cell>
        </row>
        <row r="189">
          <cell r="A189">
            <v>8</v>
          </cell>
          <cell r="D189">
            <v>2015</v>
          </cell>
          <cell r="F189">
            <v>48</v>
          </cell>
          <cell r="I189">
            <v>61092457</v>
          </cell>
        </row>
        <row r="190">
          <cell r="A190">
            <v>8</v>
          </cell>
          <cell r="D190">
            <v>2015</v>
          </cell>
          <cell r="F190">
            <v>49</v>
          </cell>
          <cell r="I190">
            <v>52522599</v>
          </cell>
        </row>
        <row r="191">
          <cell r="A191">
            <v>8</v>
          </cell>
          <cell r="D191">
            <v>2015</v>
          </cell>
          <cell r="F191">
            <v>50</v>
          </cell>
          <cell r="I191">
            <v>654478795</v>
          </cell>
        </row>
        <row r="192">
          <cell r="A192">
            <v>8</v>
          </cell>
          <cell r="D192">
            <v>2015</v>
          </cell>
          <cell r="F192">
            <v>51</v>
          </cell>
          <cell r="I192">
            <v>141567987</v>
          </cell>
        </row>
        <row r="193">
          <cell r="A193">
            <v>8</v>
          </cell>
          <cell r="D193">
            <v>2015</v>
          </cell>
          <cell r="F193">
            <v>52</v>
          </cell>
          <cell r="I193">
            <v>364338290</v>
          </cell>
        </row>
        <row r="194">
          <cell r="A194">
            <v>8</v>
          </cell>
          <cell r="D194">
            <v>2015</v>
          </cell>
          <cell r="F194">
            <v>53</v>
          </cell>
          <cell r="I194">
            <v>346638609</v>
          </cell>
        </row>
        <row r="195">
          <cell r="A195">
            <v>8</v>
          </cell>
          <cell r="D195">
            <v>2015</v>
          </cell>
          <cell r="F195">
            <v>54</v>
          </cell>
          <cell r="I195">
            <v>18865</v>
          </cell>
        </row>
        <row r="196">
          <cell r="A196">
            <v>8</v>
          </cell>
          <cell r="D196">
            <v>2015</v>
          </cell>
          <cell r="F196">
            <v>55</v>
          </cell>
          <cell r="I196">
            <v>39153</v>
          </cell>
        </row>
        <row r="197">
          <cell r="A197">
            <v>8</v>
          </cell>
          <cell r="D197">
            <v>2015</v>
          </cell>
          <cell r="F197">
            <v>56</v>
          </cell>
          <cell r="I197">
            <v>1899889</v>
          </cell>
        </row>
        <row r="198">
          <cell r="A198">
            <v>8</v>
          </cell>
          <cell r="D198">
            <v>2015</v>
          </cell>
          <cell r="F198">
            <v>57</v>
          </cell>
        </row>
        <row r="199">
          <cell r="A199">
            <v>8</v>
          </cell>
          <cell r="D199">
            <v>2015</v>
          </cell>
          <cell r="F199">
            <v>58</v>
          </cell>
          <cell r="I199">
            <v>1622596644</v>
          </cell>
        </row>
        <row r="200">
          <cell r="A200">
            <v>8</v>
          </cell>
          <cell r="D200">
            <v>2016</v>
          </cell>
          <cell r="F200">
            <v>48</v>
          </cell>
          <cell r="I200">
            <v>61225152</v>
          </cell>
        </row>
        <row r="201">
          <cell r="A201">
            <v>8</v>
          </cell>
          <cell r="D201">
            <v>2016</v>
          </cell>
          <cell r="F201">
            <v>49</v>
          </cell>
          <cell r="I201">
            <v>58462047</v>
          </cell>
        </row>
        <row r="202">
          <cell r="A202">
            <v>8</v>
          </cell>
          <cell r="D202">
            <v>2016</v>
          </cell>
          <cell r="F202">
            <v>50</v>
          </cell>
          <cell r="I202">
            <v>690701607</v>
          </cell>
        </row>
        <row r="203">
          <cell r="A203">
            <v>8</v>
          </cell>
          <cell r="D203">
            <v>2016</v>
          </cell>
          <cell r="F203">
            <v>51</v>
          </cell>
          <cell r="I203">
            <v>142806408</v>
          </cell>
        </row>
        <row r="204">
          <cell r="A204">
            <v>8</v>
          </cell>
          <cell r="D204">
            <v>2016</v>
          </cell>
          <cell r="F204">
            <v>52</v>
          </cell>
          <cell r="I204">
            <v>390896878</v>
          </cell>
        </row>
        <row r="205">
          <cell r="A205">
            <v>8</v>
          </cell>
          <cell r="D205">
            <v>2016</v>
          </cell>
          <cell r="F205">
            <v>53</v>
          </cell>
          <cell r="I205">
            <v>365454143</v>
          </cell>
        </row>
        <row r="206">
          <cell r="A206">
            <v>8</v>
          </cell>
          <cell r="D206">
            <v>2016</v>
          </cell>
          <cell r="F206">
            <v>54</v>
          </cell>
          <cell r="I206">
            <v>18865</v>
          </cell>
        </row>
        <row r="207">
          <cell r="A207">
            <v>8</v>
          </cell>
          <cell r="D207">
            <v>2016</v>
          </cell>
          <cell r="F207">
            <v>55</v>
          </cell>
          <cell r="I207">
            <v>62898</v>
          </cell>
        </row>
        <row r="208">
          <cell r="A208">
            <v>8</v>
          </cell>
          <cell r="D208">
            <v>2016</v>
          </cell>
          <cell r="F208">
            <v>56</v>
          </cell>
          <cell r="I208">
            <v>1899889</v>
          </cell>
        </row>
        <row r="209">
          <cell r="A209">
            <v>8</v>
          </cell>
          <cell r="D209">
            <v>2016</v>
          </cell>
          <cell r="F209">
            <v>57</v>
          </cell>
        </row>
        <row r="210">
          <cell r="A210">
            <v>8</v>
          </cell>
          <cell r="D210">
            <v>2016</v>
          </cell>
          <cell r="F210">
            <v>58</v>
          </cell>
          <cell r="I210">
            <v>1711527887</v>
          </cell>
        </row>
        <row r="211">
          <cell r="A211">
            <v>12</v>
          </cell>
          <cell r="D211">
            <v>1998</v>
          </cell>
          <cell r="F211">
            <v>48</v>
          </cell>
          <cell r="I211">
            <v>25578210</v>
          </cell>
        </row>
        <row r="212">
          <cell r="A212">
            <v>12</v>
          </cell>
          <cell r="D212">
            <v>1998</v>
          </cell>
          <cell r="F212">
            <v>49</v>
          </cell>
          <cell r="I212">
            <v>22403956</v>
          </cell>
        </row>
        <row r="213">
          <cell r="A213">
            <v>12</v>
          </cell>
          <cell r="D213">
            <v>1998</v>
          </cell>
          <cell r="F213">
            <v>50</v>
          </cell>
        </row>
        <row r="214">
          <cell r="A214">
            <v>12</v>
          </cell>
          <cell r="D214">
            <v>1998</v>
          </cell>
          <cell r="F214">
            <v>51</v>
          </cell>
        </row>
        <row r="215">
          <cell r="A215">
            <v>12</v>
          </cell>
          <cell r="D215">
            <v>1998</v>
          </cell>
          <cell r="F215">
            <v>52</v>
          </cell>
          <cell r="I215">
            <v>142415</v>
          </cell>
        </row>
        <row r="216">
          <cell r="A216">
            <v>12</v>
          </cell>
          <cell r="D216">
            <v>1998</v>
          </cell>
          <cell r="F216">
            <v>53</v>
          </cell>
          <cell r="I216">
            <v>82196252</v>
          </cell>
        </row>
        <row r="217">
          <cell r="A217">
            <v>12</v>
          </cell>
          <cell r="D217">
            <v>1998</v>
          </cell>
          <cell r="F217">
            <v>54</v>
          </cell>
        </row>
        <row r="218">
          <cell r="A218">
            <v>12</v>
          </cell>
          <cell r="D218">
            <v>1998</v>
          </cell>
          <cell r="F218">
            <v>55</v>
          </cell>
          <cell r="I218">
            <v>457604</v>
          </cell>
        </row>
        <row r="219">
          <cell r="A219">
            <v>12</v>
          </cell>
          <cell r="D219">
            <v>1998</v>
          </cell>
          <cell r="F219">
            <v>56</v>
          </cell>
          <cell r="I219">
            <v>52695</v>
          </cell>
        </row>
        <row r="220">
          <cell r="A220">
            <v>12</v>
          </cell>
          <cell r="D220">
            <v>1998</v>
          </cell>
          <cell r="F220">
            <v>57</v>
          </cell>
          <cell r="I220">
            <v>15469826</v>
          </cell>
        </row>
        <row r="221">
          <cell r="A221">
            <v>12</v>
          </cell>
          <cell r="D221">
            <v>1998</v>
          </cell>
          <cell r="F221">
            <v>58</v>
          </cell>
        </row>
        <row r="222">
          <cell r="A222">
            <v>12</v>
          </cell>
          <cell r="D222">
            <v>1999</v>
          </cell>
          <cell r="F222">
            <v>48</v>
          </cell>
          <cell r="I222">
            <v>25772946</v>
          </cell>
        </row>
        <row r="223">
          <cell r="A223">
            <v>12</v>
          </cell>
          <cell r="D223">
            <v>1999</v>
          </cell>
          <cell r="F223">
            <v>49</v>
          </cell>
          <cell r="I223">
            <v>22825149</v>
          </cell>
        </row>
        <row r="224">
          <cell r="A224">
            <v>12</v>
          </cell>
          <cell r="D224">
            <v>1999</v>
          </cell>
          <cell r="F224">
            <v>50</v>
          </cell>
          <cell r="I224">
            <v>0</v>
          </cell>
        </row>
        <row r="225">
          <cell r="A225">
            <v>12</v>
          </cell>
          <cell r="D225">
            <v>1999</v>
          </cell>
          <cell r="F225">
            <v>51</v>
          </cell>
          <cell r="I225">
            <v>0</v>
          </cell>
        </row>
        <row r="226">
          <cell r="A226">
            <v>12</v>
          </cell>
          <cell r="D226">
            <v>1999</v>
          </cell>
          <cell r="F226">
            <v>52</v>
          </cell>
          <cell r="I226">
            <v>142415</v>
          </cell>
        </row>
        <row r="227">
          <cell r="A227">
            <v>12</v>
          </cell>
          <cell r="D227">
            <v>1999</v>
          </cell>
          <cell r="F227">
            <v>53</v>
          </cell>
          <cell r="I227">
            <v>83098048</v>
          </cell>
        </row>
        <row r="228">
          <cell r="A228">
            <v>12</v>
          </cell>
          <cell r="D228">
            <v>1999</v>
          </cell>
          <cell r="F228">
            <v>54</v>
          </cell>
        </row>
        <row r="229">
          <cell r="A229">
            <v>12</v>
          </cell>
          <cell r="D229">
            <v>1999</v>
          </cell>
          <cell r="F229">
            <v>55</v>
          </cell>
          <cell r="I229">
            <v>460586</v>
          </cell>
        </row>
        <row r="230">
          <cell r="A230">
            <v>12</v>
          </cell>
          <cell r="D230">
            <v>1999</v>
          </cell>
          <cell r="F230">
            <v>56</v>
          </cell>
          <cell r="I230">
            <v>52677</v>
          </cell>
        </row>
        <row r="231">
          <cell r="A231">
            <v>12</v>
          </cell>
          <cell r="D231">
            <v>1999</v>
          </cell>
          <cell r="F231">
            <v>57</v>
          </cell>
          <cell r="I231">
            <v>16832240</v>
          </cell>
        </row>
        <row r="232">
          <cell r="A232">
            <v>12</v>
          </cell>
          <cell r="D232">
            <v>1999</v>
          </cell>
          <cell r="F232">
            <v>58</v>
          </cell>
          <cell r="I232">
            <v>0</v>
          </cell>
        </row>
        <row r="233">
          <cell r="A233">
            <v>12</v>
          </cell>
          <cell r="D233">
            <v>2000</v>
          </cell>
          <cell r="F233">
            <v>48</v>
          </cell>
          <cell r="I233">
            <v>0</v>
          </cell>
        </row>
        <row r="234">
          <cell r="A234">
            <v>12</v>
          </cell>
          <cell r="D234">
            <v>2000</v>
          </cell>
          <cell r="F234">
            <v>49</v>
          </cell>
          <cell r="I234">
            <v>0</v>
          </cell>
        </row>
        <row r="235">
          <cell r="A235">
            <v>12</v>
          </cell>
          <cell r="D235">
            <v>2000</v>
          </cell>
          <cell r="F235">
            <v>50</v>
          </cell>
          <cell r="I235">
            <v>0</v>
          </cell>
        </row>
        <row r="236">
          <cell r="A236">
            <v>12</v>
          </cell>
          <cell r="D236">
            <v>2000</v>
          </cell>
          <cell r="F236">
            <v>51</v>
          </cell>
          <cell r="I236">
            <v>0</v>
          </cell>
        </row>
        <row r="237">
          <cell r="A237">
            <v>12</v>
          </cell>
          <cell r="D237">
            <v>2000</v>
          </cell>
          <cell r="F237">
            <v>52</v>
          </cell>
          <cell r="I237">
            <v>0</v>
          </cell>
        </row>
        <row r="238">
          <cell r="A238">
            <v>12</v>
          </cell>
          <cell r="D238">
            <v>2000</v>
          </cell>
          <cell r="F238">
            <v>53</v>
          </cell>
          <cell r="I238">
            <v>0</v>
          </cell>
        </row>
        <row r="239">
          <cell r="A239">
            <v>12</v>
          </cell>
          <cell r="D239">
            <v>2000</v>
          </cell>
          <cell r="F239">
            <v>54</v>
          </cell>
        </row>
        <row r="240">
          <cell r="A240">
            <v>12</v>
          </cell>
          <cell r="D240">
            <v>2000</v>
          </cell>
          <cell r="F240">
            <v>55</v>
          </cell>
          <cell r="I240">
            <v>0</v>
          </cell>
        </row>
        <row r="241">
          <cell r="A241">
            <v>12</v>
          </cell>
          <cell r="D241">
            <v>2000</v>
          </cell>
          <cell r="F241">
            <v>56</v>
          </cell>
          <cell r="I241">
            <v>0</v>
          </cell>
        </row>
        <row r="242">
          <cell r="A242">
            <v>12</v>
          </cell>
          <cell r="D242">
            <v>2000</v>
          </cell>
          <cell r="F242">
            <v>57</v>
          </cell>
          <cell r="I242">
            <v>0</v>
          </cell>
        </row>
        <row r="243">
          <cell r="A243">
            <v>12</v>
          </cell>
          <cell r="D243">
            <v>2000</v>
          </cell>
          <cell r="F243">
            <v>58</v>
          </cell>
          <cell r="I243">
            <v>0</v>
          </cell>
        </row>
        <row r="244">
          <cell r="A244">
            <v>12</v>
          </cell>
          <cell r="D244">
            <v>2001</v>
          </cell>
          <cell r="F244">
            <v>48</v>
          </cell>
          <cell r="I244">
            <v>27435218</v>
          </cell>
        </row>
        <row r="245">
          <cell r="A245">
            <v>12</v>
          </cell>
          <cell r="D245">
            <v>2001</v>
          </cell>
          <cell r="F245">
            <v>49</v>
          </cell>
          <cell r="I245">
            <v>23630895</v>
          </cell>
        </row>
        <row r="246">
          <cell r="A246">
            <v>12</v>
          </cell>
          <cell r="D246">
            <v>2001</v>
          </cell>
          <cell r="F246">
            <v>50</v>
          </cell>
          <cell r="I246">
            <v>0</v>
          </cell>
        </row>
        <row r="247">
          <cell r="A247">
            <v>12</v>
          </cell>
          <cell r="D247">
            <v>2001</v>
          </cell>
          <cell r="F247">
            <v>51</v>
          </cell>
          <cell r="I247">
            <v>0</v>
          </cell>
        </row>
        <row r="248">
          <cell r="A248">
            <v>12</v>
          </cell>
          <cell r="D248">
            <v>2001</v>
          </cell>
          <cell r="F248">
            <v>52</v>
          </cell>
          <cell r="I248">
            <v>142415</v>
          </cell>
        </row>
        <row r="249">
          <cell r="A249">
            <v>12</v>
          </cell>
          <cell r="D249">
            <v>2001</v>
          </cell>
          <cell r="F249">
            <v>53</v>
          </cell>
          <cell r="I249">
            <v>88789269</v>
          </cell>
        </row>
        <row r="250">
          <cell r="A250">
            <v>12</v>
          </cell>
          <cell r="D250">
            <v>2001</v>
          </cell>
          <cell r="F250">
            <v>54</v>
          </cell>
        </row>
        <row r="251">
          <cell r="A251">
            <v>12</v>
          </cell>
          <cell r="D251">
            <v>2001</v>
          </cell>
          <cell r="F251">
            <v>55</v>
          </cell>
          <cell r="I251">
            <v>576565</v>
          </cell>
        </row>
        <row r="252">
          <cell r="A252">
            <v>12</v>
          </cell>
          <cell r="D252">
            <v>2001</v>
          </cell>
          <cell r="F252">
            <v>56</v>
          </cell>
          <cell r="I252">
            <v>45379</v>
          </cell>
        </row>
        <row r="253">
          <cell r="A253">
            <v>12</v>
          </cell>
          <cell r="D253">
            <v>2001</v>
          </cell>
          <cell r="F253">
            <v>57</v>
          </cell>
          <cell r="I253">
            <v>19221007</v>
          </cell>
        </row>
        <row r="254">
          <cell r="A254">
            <v>12</v>
          </cell>
          <cell r="D254">
            <v>2001</v>
          </cell>
          <cell r="F254">
            <v>58</v>
          </cell>
          <cell r="I254">
            <v>0</v>
          </cell>
        </row>
        <row r="255">
          <cell r="A255">
            <v>12</v>
          </cell>
          <cell r="D255">
            <v>2002</v>
          </cell>
          <cell r="F255">
            <v>48</v>
          </cell>
          <cell r="I255">
            <v>27587786</v>
          </cell>
        </row>
        <row r="256">
          <cell r="A256">
            <v>12</v>
          </cell>
          <cell r="D256">
            <v>2002</v>
          </cell>
          <cell r="F256">
            <v>49</v>
          </cell>
          <cell r="I256">
            <v>23744534</v>
          </cell>
        </row>
        <row r="257">
          <cell r="A257">
            <v>12</v>
          </cell>
          <cell r="D257">
            <v>2002</v>
          </cell>
          <cell r="F257">
            <v>50</v>
          </cell>
          <cell r="I257">
            <v>0</v>
          </cell>
        </row>
        <row r="258">
          <cell r="A258">
            <v>12</v>
          </cell>
          <cell r="D258">
            <v>2002</v>
          </cell>
          <cell r="F258">
            <v>51</v>
          </cell>
          <cell r="I258">
            <v>0</v>
          </cell>
        </row>
        <row r="259">
          <cell r="A259">
            <v>12</v>
          </cell>
          <cell r="D259">
            <v>2002</v>
          </cell>
          <cell r="F259">
            <v>52</v>
          </cell>
          <cell r="I259">
            <v>142415</v>
          </cell>
        </row>
        <row r="260">
          <cell r="A260">
            <v>12</v>
          </cell>
          <cell r="D260">
            <v>2002</v>
          </cell>
          <cell r="F260">
            <v>53</v>
          </cell>
          <cell r="I260">
            <v>91403243</v>
          </cell>
        </row>
        <row r="261">
          <cell r="A261">
            <v>12</v>
          </cell>
          <cell r="D261">
            <v>2002</v>
          </cell>
          <cell r="F261">
            <v>54</v>
          </cell>
        </row>
        <row r="262">
          <cell r="A262">
            <v>12</v>
          </cell>
          <cell r="D262">
            <v>2002</v>
          </cell>
          <cell r="F262">
            <v>55</v>
          </cell>
          <cell r="I262">
            <v>572661</v>
          </cell>
        </row>
        <row r="263">
          <cell r="A263">
            <v>12</v>
          </cell>
          <cell r="D263">
            <v>2002</v>
          </cell>
          <cell r="F263">
            <v>56</v>
          </cell>
          <cell r="I263">
            <v>45379</v>
          </cell>
        </row>
        <row r="264">
          <cell r="A264">
            <v>12</v>
          </cell>
          <cell r="D264">
            <v>2002</v>
          </cell>
          <cell r="F264">
            <v>57</v>
          </cell>
          <cell r="I264">
            <v>20450803</v>
          </cell>
        </row>
        <row r="265">
          <cell r="A265">
            <v>12</v>
          </cell>
          <cell r="D265">
            <v>2002</v>
          </cell>
          <cell r="F265">
            <v>58</v>
          </cell>
          <cell r="I265">
            <v>0</v>
          </cell>
        </row>
        <row r="266">
          <cell r="A266">
            <v>12</v>
          </cell>
          <cell r="D266">
            <v>2003</v>
          </cell>
          <cell r="F266">
            <v>48</v>
          </cell>
          <cell r="I266">
            <v>2558617</v>
          </cell>
        </row>
        <row r="267">
          <cell r="A267">
            <v>12</v>
          </cell>
          <cell r="D267">
            <v>2003</v>
          </cell>
          <cell r="F267">
            <v>49</v>
          </cell>
          <cell r="I267">
            <v>777281</v>
          </cell>
        </row>
        <row r="268">
          <cell r="A268">
            <v>12</v>
          </cell>
          <cell r="D268">
            <v>2003</v>
          </cell>
          <cell r="F268">
            <v>50</v>
          </cell>
          <cell r="I268">
            <v>36646961</v>
          </cell>
        </row>
        <row r="269">
          <cell r="A269">
            <v>12</v>
          </cell>
          <cell r="D269">
            <v>2003</v>
          </cell>
          <cell r="F269">
            <v>51</v>
          </cell>
          <cell r="I269">
            <v>55679</v>
          </cell>
        </row>
        <row r="270">
          <cell r="A270">
            <v>12</v>
          </cell>
          <cell r="D270">
            <v>2003</v>
          </cell>
          <cell r="F270">
            <v>52</v>
          </cell>
          <cell r="I270">
            <v>28852574</v>
          </cell>
        </row>
        <row r="271">
          <cell r="A271">
            <v>12</v>
          </cell>
          <cell r="D271">
            <v>2003</v>
          </cell>
          <cell r="F271">
            <v>53</v>
          </cell>
          <cell r="I271">
            <v>26007697</v>
          </cell>
        </row>
        <row r="272">
          <cell r="A272">
            <v>12</v>
          </cell>
          <cell r="D272">
            <v>2003</v>
          </cell>
          <cell r="F272">
            <v>54</v>
          </cell>
          <cell r="I272">
            <v>0</v>
          </cell>
        </row>
        <row r="273">
          <cell r="A273">
            <v>12</v>
          </cell>
          <cell r="D273">
            <v>2003</v>
          </cell>
          <cell r="F273">
            <v>55</v>
          </cell>
          <cell r="I273">
            <v>0</v>
          </cell>
        </row>
        <row r="274">
          <cell r="A274">
            <v>12</v>
          </cell>
          <cell r="D274">
            <v>2003</v>
          </cell>
          <cell r="F274">
            <v>56</v>
          </cell>
          <cell r="I274">
            <v>142415</v>
          </cell>
        </row>
        <row r="275">
          <cell r="A275">
            <v>12</v>
          </cell>
          <cell r="D275">
            <v>2003</v>
          </cell>
          <cell r="F275">
            <v>57</v>
          </cell>
          <cell r="I275">
            <v>0</v>
          </cell>
        </row>
        <row r="276">
          <cell r="A276">
            <v>12</v>
          </cell>
          <cell r="D276">
            <v>2003</v>
          </cell>
          <cell r="F276">
            <v>58</v>
          </cell>
          <cell r="I276">
            <v>95041224</v>
          </cell>
        </row>
        <row r="277">
          <cell r="A277">
            <v>12</v>
          </cell>
          <cell r="D277">
            <v>2004</v>
          </cell>
          <cell r="F277">
            <v>48</v>
          </cell>
          <cell r="I277">
            <v>2456642</v>
          </cell>
        </row>
        <row r="278">
          <cell r="A278">
            <v>12</v>
          </cell>
          <cell r="D278">
            <v>2004</v>
          </cell>
          <cell r="F278">
            <v>49</v>
          </cell>
          <cell r="I278">
            <v>777281</v>
          </cell>
        </row>
        <row r="279">
          <cell r="A279">
            <v>12</v>
          </cell>
          <cell r="D279">
            <v>2004</v>
          </cell>
          <cell r="F279">
            <v>50</v>
          </cell>
          <cell r="I279">
            <v>62771059</v>
          </cell>
        </row>
        <row r="280">
          <cell r="A280">
            <v>12</v>
          </cell>
          <cell r="D280">
            <v>2004</v>
          </cell>
          <cell r="F280">
            <v>51</v>
          </cell>
          <cell r="I280">
            <v>55679</v>
          </cell>
        </row>
        <row r="281">
          <cell r="A281">
            <v>12</v>
          </cell>
          <cell r="D281">
            <v>2004</v>
          </cell>
          <cell r="F281">
            <v>52</v>
          </cell>
          <cell r="I281">
            <v>29966500</v>
          </cell>
        </row>
        <row r="282">
          <cell r="A282">
            <v>12</v>
          </cell>
          <cell r="D282">
            <v>2004</v>
          </cell>
          <cell r="F282">
            <v>53</v>
          </cell>
          <cell r="I282">
            <v>26562496</v>
          </cell>
        </row>
        <row r="283">
          <cell r="A283">
            <v>12</v>
          </cell>
          <cell r="D283">
            <v>2004</v>
          </cell>
          <cell r="F283">
            <v>54</v>
          </cell>
        </row>
        <row r="284">
          <cell r="A284">
            <v>12</v>
          </cell>
          <cell r="D284">
            <v>2004</v>
          </cell>
          <cell r="F284">
            <v>55</v>
          </cell>
        </row>
        <row r="285">
          <cell r="A285">
            <v>12</v>
          </cell>
          <cell r="D285">
            <v>2004</v>
          </cell>
          <cell r="F285">
            <v>56</v>
          </cell>
          <cell r="I285">
            <v>131738</v>
          </cell>
        </row>
        <row r="286">
          <cell r="A286">
            <v>12</v>
          </cell>
          <cell r="D286">
            <v>2004</v>
          </cell>
          <cell r="F286">
            <v>57</v>
          </cell>
        </row>
        <row r="287">
          <cell r="A287">
            <v>12</v>
          </cell>
          <cell r="D287">
            <v>2004</v>
          </cell>
          <cell r="F287">
            <v>58</v>
          </cell>
          <cell r="I287">
            <v>122721395</v>
          </cell>
        </row>
        <row r="288">
          <cell r="A288">
            <v>12</v>
          </cell>
          <cell r="D288">
            <v>2005</v>
          </cell>
          <cell r="F288">
            <v>48</v>
          </cell>
          <cell r="I288">
            <v>1944485</v>
          </cell>
        </row>
        <row r="289">
          <cell r="A289">
            <v>12</v>
          </cell>
          <cell r="D289">
            <v>2005</v>
          </cell>
          <cell r="F289">
            <v>49</v>
          </cell>
          <cell r="I289">
            <v>571043</v>
          </cell>
        </row>
        <row r="290">
          <cell r="A290">
            <v>12</v>
          </cell>
          <cell r="D290">
            <v>2005</v>
          </cell>
          <cell r="F290">
            <v>50</v>
          </cell>
          <cell r="I290">
            <v>36133235</v>
          </cell>
        </row>
        <row r="291">
          <cell r="A291">
            <v>12</v>
          </cell>
          <cell r="D291">
            <v>2005</v>
          </cell>
          <cell r="F291">
            <v>51</v>
          </cell>
          <cell r="I291">
            <v>55679</v>
          </cell>
        </row>
        <row r="292">
          <cell r="A292">
            <v>12</v>
          </cell>
          <cell r="D292">
            <v>2005</v>
          </cell>
          <cell r="F292">
            <v>52</v>
          </cell>
          <cell r="I292">
            <v>22197169</v>
          </cell>
        </row>
        <row r="293">
          <cell r="A293">
            <v>12</v>
          </cell>
          <cell r="D293">
            <v>2005</v>
          </cell>
          <cell r="F293">
            <v>53</v>
          </cell>
          <cell r="I293">
            <v>22739676</v>
          </cell>
        </row>
        <row r="294">
          <cell r="A294">
            <v>12</v>
          </cell>
          <cell r="D294">
            <v>2005</v>
          </cell>
          <cell r="F294">
            <v>54</v>
          </cell>
        </row>
        <row r="295">
          <cell r="A295">
            <v>12</v>
          </cell>
          <cell r="D295">
            <v>2005</v>
          </cell>
          <cell r="F295">
            <v>55</v>
          </cell>
        </row>
        <row r="296">
          <cell r="A296">
            <v>12</v>
          </cell>
          <cell r="D296">
            <v>2005</v>
          </cell>
          <cell r="F296">
            <v>56</v>
          </cell>
          <cell r="I296">
            <v>50134</v>
          </cell>
        </row>
        <row r="297">
          <cell r="A297">
            <v>12</v>
          </cell>
          <cell r="D297">
            <v>2005</v>
          </cell>
          <cell r="F297">
            <v>57</v>
          </cell>
        </row>
        <row r="298">
          <cell r="A298">
            <v>12</v>
          </cell>
          <cell r="D298">
            <v>2005</v>
          </cell>
          <cell r="F298">
            <v>58</v>
          </cell>
          <cell r="I298">
            <v>83691421</v>
          </cell>
        </row>
        <row r="299">
          <cell r="A299">
            <v>12</v>
          </cell>
          <cell r="D299">
            <v>2006</v>
          </cell>
          <cell r="F299">
            <v>48</v>
          </cell>
          <cell r="I299">
            <v>2168983</v>
          </cell>
        </row>
        <row r="300">
          <cell r="A300">
            <v>12</v>
          </cell>
          <cell r="D300">
            <v>2006</v>
          </cell>
          <cell r="F300">
            <v>49</v>
          </cell>
          <cell r="I300">
            <v>1478645</v>
          </cell>
        </row>
        <row r="301">
          <cell r="A301">
            <v>12</v>
          </cell>
          <cell r="D301">
            <v>2006</v>
          </cell>
          <cell r="F301">
            <v>50</v>
          </cell>
          <cell r="I301">
            <v>34380102</v>
          </cell>
        </row>
        <row r="302">
          <cell r="A302">
            <v>12</v>
          </cell>
          <cell r="D302">
            <v>2006</v>
          </cell>
          <cell r="F302">
            <v>51</v>
          </cell>
          <cell r="I302">
            <v>447677</v>
          </cell>
        </row>
        <row r="303">
          <cell r="A303">
            <v>12</v>
          </cell>
          <cell r="D303">
            <v>2006</v>
          </cell>
          <cell r="F303">
            <v>52</v>
          </cell>
          <cell r="I303">
            <v>14052148</v>
          </cell>
        </row>
        <row r="304">
          <cell r="A304">
            <v>12</v>
          </cell>
          <cell r="D304">
            <v>2006</v>
          </cell>
          <cell r="F304">
            <v>53</v>
          </cell>
          <cell r="I304">
            <v>17273181</v>
          </cell>
        </row>
        <row r="305">
          <cell r="A305">
            <v>12</v>
          </cell>
          <cell r="D305">
            <v>2006</v>
          </cell>
          <cell r="F305">
            <v>54</v>
          </cell>
        </row>
        <row r="306">
          <cell r="A306">
            <v>12</v>
          </cell>
          <cell r="D306">
            <v>2006</v>
          </cell>
          <cell r="F306">
            <v>55</v>
          </cell>
        </row>
        <row r="307">
          <cell r="A307">
            <v>12</v>
          </cell>
          <cell r="D307">
            <v>2006</v>
          </cell>
          <cell r="F307">
            <v>56</v>
          </cell>
          <cell r="I307">
            <v>6920</v>
          </cell>
        </row>
        <row r="308">
          <cell r="A308">
            <v>12</v>
          </cell>
          <cell r="D308">
            <v>2006</v>
          </cell>
          <cell r="F308">
            <v>57</v>
          </cell>
        </row>
        <row r="309">
          <cell r="A309">
            <v>12</v>
          </cell>
          <cell r="D309">
            <v>2006</v>
          </cell>
          <cell r="F309">
            <v>58</v>
          </cell>
          <cell r="I309">
            <v>69807656</v>
          </cell>
        </row>
        <row r="310">
          <cell r="A310">
            <v>12</v>
          </cell>
          <cell r="D310">
            <v>2007</v>
          </cell>
          <cell r="F310">
            <v>48</v>
          </cell>
          <cell r="I310">
            <v>2207659</v>
          </cell>
        </row>
        <row r="311">
          <cell r="A311">
            <v>12</v>
          </cell>
          <cell r="D311">
            <v>2007</v>
          </cell>
          <cell r="F311">
            <v>49</v>
          </cell>
          <cell r="I311">
            <v>1472646</v>
          </cell>
        </row>
        <row r="312">
          <cell r="A312">
            <v>12</v>
          </cell>
          <cell r="D312">
            <v>2007</v>
          </cell>
          <cell r="F312">
            <v>50</v>
          </cell>
          <cell r="I312">
            <v>34314113</v>
          </cell>
        </row>
        <row r="313">
          <cell r="A313">
            <v>12</v>
          </cell>
          <cell r="D313">
            <v>2007</v>
          </cell>
          <cell r="F313">
            <v>51</v>
          </cell>
          <cell r="I313">
            <v>447677</v>
          </cell>
        </row>
        <row r="314">
          <cell r="A314">
            <v>12</v>
          </cell>
          <cell r="D314">
            <v>2007</v>
          </cell>
          <cell r="F314">
            <v>52</v>
          </cell>
          <cell r="I314">
            <v>14174069</v>
          </cell>
        </row>
        <row r="315">
          <cell r="A315">
            <v>12</v>
          </cell>
          <cell r="D315">
            <v>2007</v>
          </cell>
          <cell r="F315">
            <v>53</v>
          </cell>
          <cell r="I315">
            <v>17287750</v>
          </cell>
        </row>
        <row r="316">
          <cell r="A316">
            <v>12</v>
          </cell>
          <cell r="D316">
            <v>2007</v>
          </cell>
          <cell r="F316">
            <v>54</v>
          </cell>
        </row>
        <row r="317">
          <cell r="A317">
            <v>12</v>
          </cell>
          <cell r="D317">
            <v>2007</v>
          </cell>
          <cell r="F317">
            <v>55</v>
          </cell>
        </row>
        <row r="318">
          <cell r="A318">
            <v>12</v>
          </cell>
          <cell r="D318">
            <v>2007</v>
          </cell>
          <cell r="F318">
            <v>56</v>
          </cell>
          <cell r="I318">
            <v>6920</v>
          </cell>
        </row>
        <row r="319">
          <cell r="A319">
            <v>12</v>
          </cell>
          <cell r="D319">
            <v>2007</v>
          </cell>
          <cell r="F319">
            <v>57</v>
          </cell>
        </row>
        <row r="320">
          <cell r="A320">
            <v>12</v>
          </cell>
          <cell r="D320">
            <v>2007</v>
          </cell>
          <cell r="F320">
            <v>58</v>
          </cell>
          <cell r="I320">
            <v>69910834</v>
          </cell>
        </row>
        <row r="321">
          <cell r="A321">
            <v>12</v>
          </cell>
          <cell r="D321">
            <v>2008</v>
          </cell>
          <cell r="F321">
            <v>48</v>
          </cell>
          <cell r="I321">
            <v>2159768</v>
          </cell>
        </row>
        <row r="322">
          <cell r="A322">
            <v>12</v>
          </cell>
          <cell r="D322">
            <v>2008</v>
          </cell>
          <cell r="F322">
            <v>49</v>
          </cell>
        </row>
        <row r="323">
          <cell r="A323">
            <v>12</v>
          </cell>
          <cell r="D323">
            <v>2008</v>
          </cell>
          <cell r="F323">
            <v>50</v>
          </cell>
          <cell r="I323">
            <v>2654718</v>
          </cell>
        </row>
        <row r="324">
          <cell r="A324">
            <v>12</v>
          </cell>
          <cell r="D324">
            <v>2008</v>
          </cell>
          <cell r="F324">
            <v>51</v>
          </cell>
          <cell r="I324">
            <v>34143142</v>
          </cell>
        </row>
        <row r="325">
          <cell r="A325">
            <v>12</v>
          </cell>
          <cell r="D325">
            <v>2008</v>
          </cell>
          <cell r="F325">
            <v>52</v>
          </cell>
          <cell r="I325">
            <v>447677</v>
          </cell>
        </row>
        <row r="326">
          <cell r="A326">
            <v>12</v>
          </cell>
          <cell r="D326">
            <v>2008</v>
          </cell>
          <cell r="F326">
            <v>53</v>
          </cell>
          <cell r="I326">
            <v>14123903</v>
          </cell>
        </row>
        <row r="327">
          <cell r="A327">
            <v>12</v>
          </cell>
          <cell r="D327">
            <v>2008</v>
          </cell>
          <cell r="F327">
            <v>54</v>
          </cell>
          <cell r="I327">
            <v>17360319</v>
          </cell>
        </row>
        <row r="328">
          <cell r="A328">
            <v>12</v>
          </cell>
          <cell r="D328">
            <v>2008</v>
          </cell>
          <cell r="F328">
            <v>55</v>
          </cell>
        </row>
        <row r="329">
          <cell r="A329">
            <v>12</v>
          </cell>
          <cell r="D329">
            <v>2008</v>
          </cell>
          <cell r="F329">
            <v>56</v>
          </cell>
        </row>
        <row r="330">
          <cell r="A330">
            <v>12</v>
          </cell>
          <cell r="D330">
            <v>2008</v>
          </cell>
          <cell r="F330">
            <v>57</v>
          </cell>
          <cell r="I330">
            <v>6920</v>
          </cell>
        </row>
        <row r="331">
          <cell r="A331">
            <v>12</v>
          </cell>
          <cell r="D331">
            <v>2008</v>
          </cell>
          <cell r="F331">
            <v>58</v>
          </cell>
          <cell r="I331">
            <v>70896447</v>
          </cell>
        </row>
        <row r="332">
          <cell r="A332">
            <v>12</v>
          </cell>
          <cell r="D332">
            <v>2009</v>
          </cell>
          <cell r="F332">
            <v>48</v>
          </cell>
          <cell r="I332">
            <v>2159768</v>
          </cell>
        </row>
        <row r="333">
          <cell r="A333">
            <v>12</v>
          </cell>
          <cell r="D333">
            <v>2009</v>
          </cell>
          <cell r="F333">
            <v>49</v>
          </cell>
          <cell r="I333">
            <v>0</v>
          </cell>
        </row>
        <row r="334">
          <cell r="A334">
            <v>12</v>
          </cell>
          <cell r="D334">
            <v>2009</v>
          </cell>
          <cell r="F334">
            <v>50</v>
          </cell>
          <cell r="I334">
            <v>1227848</v>
          </cell>
        </row>
        <row r="335">
          <cell r="A335">
            <v>12</v>
          </cell>
          <cell r="D335">
            <v>2009</v>
          </cell>
          <cell r="F335">
            <v>51</v>
          </cell>
          <cell r="I335">
            <v>34900939</v>
          </cell>
        </row>
        <row r="336">
          <cell r="A336">
            <v>12</v>
          </cell>
          <cell r="D336">
            <v>2009</v>
          </cell>
          <cell r="F336">
            <v>52</v>
          </cell>
          <cell r="I336">
            <v>447677</v>
          </cell>
        </row>
        <row r="337">
          <cell r="A337">
            <v>12</v>
          </cell>
          <cell r="D337">
            <v>2009</v>
          </cell>
          <cell r="F337">
            <v>53</v>
          </cell>
          <cell r="I337">
            <v>14426461</v>
          </cell>
        </row>
        <row r="338">
          <cell r="A338">
            <v>12</v>
          </cell>
          <cell r="D338">
            <v>2009</v>
          </cell>
          <cell r="F338">
            <v>54</v>
          </cell>
          <cell r="I338">
            <v>17300024</v>
          </cell>
        </row>
        <row r="339">
          <cell r="A339">
            <v>12</v>
          </cell>
          <cell r="D339">
            <v>2009</v>
          </cell>
          <cell r="F339">
            <v>55</v>
          </cell>
        </row>
        <row r="340">
          <cell r="A340">
            <v>12</v>
          </cell>
          <cell r="D340">
            <v>2009</v>
          </cell>
          <cell r="F340">
            <v>56</v>
          </cell>
          <cell r="I340">
            <v>0</v>
          </cell>
        </row>
        <row r="341">
          <cell r="A341">
            <v>12</v>
          </cell>
          <cell r="D341">
            <v>2009</v>
          </cell>
          <cell r="F341">
            <v>57</v>
          </cell>
          <cell r="I341">
            <v>6920</v>
          </cell>
        </row>
        <row r="342">
          <cell r="A342">
            <v>12</v>
          </cell>
          <cell r="D342">
            <v>2009</v>
          </cell>
          <cell r="F342">
            <v>58</v>
          </cell>
          <cell r="I342">
            <v>70469637</v>
          </cell>
        </row>
        <row r="343">
          <cell r="A343">
            <v>12</v>
          </cell>
          <cell r="D343">
            <v>2010</v>
          </cell>
          <cell r="F343">
            <v>48</v>
          </cell>
          <cell r="I343">
            <v>3438276</v>
          </cell>
        </row>
        <row r="344">
          <cell r="A344">
            <v>12</v>
          </cell>
          <cell r="D344">
            <v>2010</v>
          </cell>
          <cell r="F344">
            <v>49</v>
          </cell>
          <cell r="I344">
            <v>1568466</v>
          </cell>
        </row>
        <row r="345">
          <cell r="A345">
            <v>12</v>
          </cell>
          <cell r="D345">
            <v>2010</v>
          </cell>
          <cell r="F345">
            <v>50</v>
          </cell>
          <cell r="I345">
            <v>39361359</v>
          </cell>
        </row>
        <row r="346">
          <cell r="A346">
            <v>12</v>
          </cell>
          <cell r="D346">
            <v>2010</v>
          </cell>
          <cell r="F346">
            <v>51</v>
          </cell>
          <cell r="I346">
            <v>447677</v>
          </cell>
        </row>
        <row r="347">
          <cell r="A347">
            <v>12</v>
          </cell>
          <cell r="D347">
            <v>2010</v>
          </cell>
          <cell r="F347">
            <v>52</v>
          </cell>
          <cell r="I347">
            <v>19482674</v>
          </cell>
        </row>
        <row r="348">
          <cell r="A348">
            <v>12</v>
          </cell>
          <cell r="D348">
            <v>2010</v>
          </cell>
          <cell r="F348">
            <v>53</v>
          </cell>
          <cell r="I348">
            <v>22535917</v>
          </cell>
        </row>
        <row r="349">
          <cell r="A349">
            <v>12</v>
          </cell>
          <cell r="D349">
            <v>2010</v>
          </cell>
          <cell r="F349">
            <v>54</v>
          </cell>
        </row>
        <row r="350">
          <cell r="A350">
            <v>12</v>
          </cell>
          <cell r="D350">
            <v>2010</v>
          </cell>
          <cell r="F350">
            <v>55</v>
          </cell>
        </row>
        <row r="351">
          <cell r="A351">
            <v>12</v>
          </cell>
          <cell r="D351">
            <v>2010</v>
          </cell>
          <cell r="F351">
            <v>56</v>
          </cell>
          <cell r="I351">
            <v>6920</v>
          </cell>
        </row>
        <row r="352">
          <cell r="A352">
            <v>12</v>
          </cell>
          <cell r="D352">
            <v>2010</v>
          </cell>
          <cell r="F352">
            <v>57</v>
          </cell>
        </row>
        <row r="353">
          <cell r="A353">
            <v>12</v>
          </cell>
          <cell r="D353">
            <v>2010</v>
          </cell>
          <cell r="F353">
            <v>58</v>
          </cell>
          <cell r="I353">
            <v>86841289</v>
          </cell>
        </row>
        <row r="354">
          <cell r="A354">
            <v>12</v>
          </cell>
          <cell r="D354">
            <v>2011</v>
          </cell>
          <cell r="F354">
            <v>48</v>
          </cell>
          <cell r="I354">
            <v>7262356</v>
          </cell>
        </row>
        <row r="355">
          <cell r="A355">
            <v>12</v>
          </cell>
          <cell r="D355">
            <v>2011</v>
          </cell>
          <cell r="F355">
            <v>49</v>
          </cell>
          <cell r="I355">
            <v>1568466</v>
          </cell>
        </row>
        <row r="356">
          <cell r="A356">
            <v>12</v>
          </cell>
          <cell r="D356">
            <v>2011</v>
          </cell>
          <cell r="F356">
            <v>50</v>
          </cell>
          <cell r="I356">
            <v>51707178</v>
          </cell>
        </row>
        <row r="357">
          <cell r="A357">
            <v>12</v>
          </cell>
          <cell r="D357">
            <v>2011</v>
          </cell>
          <cell r="F357">
            <v>51</v>
          </cell>
          <cell r="I357">
            <v>447677</v>
          </cell>
        </row>
        <row r="358">
          <cell r="A358">
            <v>12</v>
          </cell>
          <cell r="D358">
            <v>2011</v>
          </cell>
          <cell r="F358">
            <v>52</v>
          </cell>
          <cell r="I358">
            <v>26096714</v>
          </cell>
        </row>
        <row r="359">
          <cell r="A359">
            <v>12</v>
          </cell>
          <cell r="D359">
            <v>2011</v>
          </cell>
          <cell r="F359">
            <v>53</v>
          </cell>
          <cell r="I359">
            <v>28966308</v>
          </cell>
        </row>
        <row r="360">
          <cell r="A360">
            <v>12</v>
          </cell>
          <cell r="D360">
            <v>2011</v>
          </cell>
          <cell r="F360">
            <v>54</v>
          </cell>
        </row>
        <row r="361">
          <cell r="A361">
            <v>12</v>
          </cell>
          <cell r="D361">
            <v>2011</v>
          </cell>
          <cell r="F361">
            <v>55</v>
          </cell>
        </row>
        <row r="362">
          <cell r="A362">
            <v>12</v>
          </cell>
          <cell r="D362">
            <v>2011</v>
          </cell>
          <cell r="F362">
            <v>56</v>
          </cell>
          <cell r="I362">
            <v>6920</v>
          </cell>
        </row>
        <row r="363">
          <cell r="A363">
            <v>12</v>
          </cell>
          <cell r="D363">
            <v>2011</v>
          </cell>
          <cell r="F363">
            <v>57</v>
          </cell>
        </row>
        <row r="364">
          <cell r="A364">
            <v>12</v>
          </cell>
          <cell r="D364">
            <v>2011</v>
          </cell>
          <cell r="F364">
            <v>58</v>
          </cell>
          <cell r="I364">
            <v>116055619</v>
          </cell>
        </row>
        <row r="365">
          <cell r="A365">
            <v>12</v>
          </cell>
          <cell r="D365">
            <v>2012</v>
          </cell>
          <cell r="F365">
            <v>48</v>
          </cell>
          <cell r="I365">
            <v>3552662</v>
          </cell>
        </row>
        <row r="366">
          <cell r="A366">
            <v>12</v>
          </cell>
          <cell r="D366">
            <v>2012</v>
          </cell>
          <cell r="F366">
            <v>49</v>
          </cell>
          <cell r="I366">
            <v>1568466</v>
          </cell>
        </row>
        <row r="367">
          <cell r="A367">
            <v>12</v>
          </cell>
          <cell r="D367">
            <v>2012</v>
          </cell>
          <cell r="F367">
            <v>50</v>
          </cell>
          <cell r="I367">
            <v>50156016</v>
          </cell>
        </row>
        <row r="368">
          <cell r="A368">
            <v>12</v>
          </cell>
          <cell r="D368">
            <v>2012</v>
          </cell>
          <cell r="F368">
            <v>51</v>
          </cell>
          <cell r="I368">
            <v>865852</v>
          </cell>
        </row>
        <row r="369">
          <cell r="A369">
            <v>12</v>
          </cell>
          <cell r="D369">
            <v>2012</v>
          </cell>
          <cell r="F369">
            <v>52</v>
          </cell>
          <cell r="I369">
            <v>28771987</v>
          </cell>
        </row>
        <row r="370">
          <cell r="A370">
            <v>12</v>
          </cell>
          <cell r="D370">
            <v>2012</v>
          </cell>
          <cell r="F370">
            <v>53</v>
          </cell>
          <cell r="I370">
            <v>30896489</v>
          </cell>
        </row>
        <row r="371">
          <cell r="A371">
            <v>12</v>
          </cell>
          <cell r="D371">
            <v>2012</v>
          </cell>
          <cell r="F371">
            <v>54</v>
          </cell>
        </row>
        <row r="372">
          <cell r="A372">
            <v>12</v>
          </cell>
          <cell r="D372">
            <v>2012</v>
          </cell>
          <cell r="F372">
            <v>55</v>
          </cell>
        </row>
        <row r="373">
          <cell r="A373">
            <v>12</v>
          </cell>
          <cell r="D373">
            <v>2012</v>
          </cell>
          <cell r="F373">
            <v>56</v>
          </cell>
          <cell r="I373">
            <v>6920</v>
          </cell>
        </row>
        <row r="374">
          <cell r="A374">
            <v>12</v>
          </cell>
          <cell r="D374">
            <v>2012</v>
          </cell>
          <cell r="F374">
            <v>57</v>
          </cell>
        </row>
        <row r="375">
          <cell r="A375">
            <v>12</v>
          </cell>
          <cell r="D375">
            <v>2012</v>
          </cell>
          <cell r="F375">
            <v>58</v>
          </cell>
          <cell r="I375">
            <v>115818392</v>
          </cell>
        </row>
        <row r="376">
          <cell r="A376">
            <v>12</v>
          </cell>
          <cell r="D376">
            <v>2013</v>
          </cell>
          <cell r="F376">
            <v>48</v>
          </cell>
          <cell r="I376">
            <v>5589491</v>
          </cell>
        </row>
        <row r="377">
          <cell r="A377">
            <v>12</v>
          </cell>
          <cell r="D377">
            <v>2013</v>
          </cell>
          <cell r="F377">
            <v>49</v>
          </cell>
          <cell r="I377">
            <v>1782604</v>
          </cell>
        </row>
        <row r="378">
          <cell r="A378">
            <v>12</v>
          </cell>
          <cell r="D378">
            <v>2013</v>
          </cell>
          <cell r="F378">
            <v>50</v>
          </cell>
          <cell r="I378">
            <v>49363870</v>
          </cell>
        </row>
        <row r="379">
          <cell r="A379">
            <v>12</v>
          </cell>
          <cell r="D379">
            <v>2013</v>
          </cell>
          <cell r="F379">
            <v>51</v>
          </cell>
          <cell r="I379">
            <v>864826</v>
          </cell>
        </row>
        <row r="380">
          <cell r="A380">
            <v>12</v>
          </cell>
          <cell r="D380">
            <v>2013</v>
          </cell>
          <cell r="F380">
            <v>52</v>
          </cell>
          <cell r="I380">
            <v>28042179</v>
          </cell>
        </row>
        <row r="381">
          <cell r="A381">
            <v>12</v>
          </cell>
          <cell r="D381">
            <v>2013</v>
          </cell>
          <cell r="F381">
            <v>53</v>
          </cell>
          <cell r="I381">
            <v>29442219</v>
          </cell>
        </row>
        <row r="382">
          <cell r="A382">
            <v>12</v>
          </cell>
          <cell r="D382">
            <v>2013</v>
          </cell>
          <cell r="F382">
            <v>54</v>
          </cell>
        </row>
        <row r="383">
          <cell r="A383">
            <v>12</v>
          </cell>
          <cell r="D383">
            <v>2013</v>
          </cell>
          <cell r="F383">
            <v>55</v>
          </cell>
        </row>
        <row r="384">
          <cell r="A384">
            <v>12</v>
          </cell>
          <cell r="D384">
            <v>2013</v>
          </cell>
          <cell r="F384">
            <v>56</v>
          </cell>
          <cell r="I384">
            <v>6920</v>
          </cell>
        </row>
        <row r="385">
          <cell r="A385">
            <v>12</v>
          </cell>
          <cell r="D385">
            <v>2013</v>
          </cell>
          <cell r="F385">
            <v>57</v>
          </cell>
        </row>
        <row r="386">
          <cell r="A386">
            <v>12</v>
          </cell>
          <cell r="D386">
            <v>2013</v>
          </cell>
          <cell r="F386">
            <v>58</v>
          </cell>
          <cell r="I386">
            <v>115092109</v>
          </cell>
        </row>
        <row r="387">
          <cell r="A387">
            <v>12</v>
          </cell>
          <cell r="D387">
            <v>2014</v>
          </cell>
          <cell r="F387">
            <v>48</v>
          </cell>
          <cell r="I387">
            <v>5589491</v>
          </cell>
        </row>
        <row r="388">
          <cell r="A388">
            <v>12</v>
          </cell>
          <cell r="D388">
            <v>2014</v>
          </cell>
          <cell r="F388">
            <v>49</v>
          </cell>
          <cell r="I388">
            <v>1778916</v>
          </cell>
        </row>
        <row r="389">
          <cell r="A389">
            <v>12</v>
          </cell>
          <cell r="D389">
            <v>2014</v>
          </cell>
          <cell r="F389">
            <v>50</v>
          </cell>
          <cell r="I389">
            <v>49393093</v>
          </cell>
        </row>
        <row r="390">
          <cell r="A390">
            <v>12</v>
          </cell>
          <cell r="D390">
            <v>2014</v>
          </cell>
          <cell r="F390">
            <v>51</v>
          </cell>
          <cell r="I390">
            <v>864826</v>
          </cell>
        </row>
        <row r="391">
          <cell r="A391">
            <v>12</v>
          </cell>
          <cell r="D391">
            <v>2014</v>
          </cell>
          <cell r="F391">
            <v>52</v>
          </cell>
          <cell r="I391">
            <v>28077628</v>
          </cell>
        </row>
        <row r="392">
          <cell r="A392">
            <v>12</v>
          </cell>
          <cell r="D392">
            <v>2014</v>
          </cell>
          <cell r="F392">
            <v>53</v>
          </cell>
          <cell r="I392">
            <v>29438216</v>
          </cell>
        </row>
        <row r="393">
          <cell r="A393">
            <v>12</v>
          </cell>
          <cell r="D393">
            <v>2014</v>
          </cell>
          <cell r="F393">
            <v>54</v>
          </cell>
        </row>
        <row r="394">
          <cell r="A394">
            <v>12</v>
          </cell>
          <cell r="D394">
            <v>2014</v>
          </cell>
          <cell r="F394">
            <v>55</v>
          </cell>
        </row>
        <row r="395">
          <cell r="A395">
            <v>12</v>
          </cell>
          <cell r="D395">
            <v>2014</v>
          </cell>
          <cell r="F395">
            <v>56</v>
          </cell>
          <cell r="I395">
            <v>6920</v>
          </cell>
        </row>
        <row r="396">
          <cell r="A396">
            <v>12</v>
          </cell>
          <cell r="D396">
            <v>2014</v>
          </cell>
          <cell r="F396">
            <v>57</v>
          </cell>
        </row>
        <row r="397">
          <cell r="A397">
            <v>12</v>
          </cell>
          <cell r="D397">
            <v>2014</v>
          </cell>
          <cell r="F397">
            <v>58</v>
          </cell>
          <cell r="I397">
            <v>115149090</v>
          </cell>
        </row>
        <row r="398">
          <cell r="A398">
            <v>12</v>
          </cell>
          <cell r="D398">
            <v>2015</v>
          </cell>
          <cell r="F398">
            <v>48</v>
          </cell>
          <cell r="I398">
            <v>5589491</v>
          </cell>
        </row>
        <row r="399">
          <cell r="A399">
            <v>12</v>
          </cell>
          <cell r="D399">
            <v>2015</v>
          </cell>
          <cell r="F399">
            <v>49</v>
          </cell>
          <cell r="I399">
            <v>1804034</v>
          </cell>
        </row>
        <row r="400">
          <cell r="A400">
            <v>12</v>
          </cell>
          <cell r="D400">
            <v>2015</v>
          </cell>
          <cell r="F400">
            <v>50</v>
          </cell>
          <cell r="I400">
            <v>50034171</v>
          </cell>
        </row>
        <row r="401">
          <cell r="A401">
            <v>12</v>
          </cell>
          <cell r="D401">
            <v>2015</v>
          </cell>
          <cell r="F401">
            <v>51</v>
          </cell>
          <cell r="I401">
            <v>864826</v>
          </cell>
        </row>
        <row r="402">
          <cell r="A402">
            <v>12</v>
          </cell>
          <cell r="D402">
            <v>2015</v>
          </cell>
          <cell r="F402">
            <v>52</v>
          </cell>
          <cell r="I402">
            <v>28090337</v>
          </cell>
        </row>
        <row r="403">
          <cell r="A403">
            <v>12</v>
          </cell>
          <cell r="D403">
            <v>2015</v>
          </cell>
          <cell r="F403">
            <v>53</v>
          </cell>
          <cell r="I403">
            <v>29558754</v>
          </cell>
        </row>
        <row r="404">
          <cell r="A404">
            <v>12</v>
          </cell>
          <cell r="D404">
            <v>2015</v>
          </cell>
          <cell r="F404">
            <v>54</v>
          </cell>
        </row>
        <row r="405">
          <cell r="A405">
            <v>12</v>
          </cell>
          <cell r="D405">
            <v>2015</v>
          </cell>
          <cell r="F405">
            <v>55</v>
          </cell>
        </row>
        <row r="406">
          <cell r="A406">
            <v>12</v>
          </cell>
          <cell r="D406">
            <v>2015</v>
          </cell>
          <cell r="F406">
            <v>56</v>
          </cell>
          <cell r="I406">
            <v>6920</v>
          </cell>
        </row>
        <row r="407">
          <cell r="A407">
            <v>12</v>
          </cell>
          <cell r="D407">
            <v>2015</v>
          </cell>
          <cell r="F407">
            <v>57</v>
          </cell>
        </row>
        <row r="408">
          <cell r="A408">
            <v>12</v>
          </cell>
          <cell r="D408">
            <v>2015</v>
          </cell>
          <cell r="F408">
            <v>58</v>
          </cell>
          <cell r="I408">
            <v>115948533</v>
          </cell>
        </row>
        <row r="409">
          <cell r="A409">
            <v>12</v>
          </cell>
          <cell r="D409">
            <v>2016</v>
          </cell>
          <cell r="F409">
            <v>48</v>
          </cell>
          <cell r="I409">
            <v>5745931</v>
          </cell>
        </row>
        <row r="410">
          <cell r="A410">
            <v>12</v>
          </cell>
          <cell r="D410">
            <v>2016</v>
          </cell>
          <cell r="F410">
            <v>49</v>
          </cell>
          <cell r="I410">
            <v>1790881</v>
          </cell>
        </row>
        <row r="411">
          <cell r="A411">
            <v>12</v>
          </cell>
          <cell r="D411">
            <v>2016</v>
          </cell>
          <cell r="F411">
            <v>50</v>
          </cell>
          <cell r="I411">
            <v>51701801</v>
          </cell>
        </row>
        <row r="412">
          <cell r="A412">
            <v>12</v>
          </cell>
          <cell r="D412">
            <v>2016</v>
          </cell>
          <cell r="F412">
            <v>51</v>
          </cell>
          <cell r="I412">
            <v>864826</v>
          </cell>
        </row>
        <row r="413">
          <cell r="A413">
            <v>12</v>
          </cell>
          <cell r="D413">
            <v>2016</v>
          </cell>
          <cell r="F413">
            <v>52</v>
          </cell>
          <cell r="I413">
            <v>28159193</v>
          </cell>
        </row>
        <row r="414">
          <cell r="A414">
            <v>12</v>
          </cell>
          <cell r="D414">
            <v>2016</v>
          </cell>
          <cell r="F414">
            <v>53</v>
          </cell>
          <cell r="I414">
            <v>29438906</v>
          </cell>
        </row>
        <row r="415">
          <cell r="A415">
            <v>12</v>
          </cell>
          <cell r="D415">
            <v>2016</v>
          </cell>
          <cell r="F415">
            <v>54</v>
          </cell>
        </row>
        <row r="416">
          <cell r="A416">
            <v>12</v>
          </cell>
          <cell r="D416">
            <v>2016</v>
          </cell>
          <cell r="F416">
            <v>55</v>
          </cell>
        </row>
        <row r="417">
          <cell r="A417">
            <v>12</v>
          </cell>
          <cell r="D417">
            <v>2016</v>
          </cell>
          <cell r="F417">
            <v>56</v>
          </cell>
          <cell r="I417">
            <v>6920</v>
          </cell>
        </row>
        <row r="418">
          <cell r="A418">
            <v>12</v>
          </cell>
          <cell r="D418">
            <v>2016</v>
          </cell>
          <cell r="F418">
            <v>57</v>
          </cell>
        </row>
        <row r="419">
          <cell r="A419">
            <v>12</v>
          </cell>
          <cell r="D419">
            <v>2016</v>
          </cell>
          <cell r="F419">
            <v>58</v>
          </cell>
          <cell r="I419">
            <v>117708458</v>
          </cell>
        </row>
        <row r="420">
          <cell r="A420">
            <v>23</v>
          </cell>
          <cell r="D420">
            <v>1998</v>
          </cell>
          <cell r="F420">
            <v>48</v>
          </cell>
          <cell r="I420">
            <v>64499541</v>
          </cell>
        </row>
        <row r="421">
          <cell r="A421">
            <v>23</v>
          </cell>
          <cell r="D421">
            <v>1998</v>
          </cell>
          <cell r="F421">
            <v>49</v>
          </cell>
          <cell r="I421">
            <v>43709207</v>
          </cell>
        </row>
        <row r="422">
          <cell r="A422">
            <v>23</v>
          </cell>
          <cell r="D422">
            <v>1998</v>
          </cell>
          <cell r="F422">
            <v>50</v>
          </cell>
          <cell r="I422">
            <v>1269004</v>
          </cell>
        </row>
        <row r="423">
          <cell r="A423">
            <v>23</v>
          </cell>
          <cell r="D423">
            <v>1998</v>
          </cell>
          <cell r="F423">
            <v>51</v>
          </cell>
          <cell r="I423">
            <v>1436368</v>
          </cell>
        </row>
        <row r="424">
          <cell r="A424">
            <v>23</v>
          </cell>
          <cell r="D424">
            <v>1998</v>
          </cell>
          <cell r="F424">
            <v>52</v>
          </cell>
          <cell r="I424">
            <v>126462</v>
          </cell>
        </row>
        <row r="425">
          <cell r="A425">
            <v>23</v>
          </cell>
          <cell r="D425">
            <v>1998</v>
          </cell>
          <cell r="F425">
            <v>53</v>
          </cell>
          <cell r="I425">
            <v>225807372</v>
          </cell>
        </row>
        <row r="426">
          <cell r="A426">
            <v>23</v>
          </cell>
          <cell r="D426">
            <v>1998</v>
          </cell>
          <cell r="F426">
            <v>54</v>
          </cell>
        </row>
        <row r="427">
          <cell r="A427">
            <v>23</v>
          </cell>
          <cell r="D427">
            <v>1998</v>
          </cell>
          <cell r="F427">
            <v>55</v>
          </cell>
          <cell r="I427">
            <v>980030</v>
          </cell>
        </row>
        <row r="428">
          <cell r="A428">
            <v>23</v>
          </cell>
          <cell r="D428">
            <v>1998</v>
          </cell>
          <cell r="F428">
            <v>56</v>
          </cell>
          <cell r="I428">
            <v>5377136</v>
          </cell>
        </row>
        <row r="429">
          <cell r="A429">
            <v>23</v>
          </cell>
          <cell r="D429">
            <v>1998</v>
          </cell>
          <cell r="F429">
            <v>57</v>
          </cell>
          <cell r="I429">
            <v>50557620</v>
          </cell>
        </row>
        <row r="430">
          <cell r="A430">
            <v>23</v>
          </cell>
          <cell r="D430">
            <v>1998</v>
          </cell>
          <cell r="F430">
            <v>58</v>
          </cell>
        </row>
        <row r="431">
          <cell r="A431">
            <v>23</v>
          </cell>
          <cell r="D431">
            <v>1999</v>
          </cell>
          <cell r="F431">
            <v>48</v>
          </cell>
          <cell r="I431">
            <v>64681936</v>
          </cell>
        </row>
        <row r="432">
          <cell r="A432">
            <v>23</v>
          </cell>
          <cell r="D432">
            <v>1999</v>
          </cell>
          <cell r="F432">
            <v>49</v>
          </cell>
          <cell r="I432">
            <v>43893477</v>
          </cell>
        </row>
        <row r="433">
          <cell r="A433">
            <v>23</v>
          </cell>
          <cell r="D433">
            <v>1999</v>
          </cell>
          <cell r="F433">
            <v>50</v>
          </cell>
          <cell r="I433">
            <v>1276950</v>
          </cell>
        </row>
        <row r="434">
          <cell r="A434">
            <v>23</v>
          </cell>
          <cell r="D434">
            <v>1999</v>
          </cell>
          <cell r="F434">
            <v>51</v>
          </cell>
          <cell r="I434">
            <v>1444314</v>
          </cell>
        </row>
        <row r="435">
          <cell r="A435">
            <v>23</v>
          </cell>
          <cell r="D435">
            <v>1999</v>
          </cell>
          <cell r="F435">
            <v>52</v>
          </cell>
          <cell r="I435">
            <v>132385</v>
          </cell>
        </row>
        <row r="436">
          <cell r="A436">
            <v>23</v>
          </cell>
          <cell r="D436">
            <v>1999</v>
          </cell>
          <cell r="F436">
            <v>53</v>
          </cell>
          <cell r="I436">
            <v>226702535</v>
          </cell>
        </row>
        <row r="437">
          <cell r="A437">
            <v>23</v>
          </cell>
          <cell r="D437">
            <v>1999</v>
          </cell>
          <cell r="F437">
            <v>54</v>
          </cell>
        </row>
        <row r="438">
          <cell r="A438">
            <v>23</v>
          </cell>
          <cell r="D438">
            <v>1999</v>
          </cell>
          <cell r="F438">
            <v>55</v>
          </cell>
          <cell r="I438">
            <v>982915</v>
          </cell>
        </row>
        <row r="439">
          <cell r="A439">
            <v>23</v>
          </cell>
          <cell r="D439">
            <v>1999</v>
          </cell>
          <cell r="F439">
            <v>56</v>
          </cell>
          <cell r="I439">
            <v>5496177</v>
          </cell>
        </row>
        <row r="440">
          <cell r="A440">
            <v>23</v>
          </cell>
          <cell r="D440">
            <v>1999</v>
          </cell>
          <cell r="F440">
            <v>57</v>
          </cell>
          <cell r="I440">
            <v>51312451</v>
          </cell>
        </row>
        <row r="441">
          <cell r="A441">
            <v>23</v>
          </cell>
          <cell r="D441">
            <v>1999</v>
          </cell>
          <cell r="F441">
            <v>58</v>
          </cell>
          <cell r="I441">
            <v>0</v>
          </cell>
        </row>
        <row r="442">
          <cell r="A442">
            <v>23</v>
          </cell>
          <cell r="D442">
            <v>2000</v>
          </cell>
          <cell r="F442">
            <v>48</v>
          </cell>
          <cell r="I442">
            <v>65119002</v>
          </cell>
        </row>
        <row r="443">
          <cell r="A443">
            <v>23</v>
          </cell>
          <cell r="D443">
            <v>2000</v>
          </cell>
          <cell r="F443">
            <v>49</v>
          </cell>
          <cell r="I443">
            <v>43474264</v>
          </cell>
        </row>
        <row r="444">
          <cell r="A444">
            <v>23</v>
          </cell>
          <cell r="D444">
            <v>2000</v>
          </cell>
          <cell r="F444">
            <v>50</v>
          </cell>
          <cell r="I444">
            <v>1276950</v>
          </cell>
        </row>
        <row r="445">
          <cell r="A445">
            <v>23</v>
          </cell>
          <cell r="D445">
            <v>2000</v>
          </cell>
          <cell r="F445">
            <v>51</v>
          </cell>
          <cell r="I445">
            <v>1444314</v>
          </cell>
        </row>
        <row r="446">
          <cell r="A446">
            <v>23</v>
          </cell>
          <cell r="D446">
            <v>2000</v>
          </cell>
          <cell r="F446">
            <v>52</v>
          </cell>
          <cell r="I446">
            <v>141550</v>
          </cell>
        </row>
        <row r="447">
          <cell r="A447">
            <v>23</v>
          </cell>
          <cell r="D447">
            <v>2000</v>
          </cell>
          <cell r="F447">
            <v>53</v>
          </cell>
          <cell r="I447">
            <v>222787698</v>
          </cell>
        </row>
        <row r="448">
          <cell r="A448">
            <v>23</v>
          </cell>
          <cell r="D448">
            <v>2000</v>
          </cell>
          <cell r="F448">
            <v>54</v>
          </cell>
        </row>
        <row r="449">
          <cell r="A449">
            <v>23</v>
          </cell>
          <cell r="D449">
            <v>2000</v>
          </cell>
          <cell r="F449">
            <v>55</v>
          </cell>
          <cell r="I449">
            <v>872114</v>
          </cell>
        </row>
        <row r="450">
          <cell r="A450">
            <v>23</v>
          </cell>
          <cell r="D450">
            <v>2000</v>
          </cell>
          <cell r="F450">
            <v>56</v>
          </cell>
          <cell r="I450">
            <v>5297545</v>
          </cell>
        </row>
        <row r="451">
          <cell r="A451">
            <v>23</v>
          </cell>
          <cell r="D451">
            <v>2000</v>
          </cell>
          <cell r="F451">
            <v>57</v>
          </cell>
          <cell r="I451">
            <v>48843757</v>
          </cell>
        </row>
        <row r="452">
          <cell r="A452">
            <v>23</v>
          </cell>
          <cell r="D452">
            <v>2000</v>
          </cell>
          <cell r="F452">
            <v>58</v>
          </cell>
          <cell r="I452">
            <v>0</v>
          </cell>
        </row>
        <row r="453">
          <cell r="A453">
            <v>23</v>
          </cell>
          <cell r="D453">
            <v>2001</v>
          </cell>
          <cell r="F453">
            <v>48</v>
          </cell>
          <cell r="I453">
            <v>71706766</v>
          </cell>
        </row>
        <row r="454">
          <cell r="A454">
            <v>23</v>
          </cell>
          <cell r="D454">
            <v>2001</v>
          </cell>
          <cell r="F454">
            <v>49</v>
          </cell>
          <cell r="I454">
            <v>46770730</v>
          </cell>
        </row>
        <row r="455">
          <cell r="A455">
            <v>23</v>
          </cell>
          <cell r="D455">
            <v>2001</v>
          </cell>
          <cell r="F455">
            <v>50</v>
          </cell>
          <cell r="I455">
            <v>1255423</v>
          </cell>
        </row>
        <row r="456">
          <cell r="A456">
            <v>23</v>
          </cell>
          <cell r="D456">
            <v>2001</v>
          </cell>
          <cell r="F456">
            <v>51</v>
          </cell>
          <cell r="I456">
            <v>1456171</v>
          </cell>
        </row>
        <row r="457">
          <cell r="A457">
            <v>23</v>
          </cell>
          <cell r="D457">
            <v>2001</v>
          </cell>
          <cell r="F457">
            <v>52</v>
          </cell>
          <cell r="I457">
            <v>130533</v>
          </cell>
        </row>
        <row r="458">
          <cell r="A458">
            <v>23</v>
          </cell>
          <cell r="D458">
            <v>2001</v>
          </cell>
          <cell r="F458">
            <v>53</v>
          </cell>
          <cell r="I458">
            <v>247311948</v>
          </cell>
        </row>
        <row r="459">
          <cell r="A459">
            <v>23</v>
          </cell>
          <cell r="D459">
            <v>2001</v>
          </cell>
          <cell r="F459">
            <v>54</v>
          </cell>
        </row>
        <row r="460">
          <cell r="A460">
            <v>23</v>
          </cell>
          <cell r="D460">
            <v>2001</v>
          </cell>
          <cell r="F460">
            <v>55</v>
          </cell>
          <cell r="I460">
            <v>880037</v>
          </cell>
        </row>
        <row r="461">
          <cell r="A461">
            <v>23</v>
          </cell>
          <cell r="D461">
            <v>2001</v>
          </cell>
          <cell r="F461">
            <v>56</v>
          </cell>
          <cell r="I461">
            <v>5505820</v>
          </cell>
        </row>
        <row r="462">
          <cell r="A462">
            <v>23</v>
          </cell>
          <cell r="D462">
            <v>2001</v>
          </cell>
          <cell r="F462">
            <v>57</v>
          </cell>
          <cell r="I462">
            <v>51046249</v>
          </cell>
        </row>
        <row r="463">
          <cell r="A463">
            <v>23</v>
          </cell>
          <cell r="D463">
            <v>2001</v>
          </cell>
          <cell r="F463">
            <v>58</v>
          </cell>
          <cell r="I463">
            <v>0</v>
          </cell>
        </row>
        <row r="464">
          <cell r="A464">
            <v>23</v>
          </cell>
          <cell r="D464">
            <v>2002</v>
          </cell>
          <cell r="F464">
            <v>48</v>
          </cell>
          <cell r="I464">
            <v>70588336</v>
          </cell>
        </row>
        <row r="465">
          <cell r="A465">
            <v>23</v>
          </cell>
          <cell r="D465">
            <v>2002</v>
          </cell>
          <cell r="F465">
            <v>49</v>
          </cell>
          <cell r="I465">
            <v>49332991</v>
          </cell>
        </row>
        <row r="466">
          <cell r="A466">
            <v>23</v>
          </cell>
          <cell r="D466">
            <v>2002</v>
          </cell>
          <cell r="F466">
            <v>50</v>
          </cell>
          <cell r="I466">
            <v>1245689</v>
          </cell>
        </row>
        <row r="467">
          <cell r="A467">
            <v>23</v>
          </cell>
          <cell r="D467">
            <v>2002</v>
          </cell>
          <cell r="F467">
            <v>51</v>
          </cell>
          <cell r="I467">
            <v>1829289</v>
          </cell>
        </row>
        <row r="468">
          <cell r="A468">
            <v>23</v>
          </cell>
          <cell r="D468">
            <v>2002</v>
          </cell>
          <cell r="F468">
            <v>52</v>
          </cell>
          <cell r="I468">
            <v>154447</v>
          </cell>
        </row>
        <row r="469">
          <cell r="A469">
            <v>23</v>
          </cell>
          <cell r="D469">
            <v>2002</v>
          </cell>
          <cell r="F469">
            <v>53</v>
          </cell>
          <cell r="I469">
            <v>254462323</v>
          </cell>
        </row>
        <row r="470">
          <cell r="A470">
            <v>23</v>
          </cell>
          <cell r="D470">
            <v>2002</v>
          </cell>
          <cell r="F470">
            <v>54</v>
          </cell>
        </row>
        <row r="471">
          <cell r="A471">
            <v>23</v>
          </cell>
          <cell r="D471">
            <v>2002</v>
          </cell>
          <cell r="F471">
            <v>55</v>
          </cell>
          <cell r="I471">
            <v>912594</v>
          </cell>
        </row>
        <row r="472">
          <cell r="A472">
            <v>23</v>
          </cell>
          <cell r="D472">
            <v>2002</v>
          </cell>
          <cell r="F472">
            <v>56</v>
          </cell>
          <cell r="I472">
            <v>6342920</v>
          </cell>
        </row>
        <row r="473">
          <cell r="A473">
            <v>23</v>
          </cell>
          <cell r="D473">
            <v>2002</v>
          </cell>
          <cell r="F473">
            <v>57</v>
          </cell>
          <cell r="I473">
            <v>58457856</v>
          </cell>
        </row>
        <row r="474">
          <cell r="A474">
            <v>23</v>
          </cell>
          <cell r="D474">
            <v>2002</v>
          </cell>
          <cell r="F474">
            <v>58</v>
          </cell>
          <cell r="I474">
            <v>0</v>
          </cell>
        </row>
        <row r="475">
          <cell r="A475">
            <v>23</v>
          </cell>
          <cell r="D475">
            <v>2003</v>
          </cell>
          <cell r="F475">
            <v>48</v>
          </cell>
          <cell r="I475">
            <v>11758815</v>
          </cell>
        </row>
        <row r="476">
          <cell r="A476">
            <v>23</v>
          </cell>
          <cell r="D476">
            <v>2003</v>
          </cell>
          <cell r="F476">
            <v>49</v>
          </cell>
          <cell r="I476">
            <v>9814920</v>
          </cell>
        </row>
        <row r="477">
          <cell r="A477">
            <v>23</v>
          </cell>
          <cell r="D477">
            <v>2003</v>
          </cell>
          <cell r="F477">
            <v>50</v>
          </cell>
          <cell r="I477">
            <v>104538081</v>
          </cell>
        </row>
        <row r="478">
          <cell r="A478">
            <v>23</v>
          </cell>
          <cell r="D478">
            <v>2003</v>
          </cell>
          <cell r="F478">
            <v>51</v>
          </cell>
          <cell r="I478">
            <v>11468395</v>
          </cell>
        </row>
        <row r="479">
          <cell r="A479">
            <v>23</v>
          </cell>
          <cell r="D479">
            <v>2003</v>
          </cell>
          <cell r="F479">
            <v>52</v>
          </cell>
          <cell r="I479">
            <v>71372523</v>
          </cell>
        </row>
        <row r="480">
          <cell r="A480">
            <v>23</v>
          </cell>
          <cell r="D480">
            <v>2003</v>
          </cell>
          <cell r="F480">
            <v>53</v>
          </cell>
          <cell r="I480">
            <v>50235779</v>
          </cell>
        </row>
        <row r="481">
          <cell r="A481">
            <v>23</v>
          </cell>
          <cell r="D481">
            <v>2003</v>
          </cell>
          <cell r="F481">
            <v>54</v>
          </cell>
          <cell r="I481">
            <v>1281851</v>
          </cell>
        </row>
        <row r="482">
          <cell r="A482">
            <v>23</v>
          </cell>
          <cell r="D482">
            <v>2003</v>
          </cell>
          <cell r="F482">
            <v>55</v>
          </cell>
          <cell r="I482">
            <v>2297314</v>
          </cell>
        </row>
        <row r="483">
          <cell r="A483">
            <v>23</v>
          </cell>
          <cell r="D483">
            <v>2003</v>
          </cell>
          <cell r="F483">
            <v>56</v>
          </cell>
          <cell r="I483">
            <v>155798</v>
          </cell>
        </row>
        <row r="484">
          <cell r="A484">
            <v>23</v>
          </cell>
          <cell r="D484">
            <v>2003</v>
          </cell>
          <cell r="F484">
            <v>57</v>
          </cell>
          <cell r="I484">
            <v>0</v>
          </cell>
        </row>
        <row r="485">
          <cell r="A485">
            <v>23</v>
          </cell>
          <cell r="D485">
            <v>2003</v>
          </cell>
          <cell r="F485">
            <v>58</v>
          </cell>
          <cell r="I485">
            <v>262923476</v>
          </cell>
        </row>
        <row r="486">
          <cell r="A486">
            <v>23</v>
          </cell>
          <cell r="D486">
            <v>2004</v>
          </cell>
          <cell r="F486">
            <v>48</v>
          </cell>
          <cell r="I486">
            <v>11747588</v>
          </cell>
        </row>
        <row r="487">
          <cell r="A487">
            <v>23</v>
          </cell>
          <cell r="D487">
            <v>2004</v>
          </cell>
          <cell r="F487">
            <v>49</v>
          </cell>
          <cell r="I487">
            <v>10053449</v>
          </cell>
        </row>
        <row r="488">
          <cell r="A488">
            <v>23</v>
          </cell>
          <cell r="D488">
            <v>2004</v>
          </cell>
          <cell r="F488">
            <v>50</v>
          </cell>
          <cell r="I488">
            <v>105694237</v>
          </cell>
        </row>
        <row r="489">
          <cell r="A489">
            <v>23</v>
          </cell>
          <cell r="D489">
            <v>2004</v>
          </cell>
          <cell r="F489">
            <v>51</v>
          </cell>
          <cell r="I489">
            <v>11468395</v>
          </cell>
        </row>
        <row r="490">
          <cell r="A490">
            <v>23</v>
          </cell>
          <cell r="D490">
            <v>2004</v>
          </cell>
          <cell r="F490">
            <v>52</v>
          </cell>
          <cell r="I490">
            <v>71523216</v>
          </cell>
        </row>
        <row r="491">
          <cell r="A491">
            <v>23</v>
          </cell>
          <cell r="D491">
            <v>2004</v>
          </cell>
          <cell r="F491">
            <v>53</v>
          </cell>
          <cell r="I491">
            <v>50424012</v>
          </cell>
        </row>
        <row r="492">
          <cell r="A492">
            <v>23</v>
          </cell>
          <cell r="D492">
            <v>2004</v>
          </cell>
          <cell r="F492">
            <v>54</v>
          </cell>
          <cell r="I492">
            <v>1282705</v>
          </cell>
        </row>
        <row r="493">
          <cell r="A493">
            <v>23</v>
          </cell>
          <cell r="D493">
            <v>2004</v>
          </cell>
          <cell r="F493">
            <v>55</v>
          </cell>
          <cell r="I493">
            <v>2303517</v>
          </cell>
        </row>
        <row r="494">
          <cell r="A494">
            <v>23</v>
          </cell>
          <cell r="D494">
            <v>2004</v>
          </cell>
          <cell r="F494">
            <v>56</v>
          </cell>
          <cell r="I494">
            <v>157961</v>
          </cell>
        </row>
        <row r="495">
          <cell r="A495">
            <v>23</v>
          </cell>
          <cell r="D495">
            <v>2004</v>
          </cell>
          <cell r="F495">
            <v>57</v>
          </cell>
        </row>
        <row r="496">
          <cell r="A496">
            <v>23</v>
          </cell>
          <cell r="D496">
            <v>2004</v>
          </cell>
          <cell r="F496">
            <v>58</v>
          </cell>
          <cell r="I496">
            <v>264655080</v>
          </cell>
        </row>
        <row r="497">
          <cell r="A497">
            <v>23</v>
          </cell>
          <cell r="D497">
            <v>2005</v>
          </cell>
          <cell r="F497">
            <v>48</v>
          </cell>
          <cell r="I497">
            <v>12707428</v>
          </cell>
        </row>
        <row r="498">
          <cell r="A498">
            <v>23</v>
          </cell>
          <cell r="D498">
            <v>2005</v>
          </cell>
          <cell r="F498">
            <v>49</v>
          </cell>
          <cell r="I498">
            <v>10432461</v>
          </cell>
        </row>
        <row r="499">
          <cell r="A499">
            <v>23</v>
          </cell>
          <cell r="D499">
            <v>2005</v>
          </cell>
          <cell r="F499">
            <v>50</v>
          </cell>
          <cell r="I499">
            <v>110061038</v>
          </cell>
        </row>
        <row r="500">
          <cell r="A500">
            <v>23</v>
          </cell>
          <cell r="D500">
            <v>2005</v>
          </cell>
          <cell r="F500">
            <v>51</v>
          </cell>
          <cell r="I500">
            <v>11550359</v>
          </cell>
        </row>
        <row r="501">
          <cell r="A501">
            <v>23</v>
          </cell>
          <cell r="D501">
            <v>2005</v>
          </cell>
          <cell r="F501">
            <v>52</v>
          </cell>
          <cell r="I501">
            <v>75223977</v>
          </cell>
        </row>
        <row r="502">
          <cell r="A502">
            <v>23</v>
          </cell>
          <cell r="D502">
            <v>2005</v>
          </cell>
          <cell r="F502">
            <v>53</v>
          </cell>
          <cell r="I502">
            <v>53267152</v>
          </cell>
        </row>
        <row r="503">
          <cell r="A503">
            <v>23</v>
          </cell>
          <cell r="D503">
            <v>2005</v>
          </cell>
          <cell r="F503">
            <v>54</v>
          </cell>
          <cell r="I503">
            <v>1648719</v>
          </cell>
        </row>
        <row r="504">
          <cell r="A504">
            <v>23</v>
          </cell>
          <cell r="D504">
            <v>2005</v>
          </cell>
          <cell r="F504">
            <v>55</v>
          </cell>
          <cell r="I504">
            <v>2606131</v>
          </cell>
        </row>
        <row r="505">
          <cell r="A505">
            <v>23</v>
          </cell>
          <cell r="D505">
            <v>2005</v>
          </cell>
          <cell r="F505">
            <v>56</v>
          </cell>
          <cell r="I505">
            <v>161204</v>
          </cell>
        </row>
        <row r="506">
          <cell r="A506">
            <v>23</v>
          </cell>
          <cell r="D506">
            <v>2005</v>
          </cell>
          <cell r="F506">
            <v>57</v>
          </cell>
          <cell r="I506">
            <v>0</v>
          </cell>
        </row>
        <row r="507">
          <cell r="A507">
            <v>23</v>
          </cell>
          <cell r="D507">
            <v>2005</v>
          </cell>
          <cell r="F507">
            <v>58</v>
          </cell>
          <cell r="I507">
            <v>277658469</v>
          </cell>
        </row>
        <row r="508">
          <cell r="A508">
            <v>23</v>
          </cell>
          <cell r="D508">
            <v>2006</v>
          </cell>
          <cell r="F508">
            <v>48</v>
          </cell>
          <cell r="I508">
            <v>13556189</v>
          </cell>
        </row>
        <row r="509">
          <cell r="A509">
            <v>23</v>
          </cell>
          <cell r="D509">
            <v>2006</v>
          </cell>
          <cell r="F509">
            <v>49</v>
          </cell>
          <cell r="I509">
            <v>11881762</v>
          </cell>
        </row>
        <row r="510">
          <cell r="A510">
            <v>23</v>
          </cell>
          <cell r="D510">
            <v>2006</v>
          </cell>
          <cell r="F510">
            <v>50</v>
          </cell>
          <cell r="I510">
            <v>116980677</v>
          </cell>
        </row>
        <row r="511">
          <cell r="A511">
            <v>23</v>
          </cell>
          <cell r="D511">
            <v>2006</v>
          </cell>
          <cell r="F511">
            <v>51</v>
          </cell>
          <cell r="I511">
            <v>11471649</v>
          </cell>
        </row>
        <row r="512">
          <cell r="A512">
            <v>23</v>
          </cell>
          <cell r="D512">
            <v>2006</v>
          </cell>
          <cell r="F512">
            <v>52</v>
          </cell>
          <cell r="I512">
            <v>75266631</v>
          </cell>
        </row>
        <row r="513">
          <cell r="A513">
            <v>23</v>
          </cell>
          <cell r="D513">
            <v>2006</v>
          </cell>
          <cell r="F513">
            <v>53</v>
          </cell>
          <cell r="I513">
            <v>53655363</v>
          </cell>
        </row>
        <row r="514">
          <cell r="A514">
            <v>23</v>
          </cell>
          <cell r="D514">
            <v>2006</v>
          </cell>
          <cell r="F514">
            <v>54</v>
          </cell>
          <cell r="I514">
            <v>1648719</v>
          </cell>
        </row>
        <row r="515">
          <cell r="A515">
            <v>23</v>
          </cell>
          <cell r="D515">
            <v>2006</v>
          </cell>
          <cell r="F515">
            <v>55</v>
          </cell>
          <cell r="I515">
            <v>4377154</v>
          </cell>
        </row>
        <row r="516">
          <cell r="A516">
            <v>23</v>
          </cell>
          <cell r="D516">
            <v>2006</v>
          </cell>
          <cell r="F516">
            <v>56</v>
          </cell>
          <cell r="I516">
            <v>175754</v>
          </cell>
        </row>
        <row r="517">
          <cell r="A517">
            <v>23</v>
          </cell>
          <cell r="D517">
            <v>2006</v>
          </cell>
          <cell r="F517">
            <v>57</v>
          </cell>
          <cell r="I517">
            <v>54454</v>
          </cell>
        </row>
        <row r="518">
          <cell r="A518">
            <v>23</v>
          </cell>
          <cell r="D518">
            <v>2006</v>
          </cell>
          <cell r="F518">
            <v>58</v>
          </cell>
          <cell r="I518">
            <v>289068352</v>
          </cell>
        </row>
        <row r="519">
          <cell r="A519">
            <v>23</v>
          </cell>
          <cell r="D519">
            <v>2007</v>
          </cell>
          <cell r="F519">
            <v>48</v>
          </cell>
          <cell r="I519">
            <v>13613395</v>
          </cell>
        </row>
        <row r="520">
          <cell r="A520">
            <v>23</v>
          </cell>
          <cell r="D520">
            <v>2007</v>
          </cell>
          <cell r="F520">
            <v>49</v>
          </cell>
          <cell r="I520">
            <v>11763434</v>
          </cell>
        </row>
        <row r="521">
          <cell r="A521">
            <v>23</v>
          </cell>
          <cell r="D521">
            <v>2007</v>
          </cell>
          <cell r="F521">
            <v>50</v>
          </cell>
          <cell r="I521">
            <v>129497299</v>
          </cell>
        </row>
        <row r="522">
          <cell r="A522">
            <v>23</v>
          </cell>
          <cell r="D522">
            <v>2007</v>
          </cell>
          <cell r="F522">
            <v>51</v>
          </cell>
          <cell r="I522">
            <v>12350715</v>
          </cell>
        </row>
        <row r="523">
          <cell r="A523">
            <v>23</v>
          </cell>
          <cell r="D523">
            <v>2007</v>
          </cell>
          <cell r="F523">
            <v>52</v>
          </cell>
          <cell r="I523">
            <v>75897002</v>
          </cell>
        </row>
        <row r="524">
          <cell r="A524">
            <v>23</v>
          </cell>
          <cell r="D524">
            <v>2007</v>
          </cell>
          <cell r="F524">
            <v>53</v>
          </cell>
          <cell r="I524">
            <v>53819173</v>
          </cell>
        </row>
        <row r="525">
          <cell r="A525">
            <v>23</v>
          </cell>
          <cell r="D525">
            <v>2007</v>
          </cell>
          <cell r="F525">
            <v>54</v>
          </cell>
          <cell r="I525">
            <v>2189010</v>
          </cell>
        </row>
        <row r="526">
          <cell r="A526">
            <v>23</v>
          </cell>
          <cell r="D526">
            <v>2007</v>
          </cell>
          <cell r="F526">
            <v>55</v>
          </cell>
          <cell r="I526">
            <v>3835027</v>
          </cell>
        </row>
        <row r="527">
          <cell r="A527">
            <v>23</v>
          </cell>
          <cell r="D527">
            <v>2007</v>
          </cell>
          <cell r="F527">
            <v>56</v>
          </cell>
          <cell r="I527">
            <v>197450</v>
          </cell>
        </row>
        <row r="528">
          <cell r="A528">
            <v>23</v>
          </cell>
          <cell r="D528">
            <v>2007</v>
          </cell>
          <cell r="F528">
            <v>57</v>
          </cell>
          <cell r="I528">
            <v>57065</v>
          </cell>
        </row>
        <row r="529">
          <cell r="A529">
            <v>23</v>
          </cell>
          <cell r="D529">
            <v>2007</v>
          </cell>
          <cell r="F529">
            <v>58</v>
          </cell>
          <cell r="I529">
            <v>303219570</v>
          </cell>
        </row>
        <row r="530">
          <cell r="A530">
            <v>23</v>
          </cell>
          <cell r="D530">
            <v>2008</v>
          </cell>
          <cell r="F530">
            <v>48</v>
          </cell>
          <cell r="I530">
            <v>13686223</v>
          </cell>
        </row>
        <row r="531">
          <cell r="A531">
            <v>23</v>
          </cell>
          <cell r="D531">
            <v>2008</v>
          </cell>
          <cell r="F531">
            <v>49</v>
          </cell>
          <cell r="I531">
            <v>12000352</v>
          </cell>
        </row>
        <row r="532">
          <cell r="A532">
            <v>23</v>
          </cell>
          <cell r="D532">
            <v>2008</v>
          </cell>
          <cell r="F532">
            <v>50</v>
          </cell>
          <cell r="I532">
            <v>149492958</v>
          </cell>
        </row>
        <row r="533">
          <cell r="A533">
            <v>23</v>
          </cell>
          <cell r="D533">
            <v>2008</v>
          </cell>
          <cell r="F533">
            <v>51</v>
          </cell>
          <cell r="I533">
            <v>16999491</v>
          </cell>
        </row>
        <row r="534">
          <cell r="A534">
            <v>23</v>
          </cell>
          <cell r="D534">
            <v>2008</v>
          </cell>
          <cell r="F534">
            <v>52</v>
          </cell>
          <cell r="I534">
            <v>80227707</v>
          </cell>
        </row>
        <row r="535">
          <cell r="A535">
            <v>23</v>
          </cell>
          <cell r="D535">
            <v>2008</v>
          </cell>
          <cell r="F535">
            <v>53</v>
          </cell>
          <cell r="I535">
            <v>62936719</v>
          </cell>
        </row>
        <row r="536">
          <cell r="A536">
            <v>23</v>
          </cell>
          <cell r="D536">
            <v>2008</v>
          </cell>
          <cell r="F536">
            <v>54</v>
          </cell>
          <cell r="I536">
            <v>2190069</v>
          </cell>
        </row>
        <row r="537">
          <cell r="A537">
            <v>23</v>
          </cell>
          <cell r="D537">
            <v>2008</v>
          </cell>
          <cell r="F537">
            <v>55</v>
          </cell>
          <cell r="I537">
            <v>3812768</v>
          </cell>
        </row>
        <row r="538">
          <cell r="A538">
            <v>23</v>
          </cell>
          <cell r="D538">
            <v>2008</v>
          </cell>
          <cell r="F538">
            <v>56</v>
          </cell>
          <cell r="I538">
            <v>206539</v>
          </cell>
        </row>
        <row r="539">
          <cell r="A539">
            <v>23</v>
          </cell>
          <cell r="D539">
            <v>2008</v>
          </cell>
          <cell r="F539">
            <v>57</v>
          </cell>
          <cell r="I539">
            <v>47697</v>
          </cell>
        </row>
        <row r="540">
          <cell r="A540">
            <v>23</v>
          </cell>
          <cell r="D540">
            <v>2008</v>
          </cell>
          <cell r="F540">
            <v>58</v>
          </cell>
          <cell r="I540">
            <v>341600523</v>
          </cell>
        </row>
        <row r="541">
          <cell r="A541">
            <v>23</v>
          </cell>
          <cell r="D541">
            <v>2009</v>
          </cell>
          <cell r="F541">
            <v>48</v>
          </cell>
          <cell r="I541">
            <v>14369755</v>
          </cell>
        </row>
        <row r="542">
          <cell r="A542">
            <v>23</v>
          </cell>
          <cell r="D542">
            <v>2009</v>
          </cell>
          <cell r="F542">
            <v>49</v>
          </cell>
          <cell r="I542">
            <v>17458648</v>
          </cell>
        </row>
        <row r="543">
          <cell r="A543">
            <v>23</v>
          </cell>
          <cell r="D543">
            <v>2009</v>
          </cell>
          <cell r="F543">
            <v>50</v>
          </cell>
          <cell r="I543">
            <v>196008689</v>
          </cell>
        </row>
        <row r="544">
          <cell r="A544">
            <v>23</v>
          </cell>
          <cell r="D544">
            <v>2009</v>
          </cell>
          <cell r="F544">
            <v>51</v>
          </cell>
          <cell r="I544">
            <v>11467776</v>
          </cell>
        </row>
        <row r="545">
          <cell r="A545">
            <v>23</v>
          </cell>
          <cell r="D545">
            <v>2009</v>
          </cell>
          <cell r="F545">
            <v>52</v>
          </cell>
          <cell r="I545">
            <v>110327010</v>
          </cell>
        </row>
        <row r="546">
          <cell r="A546">
            <v>23</v>
          </cell>
          <cell r="D546">
            <v>2009</v>
          </cell>
          <cell r="F546">
            <v>53</v>
          </cell>
          <cell r="I546">
            <v>66488248</v>
          </cell>
        </row>
        <row r="547">
          <cell r="A547">
            <v>23</v>
          </cell>
          <cell r="D547">
            <v>2009</v>
          </cell>
          <cell r="F547">
            <v>54</v>
          </cell>
          <cell r="I547">
            <v>2191840</v>
          </cell>
        </row>
        <row r="548">
          <cell r="A548">
            <v>23</v>
          </cell>
          <cell r="D548">
            <v>2009</v>
          </cell>
          <cell r="F548">
            <v>55</v>
          </cell>
          <cell r="I548">
            <v>3814271</v>
          </cell>
        </row>
        <row r="549">
          <cell r="A549">
            <v>23</v>
          </cell>
          <cell r="D549">
            <v>2009</v>
          </cell>
          <cell r="F549">
            <v>56</v>
          </cell>
          <cell r="I549">
            <v>219431</v>
          </cell>
        </row>
        <row r="550">
          <cell r="A550">
            <v>23</v>
          </cell>
          <cell r="D550">
            <v>2009</v>
          </cell>
          <cell r="F550">
            <v>57</v>
          </cell>
          <cell r="I550">
            <v>38529</v>
          </cell>
        </row>
        <row r="551">
          <cell r="A551">
            <v>23</v>
          </cell>
          <cell r="D551">
            <v>2009</v>
          </cell>
          <cell r="F551">
            <v>58</v>
          </cell>
          <cell r="I551">
            <v>422384197</v>
          </cell>
        </row>
        <row r="552">
          <cell r="A552">
            <v>23</v>
          </cell>
          <cell r="D552">
            <v>2010</v>
          </cell>
          <cell r="F552">
            <v>48</v>
          </cell>
          <cell r="I552">
            <v>14883597</v>
          </cell>
        </row>
        <row r="553">
          <cell r="A553">
            <v>23</v>
          </cell>
          <cell r="D553">
            <v>2010</v>
          </cell>
          <cell r="F553">
            <v>49</v>
          </cell>
          <cell r="I553">
            <v>24126073</v>
          </cell>
        </row>
        <row r="554">
          <cell r="A554">
            <v>23</v>
          </cell>
          <cell r="D554">
            <v>2010</v>
          </cell>
          <cell r="F554">
            <v>50</v>
          </cell>
          <cell r="I554">
            <v>220644156</v>
          </cell>
        </row>
        <row r="555">
          <cell r="A555">
            <v>23</v>
          </cell>
          <cell r="D555">
            <v>2010</v>
          </cell>
          <cell r="F555">
            <v>51</v>
          </cell>
          <cell r="I555">
            <v>11477343</v>
          </cell>
        </row>
        <row r="556">
          <cell r="A556">
            <v>23</v>
          </cell>
          <cell r="D556">
            <v>2010</v>
          </cell>
          <cell r="F556">
            <v>52</v>
          </cell>
          <cell r="I556">
            <v>107706371</v>
          </cell>
        </row>
        <row r="557">
          <cell r="A557">
            <v>23</v>
          </cell>
          <cell r="D557">
            <v>2010</v>
          </cell>
          <cell r="F557">
            <v>53</v>
          </cell>
          <cell r="I557">
            <v>75849915</v>
          </cell>
        </row>
        <row r="558">
          <cell r="A558">
            <v>23</v>
          </cell>
          <cell r="D558">
            <v>2010</v>
          </cell>
          <cell r="F558">
            <v>54</v>
          </cell>
          <cell r="I558">
            <v>2272203</v>
          </cell>
        </row>
        <row r="559">
          <cell r="A559">
            <v>23</v>
          </cell>
          <cell r="D559">
            <v>2010</v>
          </cell>
          <cell r="F559">
            <v>55</v>
          </cell>
          <cell r="I559">
            <v>3826794</v>
          </cell>
        </row>
        <row r="560">
          <cell r="A560">
            <v>23</v>
          </cell>
          <cell r="D560">
            <v>2010</v>
          </cell>
          <cell r="F560">
            <v>56</v>
          </cell>
          <cell r="I560">
            <v>232188</v>
          </cell>
        </row>
        <row r="561">
          <cell r="A561">
            <v>23</v>
          </cell>
          <cell r="D561">
            <v>2010</v>
          </cell>
          <cell r="F561">
            <v>57</v>
          </cell>
          <cell r="I561">
            <v>38529</v>
          </cell>
        </row>
        <row r="562">
          <cell r="A562">
            <v>23</v>
          </cell>
          <cell r="D562">
            <v>2010</v>
          </cell>
          <cell r="F562">
            <v>58</v>
          </cell>
          <cell r="I562">
            <v>461057169</v>
          </cell>
        </row>
        <row r="563">
          <cell r="A563">
            <v>23</v>
          </cell>
          <cell r="D563">
            <v>2011</v>
          </cell>
          <cell r="F563">
            <v>48</v>
          </cell>
          <cell r="I563">
            <v>-15957067</v>
          </cell>
        </row>
        <row r="564">
          <cell r="A564">
            <v>23</v>
          </cell>
          <cell r="D564">
            <v>2011</v>
          </cell>
          <cell r="F564">
            <v>49</v>
          </cell>
          <cell r="I564">
            <v>34803658</v>
          </cell>
        </row>
        <row r="565">
          <cell r="A565">
            <v>23</v>
          </cell>
          <cell r="D565">
            <v>2011</v>
          </cell>
          <cell r="F565">
            <v>50</v>
          </cell>
          <cell r="I565">
            <v>238090188</v>
          </cell>
        </row>
        <row r="566">
          <cell r="A566">
            <v>23</v>
          </cell>
          <cell r="D566">
            <v>2011</v>
          </cell>
          <cell r="F566">
            <v>51</v>
          </cell>
          <cell r="I566">
            <v>11357218</v>
          </cell>
        </row>
        <row r="567">
          <cell r="A567">
            <v>23</v>
          </cell>
          <cell r="D567">
            <v>2011</v>
          </cell>
          <cell r="F567">
            <v>52</v>
          </cell>
          <cell r="I567">
            <v>113768031</v>
          </cell>
        </row>
        <row r="568">
          <cell r="A568">
            <v>23</v>
          </cell>
          <cell r="D568">
            <v>2011</v>
          </cell>
          <cell r="F568">
            <v>53</v>
          </cell>
          <cell r="I568">
            <v>76380214</v>
          </cell>
        </row>
        <row r="569">
          <cell r="A569">
            <v>23</v>
          </cell>
          <cell r="D569">
            <v>2011</v>
          </cell>
          <cell r="F569">
            <v>54</v>
          </cell>
          <cell r="I569">
            <v>2272586</v>
          </cell>
        </row>
        <row r="570">
          <cell r="A570">
            <v>23</v>
          </cell>
          <cell r="D570">
            <v>2011</v>
          </cell>
          <cell r="F570">
            <v>55</v>
          </cell>
          <cell r="I570">
            <v>3826794</v>
          </cell>
        </row>
        <row r="571">
          <cell r="A571">
            <v>23</v>
          </cell>
          <cell r="D571">
            <v>2011</v>
          </cell>
          <cell r="F571">
            <v>56</v>
          </cell>
          <cell r="I571">
            <v>235654</v>
          </cell>
        </row>
        <row r="572">
          <cell r="A572">
            <v>23</v>
          </cell>
          <cell r="D572">
            <v>2011</v>
          </cell>
          <cell r="F572">
            <v>57</v>
          </cell>
          <cell r="I572">
            <v>38529</v>
          </cell>
        </row>
        <row r="573">
          <cell r="A573">
            <v>23</v>
          </cell>
          <cell r="D573">
            <v>2011</v>
          </cell>
          <cell r="F573">
            <v>58</v>
          </cell>
          <cell r="I573">
            <v>464815805</v>
          </cell>
        </row>
        <row r="574">
          <cell r="A574">
            <v>23</v>
          </cell>
          <cell r="D574">
            <v>2012</v>
          </cell>
          <cell r="F574">
            <v>48</v>
          </cell>
          <cell r="I574">
            <v>14771288</v>
          </cell>
        </row>
        <row r="575">
          <cell r="A575">
            <v>23</v>
          </cell>
          <cell r="D575">
            <v>2012</v>
          </cell>
          <cell r="F575">
            <v>49</v>
          </cell>
          <cell r="I575">
            <v>38268132</v>
          </cell>
        </row>
        <row r="576">
          <cell r="A576">
            <v>23</v>
          </cell>
          <cell r="D576">
            <v>2012</v>
          </cell>
          <cell r="F576">
            <v>50</v>
          </cell>
          <cell r="I576">
            <v>278813789</v>
          </cell>
        </row>
        <row r="577">
          <cell r="A577">
            <v>23</v>
          </cell>
          <cell r="D577">
            <v>2012</v>
          </cell>
          <cell r="F577">
            <v>51</v>
          </cell>
          <cell r="I577">
            <v>11357218</v>
          </cell>
        </row>
        <row r="578">
          <cell r="A578">
            <v>23</v>
          </cell>
          <cell r="D578">
            <v>2012</v>
          </cell>
          <cell r="F578">
            <v>52</v>
          </cell>
          <cell r="I578">
            <v>145269534</v>
          </cell>
        </row>
        <row r="579">
          <cell r="A579">
            <v>23</v>
          </cell>
          <cell r="D579">
            <v>2012</v>
          </cell>
          <cell r="F579">
            <v>53</v>
          </cell>
          <cell r="I579">
            <v>84856998</v>
          </cell>
        </row>
        <row r="580">
          <cell r="A580">
            <v>23</v>
          </cell>
          <cell r="D580">
            <v>2012</v>
          </cell>
          <cell r="F580">
            <v>54</v>
          </cell>
          <cell r="I580">
            <v>2272586</v>
          </cell>
        </row>
        <row r="581">
          <cell r="A581">
            <v>23</v>
          </cell>
          <cell r="D581">
            <v>2012</v>
          </cell>
          <cell r="F581">
            <v>55</v>
          </cell>
          <cell r="I581">
            <v>3820982</v>
          </cell>
        </row>
        <row r="582">
          <cell r="A582">
            <v>23</v>
          </cell>
          <cell r="D582">
            <v>2012</v>
          </cell>
          <cell r="F582">
            <v>56</v>
          </cell>
          <cell r="I582">
            <v>323907</v>
          </cell>
        </row>
        <row r="583">
          <cell r="A583">
            <v>23</v>
          </cell>
          <cell r="D583">
            <v>2012</v>
          </cell>
          <cell r="F583">
            <v>57</v>
          </cell>
          <cell r="I583">
            <v>38529</v>
          </cell>
        </row>
        <row r="584">
          <cell r="A584">
            <v>23</v>
          </cell>
          <cell r="D584">
            <v>2012</v>
          </cell>
          <cell r="F584">
            <v>58</v>
          </cell>
          <cell r="I584">
            <v>579792963</v>
          </cell>
        </row>
        <row r="585">
          <cell r="A585">
            <v>23</v>
          </cell>
          <cell r="D585">
            <v>2013</v>
          </cell>
          <cell r="F585">
            <v>48</v>
          </cell>
          <cell r="I585">
            <v>20121633</v>
          </cell>
        </row>
        <row r="586">
          <cell r="A586">
            <v>23</v>
          </cell>
          <cell r="D586">
            <v>2013</v>
          </cell>
          <cell r="F586">
            <v>49</v>
          </cell>
          <cell r="I586">
            <v>48964029</v>
          </cell>
        </row>
        <row r="587">
          <cell r="A587">
            <v>23</v>
          </cell>
          <cell r="D587">
            <v>2013</v>
          </cell>
          <cell r="F587">
            <v>50</v>
          </cell>
          <cell r="I587">
            <v>370226508</v>
          </cell>
        </row>
        <row r="588">
          <cell r="A588">
            <v>23</v>
          </cell>
          <cell r="D588">
            <v>2013</v>
          </cell>
          <cell r="F588">
            <v>51</v>
          </cell>
          <cell r="I588">
            <v>11357218</v>
          </cell>
        </row>
        <row r="589">
          <cell r="A589">
            <v>23</v>
          </cell>
          <cell r="D589">
            <v>2013</v>
          </cell>
          <cell r="F589">
            <v>52</v>
          </cell>
          <cell r="I589">
            <v>226986130</v>
          </cell>
        </row>
        <row r="590">
          <cell r="A590">
            <v>23</v>
          </cell>
          <cell r="D590">
            <v>2013</v>
          </cell>
          <cell r="F590">
            <v>53</v>
          </cell>
          <cell r="I590">
            <v>211341221</v>
          </cell>
        </row>
        <row r="591">
          <cell r="A591">
            <v>23</v>
          </cell>
          <cell r="D591">
            <v>2013</v>
          </cell>
          <cell r="F591">
            <v>54</v>
          </cell>
          <cell r="I591">
            <v>2272586</v>
          </cell>
        </row>
        <row r="592">
          <cell r="A592">
            <v>23</v>
          </cell>
          <cell r="D592">
            <v>2013</v>
          </cell>
          <cell r="F592">
            <v>55</v>
          </cell>
          <cell r="I592">
            <v>5662042</v>
          </cell>
        </row>
        <row r="593">
          <cell r="A593">
            <v>23</v>
          </cell>
          <cell r="D593">
            <v>2013</v>
          </cell>
          <cell r="F593">
            <v>56</v>
          </cell>
          <cell r="I593">
            <v>323907</v>
          </cell>
        </row>
        <row r="594">
          <cell r="A594">
            <v>23</v>
          </cell>
          <cell r="D594">
            <v>2013</v>
          </cell>
          <cell r="F594">
            <v>57</v>
          </cell>
          <cell r="I594">
            <v>12184</v>
          </cell>
        </row>
        <row r="595">
          <cell r="A595">
            <v>23</v>
          </cell>
          <cell r="D595">
            <v>2013</v>
          </cell>
          <cell r="F595">
            <v>58</v>
          </cell>
          <cell r="I595">
            <v>897267458</v>
          </cell>
        </row>
        <row r="596">
          <cell r="A596">
            <v>23</v>
          </cell>
          <cell r="D596">
            <v>2014</v>
          </cell>
          <cell r="F596">
            <v>48</v>
          </cell>
          <cell r="I596">
            <v>26472382</v>
          </cell>
        </row>
        <row r="597">
          <cell r="A597">
            <v>23</v>
          </cell>
          <cell r="D597">
            <v>2014</v>
          </cell>
          <cell r="F597">
            <v>49</v>
          </cell>
          <cell r="I597">
            <v>82226996</v>
          </cell>
        </row>
        <row r="598">
          <cell r="A598">
            <v>23</v>
          </cell>
          <cell r="D598">
            <v>2014</v>
          </cell>
          <cell r="F598">
            <v>50</v>
          </cell>
          <cell r="I598">
            <v>443070083</v>
          </cell>
        </row>
        <row r="599">
          <cell r="A599">
            <v>23</v>
          </cell>
          <cell r="D599">
            <v>2014</v>
          </cell>
          <cell r="F599">
            <v>51</v>
          </cell>
          <cell r="I599">
            <v>11356351</v>
          </cell>
        </row>
        <row r="600">
          <cell r="A600">
            <v>23</v>
          </cell>
          <cell r="D600">
            <v>2014</v>
          </cell>
          <cell r="F600">
            <v>52</v>
          </cell>
          <cell r="I600">
            <v>301313102</v>
          </cell>
        </row>
        <row r="601">
          <cell r="A601">
            <v>23</v>
          </cell>
          <cell r="D601">
            <v>2014</v>
          </cell>
          <cell r="F601">
            <v>53</v>
          </cell>
          <cell r="I601">
            <v>379542057</v>
          </cell>
        </row>
        <row r="602">
          <cell r="A602">
            <v>23</v>
          </cell>
          <cell r="D602">
            <v>2014</v>
          </cell>
          <cell r="F602">
            <v>54</v>
          </cell>
          <cell r="I602">
            <v>2272586</v>
          </cell>
        </row>
        <row r="603">
          <cell r="A603">
            <v>23</v>
          </cell>
          <cell r="D603">
            <v>2014</v>
          </cell>
          <cell r="F603">
            <v>55</v>
          </cell>
          <cell r="I603">
            <v>6597672</v>
          </cell>
        </row>
        <row r="604">
          <cell r="A604">
            <v>23</v>
          </cell>
          <cell r="D604">
            <v>2014</v>
          </cell>
          <cell r="F604">
            <v>56</v>
          </cell>
          <cell r="I604">
            <v>450349</v>
          </cell>
        </row>
        <row r="605">
          <cell r="A605">
            <v>23</v>
          </cell>
          <cell r="D605">
            <v>2014</v>
          </cell>
          <cell r="F605">
            <v>57</v>
          </cell>
          <cell r="I605">
            <v>12184</v>
          </cell>
        </row>
        <row r="606">
          <cell r="A606">
            <v>23</v>
          </cell>
          <cell r="D606">
            <v>2014</v>
          </cell>
          <cell r="F606">
            <v>58</v>
          </cell>
          <cell r="I606">
            <v>1253313762</v>
          </cell>
        </row>
        <row r="607">
          <cell r="A607">
            <v>23</v>
          </cell>
          <cell r="D607">
            <v>2015</v>
          </cell>
          <cell r="F607">
            <v>48</v>
          </cell>
          <cell r="I607">
            <v>57984276</v>
          </cell>
        </row>
        <row r="608">
          <cell r="A608">
            <v>23</v>
          </cell>
          <cell r="D608">
            <v>2015</v>
          </cell>
          <cell r="F608">
            <v>49</v>
          </cell>
          <cell r="I608">
            <v>102083958</v>
          </cell>
        </row>
        <row r="609">
          <cell r="A609">
            <v>23</v>
          </cell>
          <cell r="D609">
            <v>2015</v>
          </cell>
          <cell r="F609">
            <v>50</v>
          </cell>
          <cell r="I609">
            <v>499266869</v>
          </cell>
        </row>
        <row r="610">
          <cell r="A610">
            <v>23</v>
          </cell>
          <cell r="D610">
            <v>2015</v>
          </cell>
          <cell r="F610">
            <v>51</v>
          </cell>
          <cell r="I610">
            <v>11337484</v>
          </cell>
        </row>
        <row r="611">
          <cell r="A611">
            <v>23</v>
          </cell>
          <cell r="D611">
            <v>2015</v>
          </cell>
          <cell r="F611">
            <v>52</v>
          </cell>
          <cell r="I611">
            <v>324749188</v>
          </cell>
        </row>
        <row r="612">
          <cell r="A612">
            <v>23</v>
          </cell>
          <cell r="D612">
            <v>2015</v>
          </cell>
          <cell r="F612">
            <v>53</v>
          </cell>
          <cell r="I612">
            <v>618630738</v>
          </cell>
        </row>
        <row r="613">
          <cell r="A613">
            <v>23</v>
          </cell>
          <cell r="D613">
            <v>2015</v>
          </cell>
          <cell r="F613">
            <v>54</v>
          </cell>
          <cell r="I613">
            <v>2272586</v>
          </cell>
        </row>
        <row r="614">
          <cell r="A614">
            <v>23</v>
          </cell>
          <cell r="D614">
            <v>2015</v>
          </cell>
          <cell r="F614">
            <v>55</v>
          </cell>
          <cell r="I614">
            <v>7075698</v>
          </cell>
        </row>
        <row r="615">
          <cell r="A615">
            <v>23</v>
          </cell>
          <cell r="D615">
            <v>2015</v>
          </cell>
          <cell r="F615">
            <v>56</v>
          </cell>
          <cell r="I615">
            <v>599756</v>
          </cell>
        </row>
        <row r="616">
          <cell r="A616">
            <v>23</v>
          </cell>
          <cell r="D616">
            <v>2015</v>
          </cell>
          <cell r="F616">
            <v>57</v>
          </cell>
          <cell r="I616">
            <v>12184</v>
          </cell>
        </row>
        <row r="617">
          <cell r="A617">
            <v>23</v>
          </cell>
          <cell r="D617">
            <v>2015</v>
          </cell>
          <cell r="F617">
            <v>58</v>
          </cell>
          <cell r="I617">
            <v>1624012737</v>
          </cell>
        </row>
        <row r="618">
          <cell r="A618">
            <v>23</v>
          </cell>
          <cell r="D618">
            <v>2016</v>
          </cell>
          <cell r="F618">
            <v>48</v>
          </cell>
          <cell r="I618">
            <v>60138145</v>
          </cell>
        </row>
        <row r="619">
          <cell r="A619">
            <v>23</v>
          </cell>
          <cell r="D619">
            <v>2016</v>
          </cell>
          <cell r="F619">
            <v>49</v>
          </cell>
          <cell r="I619">
            <v>102070730</v>
          </cell>
        </row>
        <row r="620">
          <cell r="A620">
            <v>23</v>
          </cell>
          <cell r="D620">
            <v>2016</v>
          </cell>
          <cell r="F620">
            <v>50</v>
          </cell>
          <cell r="I620">
            <v>567662845</v>
          </cell>
        </row>
        <row r="621">
          <cell r="A621">
            <v>23</v>
          </cell>
          <cell r="D621">
            <v>2016</v>
          </cell>
          <cell r="F621">
            <v>51</v>
          </cell>
          <cell r="I621">
            <v>11337485</v>
          </cell>
        </row>
        <row r="622">
          <cell r="A622">
            <v>23</v>
          </cell>
          <cell r="D622">
            <v>2016</v>
          </cell>
          <cell r="F622">
            <v>52</v>
          </cell>
          <cell r="I622">
            <v>324748213</v>
          </cell>
        </row>
        <row r="623">
          <cell r="A623">
            <v>23</v>
          </cell>
          <cell r="D623">
            <v>2016</v>
          </cell>
          <cell r="F623">
            <v>53</v>
          </cell>
          <cell r="I623">
            <v>966066195</v>
          </cell>
        </row>
        <row r="624">
          <cell r="A624">
            <v>23</v>
          </cell>
          <cell r="D624">
            <v>2016</v>
          </cell>
          <cell r="F624">
            <v>54</v>
          </cell>
          <cell r="I624">
            <v>2272586</v>
          </cell>
        </row>
        <row r="625">
          <cell r="A625">
            <v>23</v>
          </cell>
          <cell r="D625">
            <v>2016</v>
          </cell>
          <cell r="F625">
            <v>55</v>
          </cell>
          <cell r="I625">
            <v>7075698</v>
          </cell>
        </row>
        <row r="626">
          <cell r="A626">
            <v>23</v>
          </cell>
          <cell r="D626">
            <v>2016</v>
          </cell>
          <cell r="F626">
            <v>56</v>
          </cell>
          <cell r="I626">
            <v>599757</v>
          </cell>
        </row>
        <row r="627">
          <cell r="A627">
            <v>23</v>
          </cell>
          <cell r="D627">
            <v>2016</v>
          </cell>
          <cell r="F627">
            <v>57</v>
          </cell>
          <cell r="I627">
            <v>12184</v>
          </cell>
        </row>
        <row r="628">
          <cell r="A628">
            <v>23</v>
          </cell>
          <cell r="D628">
            <v>2016</v>
          </cell>
          <cell r="F628">
            <v>58</v>
          </cell>
          <cell r="I628">
            <v>2041983838</v>
          </cell>
        </row>
        <row r="629">
          <cell r="A629">
            <v>27</v>
          </cell>
          <cell r="D629">
            <v>1998</v>
          </cell>
          <cell r="F629">
            <v>48</v>
          </cell>
          <cell r="I629">
            <v>36665753</v>
          </cell>
        </row>
        <row r="630">
          <cell r="A630">
            <v>27</v>
          </cell>
          <cell r="D630">
            <v>1998</v>
          </cell>
          <cell r="F630">
            <v>49</v>
          </cell>
          <cell r="I630">
            <v>66985240</v>
          </cell>
        </row>
        <row r="631">
          <cell r="A631">
            <v>27</v>
          </cell>
          <cell r="D631">
            <v>1998</v>
          </cell>
          <cell r="F631">
            <v>50</v>
          </cell>
          <cell r="I631">
            <v>1224272</v>
          </cell>
        </row>
        <row r="632">
          <cell r="A632">
            <v>27</v>
          </cell>
          <cell r="D632">
            <v>1998</v>
          </cell>
          <cell r="F632">
            <v>51</v>
          </cell>
          <cell r="I632">
            <v>7688428</v>
          </cell>
        </row>
        <row r="633">
          <cell r="A633">
            <v>27</v>
          </cell>
          <cell r="D633">
            <v>1998</v>
          </cell>
          <cell r="F633">
            <v>52</v>
          </cell>
        </row>
        <row r="634">
          <cell r="A634">
            <v>27</v>
          </cell>
          <cell r="D634">
            <v>1998</v>
          </cell>
          <cell r="F634">
            <v>53</v>
          </cell>
          <cell r="I634">
            <v>405844584</v>
          </cell>
        </row>
        <row r="635">
          <cell r="A635">
            <v>27</v>
          </cell>
          <cell r="D635">
            <v>1998</v>
          </cell>
          <cell r="F635">
            <v>54</v>
          </cell>
        </row>
        <row r="636">
          <cell r="A636">
            <v>27</v>
          </cell>
          <cell r="D636">
            <v>1998</v>
          </cell>
          <cell r="F636">
            <v>55</v>
          </cell>
          <cell r="I636">
            <v>29187774</v>
          </cell>
        </row>
        <row r="637">
          <cell r="A637">
            <v>27</v>
          </cell>
          <cell r="D637">
            <v>1998</v>
          </cell>
          <cell r="F637">
            <v>56</v>
          </cell>
          <cell r="I637">
            <v>3836057</v>
          </cell>
        </row>
        <row r="638">
          <cell r="A638">
            <v>27</v>
          </cell>
          <cell r="D638">
            <v>1998</v>
          </cell>
          <cell r="F638">
            <v>57</v>
          </cell>
          <cell r="I638">
            <v>155751544</v>
          </cell>
        </row>
        <row r="639">
          <cell r="A639">
            <v>27</v>
          </cell>
          <cell r="D639">
            <v>1998</v>
          </cell>
          <cell r="F639">
            <v>58</v>
          </cell>
        </row>
        <row r="640">
          <cell r="A640">
            <v>27</v>
          </cell>
          <cell r="D640">
            <v>1999</v>
          </cell>
          <cell r="F640">
            <v>48</v>
          </cell>
          <cell r="I640">
            <v>37429524</v>
          </cell>
        </row>
        <row r="641">
          <cell r="A641">
            <v>27</v>
          </cell>
          <cell r="D641">
            <v>1999</v>
          </cell>
          <cell r="F641">
            <v>49</v>
          </cell>
          <cell r="I641">
            <v>67637601</v>
          </cell>
        </row>
        <row r="642">
          <cell r="A642">
            <v>27</v>
          </cell>
          <cell r="D642">
            <v>1999</v>
          </cell>
          <cell r="F642">
            <v>50</v>
          </cell>
          <cell r="I642">
            <v>1224272</v>
          </cell>
        </row>
        <row r="643">
          <cell r="A643">
            <v>27</v>
          </cell>
          <cell r="D643">
            <v>1999</v>
          </cell>
          <cell r="F643">
            <v>51</v>
          </cell>
          <cell r="I643">
            <v>7688428</v>
          </cell>
        </row>
        <row r="644">
          <cell r="A644">
            <v>27</v>
          </cell>
          <cell r="D644">
            <v>1999</v>
          </cell>
          <cell r="F644">
            <v>52</v>
          </cell>
          <cell r="I644">
            <v>0</v>
          </cell>
        </row>
        <row r="645">
          <cell r="A645">
            <v>27</v>
          </cell>
          <cell r="D645">
            <v>1999</v>
          </cell>
          <cell r="F645">
            <v>53</v>
          </cell>
          <cell r="I645">
            <v>419415394</v>
          </cell>
        </row>
        <row r="646">
          <cell r="A646">
            <v>27</v>
          </cell>
          <cell r="D646">
            <v>1999</v>
          </cell>
          <cell r="F646">
            <v>54</v>
          </cell>
        </row>
        <row r="647">
          <cell r="A647">
            <v>27</v>
          </cell>
          <cell r="D647">
            <v>1999</v>
          </cell>
          <cell r="F647">
            <v>55</v>
          </cell>
          <cell r="I647">
            <v>29254857</v>
          </cell>
        </row>
        <row r="648">
          <cell r="A648">
            <v>27</v>
          </cell>
          <cell r="D648">
            <v>1999</v>
          </cell>
          <cell r="F648">
            <v>56</v>
          </cell>
          <cell r="I648">
            <v>4004508</v>
          </cell>
        </row>
        <row r="649">
          <cell r="A649">
            <v>27</v>
          </cell>
          <cell r="D649">
            <v>1999</v>
          </cell>
          <cell r="F649">
            <v>57</v>
          </cell>
          <cell r="I649">
            <v>160696500</v>
          </cell>
        </row>
        <row r="650">
          <cell r="A650">
            <v>27</v>
          </cell>
          <cell r="D650">
            <v>1999</v>
          </cell>
          <cell r="F650">
            <v>58</v>
          </cell>
          <cell r="I650">
            <v>0</v>
          </cell>
        </row>
        <row r="651">
          <cell r="A651">
            <v>27</v>
          </cell>
          <cell r="D651">
            <v>2000</v>
          </cell>
          <cell r="F651">
            <v>48</v>
          </cell>
          <cell r="I651">
            <v>38044034</v>
          </cell>
        </row>
        <row r="652">
          <cell r="A652">
            <v>27</v>
          </cell>
          <cell r="D652">
            <v>2000</v>
          </cell>
          <cell r="F652">
            <v>49</v>
          </cell>
          <cell r="I652">
            <v>67608778</v>
          </cell>
        </row>
        <row r="653">
          <cell r="A653">
            <v>27</v>
          </cell>
          <cell r="D653">
            <v>2000</v>
          </cell>
          <cell r="F653">
            <v>50</v>
          </cell>
          <cell r="I653">
            <v>1224272</v>
          </cell>
        </row>
        <row r="654">
          <cell r="A654">
            <v>27</v>
          </cell>
          <cell r="D654">
            <v>2000</v>
          </cell>
          <cell r="F654">
            <v>51</v>
          </cell>
          <cell r="I654">
            <v>7688428</v>
          </cell>
        </row>
        <row r="655">
          <cell r="A655">
            <v>27</v>
          </cell>
          <cell r="D655">
            <v>2000</v>
          </cell>
          <cell r="F655">
            <v>52</v>
          </cell>
          <cell r="I655">
            <v>0</v>
          </cell>
        </row>
        <row r="656">
          <cell r="A656">
            <v>27</v>
          </cell>
          <cell r="D656">
            <v>2000</v>
          </cell>
          <cell r="F656">
            <v>53</v>
          </cell>
          <cell r="I656">
            <v>426439780</v>
          </cell>
        </row>
        <row r="657">
          <cell r="A657">
            <v>27</v>
          </cell>
          <cell r="D657">
            <v>2000</v>
          </cell>
          <cell r="F657">
            <v>54</v>
          </cell>
        </row>
        <row r="658">
          <cell r="A658">
            <v>27</v>
          </cell>
          <cell r="D658">
            <v>2000</v>
          </cell>
          <cell r="F658">
            <v>55</v>
          </cell>
          <cell r="I658">
            <v>29312231</v>
          </cell>
        </row>
        <row r="659">
          <cell r="A659">
            <v>27</v>
          </cell>
          <cell r="D659">
            <v>2000</v>
          </cell>
          <cell r="F659">
            <v>56</v>
          </cell>
          <cell r="I659">
            <v>4065946</v>
          </cell>
        </row>
        <row r="660">
          <cell r="A660">
            <v>27</v>
          </cell>
          <cell r="D660">
            <v>2000</v>
          </cell>
          <cell r="F660">
            <v>57</v>
          </cell>
          <cell r="I660">
            <v>163527346</v>
          </cell>
        </row>
        <row r="661">
          <cell r="A661">
            <v>27</v>
          </cell>
          <cell r="D661">
            <v>2000</v>
          </cell>
          <cell r="F661">
            <v>58</v>
          </cell>
          <cell r="I661">
            <v>0</v>
          </cell>
        </row>
        <row r="662">
          <cell r="A662">
            <v>27</v>
          </cell>
          <cell r="D662">
            <v>2001</v>
          </cell>
          <cell r="F662">
            <v>48</v>
          </cell>
          <cell r="I662">
            <v>39144725</v>
          </cell>
        </row>
        <row r="663">
          <cell r="A663">
            <v>27</v>
          </cell>
          <cell r="D663">
            <v>2001</v>
          </cell>
          <cell r="F663">
            <v>49</v>
          </cell>
          <cell r="I663">
            <v>67911672</v>
          </cell>
        </row>
        <row r="664">
          <cell r="A664">
            <v>27</v>
          </cell>
          <cell r="D664">
            <v>2001</v>
          </cell>
          <cell r="F664">
            <v>50</v>
          </cell>
          <cell r="I664">
            <v>4700205</v>
          </cell>
        </row>
        <row r="665">
          <cell r="A665">
            <v>27</v>
          </cell>
          <cell r="D665">
            <v>2001</v>
          </cell>
          <cell r="F665">
            <v>51</v>
          </cell>
          <cell r="I665">
            <v>4374775</v>
          </cell>
        </row>
        <row r="666">
          <cell r="A666">
            <v>27</v>
          </cell>
          <cell r="D666">
            <v>2001</v>
          </cell>
          <cell r="F666">
            <v>52</v>
          </cell>
          <cell r="I666">
            <v>0</v>
          </cell>
        </row>
        <row r="667">
          <cell r="A667">
            <v>27</v>
          </cell>
          <cell r="D667">
            <v>2001</v>
          </cell>
          <cell r="F667">
            <v>53</v>
          </cell>
          <cell r="I667">
            <v>435505433</v>
          </cell>
        </row>
        <row r="668">
          <cell r="A668">
            <v>27</v>
          </cell>
          <cell r="D668">
            <v>2001</v>
          </cell>
          <cell r="F668">
            <v>54</v>
          </cell>
        </row>
        <row r="669">
          <cell r="A669">
            <v>27</v>
          </cell>
          <cell r="D669">
            <v>2001</v>
          </cell>
          <cell r="F669">
            <v>55</v>
          </cell>
          <cell r="I669">
            <v>29301969</v>
          </cell>
        </row>
        <row r="670">
          <cell r="A670">
            <v>27</v>
          </cell>
          <cell r="D670">
            <v>2001</v>
          </cell>
          <cell r="F670">
            <v>56</v>
          </cell>
          <cell r="I670">
            <v>4191042</v>
          </cell>
        </row>
        <row r="671">
          <cell r="A671">
            <v>27</v>
          </cell>
          <cell r="D671">
            <v>2001</v>
          </cell>
          <cell r="F671">
            <v>57</v>
          </cell>
          <cell r="I671">
            <v>164088081</v>
          </cell>
        </row>
        <row r="672">
          <cell r="A672">
            <v>27</v>
          </cell>
          <cell r="D672">
            <v>2001</v>
          </cell>
          <cell r="F672">
            <v>58</v>
          </cell>
          <cell r="I672">
            <v>0</v>
          </cell>
        </row>
        <row r="673">
          <cell r="A673">
            <v>27</v>
          </cell>
          <cell r="D673">
            <v>2002</v>
          </cell>
          <cell r="F673">
            <v>48</v>
          </cell>
          <cell r="I673">
            <v>40716393</v>
          </cell>
        </row>
        <row r="674">
          <cell r="A674">
            <v>27</v>
          </cell>
          <cell r="D674">
            <v>2002</v>
          </cell>
          <cell r="F674">
            <v>49</v>
          </cell>
          <cell r="I674">
            <v>70620943</v>
          </cell>
        </row>
        <row r="675">
          <cell r="A675">
            <v>27</v>
          </cell>
          <cell r="D675">
            <v>2002</v>
          </cell>
          <cell r="F675">
            <v>50</v>
          </cell>
          <cell r="I675">
            <v>4698566</v>
          </cell>
        </row>
        <row r="676">
          <cell r="A676">
            <v>27</v>
          </cell>
          <cell r="D676">
            <v>2002</v>
          </cell>
          <cell r="F676">
            <v>51</v>
          </cell>
          <cell r="I676">
            <v>4378214</v>
          </cell>
        </row>
        <row r="677">
          <cell r="A677">
            <v>27</v>
          </cell>
          <cell r="D677">
            <v>2002</v>
          </cell>
          <cell r="F677">
            <v>52</v>
          </cell>
          <cell r="I677">
            <v>0</v>
          </cell>
        </row>
        <row r="678">
          <cell r="A678">
            <v>27</v>
          </cell>
          <cell r="D678">
            <v>2002</v>
          </cell>
          <cell r="F678">
            <v>53</v>
          </cell>
          <cell r="I678">
            <v>467016286</v>
          </cell>
        </row>
        <row r="679">
          <cell r="A679">
            <v>27</v>
          </cell>
          <cell r="D679">
            <v>2002</v>
          </cell>
          <cell r="F679">
            <v>54</v>
          </cell>
        </row>
        <row r="680">
          <cell r="A680">
            <v>27</v>
          </cell>
          <cell r="D680">
            <v>2002</v>
          </cell>
          <cell r="F680">
            <v>55</v>
          </cell>
          <cell r="I680">
            <v>29301969</v>
          </cell>
        </row>
        <row r="681">
          <cell r="A681">
            <v>27</v>
          </cell>
          <cell r="D681">
            <v>2002</v>
          </cell>
          <cell r="F681">
            <v>56</v>
          </cell>
          <cell r="I681">
            <v>4250748</v>
          </cell>
        </row>
        <row r="682">
          <cell r="A682">
            <v>27</v>
          </cell>
          <cell r="D682">
            <v>2002</v>
          </cell>
          <cell r="F682">
            <v>57</v>
          </cell>
          <cell r="I682">
            <v>171006700</v>
          </cell>
        </row>
        <row r="683">
          <cell r="A683">
            <v>27</v>
          </cell>
          <cell r="D683">
            <v>2002</v>
          </cell>
          <cell r="F683">
            <v>58</v>
          </cell>
          <cell r="I683">
            <v>0</v>
          </cell>
        </row>
        <row r="684">
          <cell r="A684">
            <v>27</v>
          </cell>
          <cell r="D684">
            <v>2003</v>
          </cell>
          <cell r="F684">
            <v>48</v>
          </cell>
          <cell r="I684">
            <v>26963622</v>
          </cell>
        </row>
        <row r="685">
          <cell r="A685">
            <v>27</v>
          </cell>
          <cell r="D685">
            <v>2003</v>
          </cell>
          <cell r="F685">
            <v>49</v>
          </cell>
          <cell r="I685">
            <v>9263139</v>
          </cell>
        </row>
        <row r="686">
          <cell r="A686">
            <v>27</v>
          </cell>
          <cell r="D686">
            <v>2003</v>
          </cell>
          <cell r="F686">
            <v>50</v>
          </cell>
          <cell r="I686">
            <v>250860614</v>
          </cell>
        </row>
        <row r="687">
          <cell r="A687">
            <v>27</v>
          </cell>
          <cell r="D687">
            <v>2003</v>
          </cell>
          <cell r="F687">
            <v>51</v>
          </cell>
          <cell r="I687">
            <v>37416264</v>
          </cell>
        </row>
        <row r="688">
          <cell r="A688">
            <v>27</v>
          </cell>
          <cell r="D688">
            <v>2003</v>
          </cell>
          <cell r="F688">
            <v>52</v>
          </cell>
          <cell r="I688">
            <v>50711040</v>
          </cell>
        </row>
        <row r="689">
          <cell r="A689">
            <v>27</v>
          </cell>
          <cell r="D689">
            <v>2003</v>
          </cell>
          <cell r="F689">
            <v>53</v>
          </cell>
          <cell r="I689">
            <v>77693266</v>
          </cell>
        </row>
        <row r="690">
          <cell r="A690">
            <v>27</v>
          </cell>
          <cell r="D690">
            <v>2003</v>
          </cell>
          <cell r="F690">
            <v>54</v>
          </cell>
          <cell r="I690">
            <v>4739396</v>
          </cell>
        </row>
        <row r="691">
          <cell r="A691">
            <v>27</v>
          </cell>
          <cell r="D691">
            <v>2003</v>
          </cell>
          <cell r="F691">
            <v>55</v>
          </cell>
          <cell r="I691">
            <v>4389012</v>
          </cell>
        </row>
        <row r="692">
          <cell r="A692">
            <v>27</v>
          </cell>
          <cell r="D692">
            <v>2003</v>
          </cell>
          <cell r="F692">
            <v>56</v>
          </cell>
          <cell r="I692">
            <v>0</v>
          </cell>
        </row>
        <row r="693">
          <cell r="A693">
            <v>27</v>
          </cell>
          <cell r="D693">
            <v>2003</v>
          </cell>
          <cell r="F693">
            <v>57</v>
          </cell>
          <cell r="I693">
            <v>0</v>
          </cell>
        </row>
        <row r="694">
          <cell r="A694">
            <v>27</v>
          </cell>
          <cell r="D694">
            <v>2003</v>
          </cell>
          <cell r="F694">
            <v>58</v>
          </cell>
          <cell r="I694">
            <v>462036353</v>
          </cell>
        </row>
        <row r="695">
          <cell r="A695">
            <v>27</v>
          </cell>
          <cell r="D695">
            <v>2004</v>
          </cell>
          <cell r="F695">
            <v>48</v>
          </cell>
          <cell r="I695">
            <v>26089879</v>
          </cell>
        </row>
        <row r="696">
          <cell r="A696">
            <v>27</v>
          </cell>
          <cell r="D696">
            <v>2004</v>
          </cell>
          <cell r="F696">
            <v>49</v>
          </cell>
          <cell r="I696">
            <v>8597000</v>
          </cell>
        </row>
        <row r="697">
          <cell r="A697">
            <v>27</v>
          </cell>
          <cell r="D697">
            <v>2004</v>
          </cell>
          <cell r="F697">
            <v>50</v>
          </cell>
          <cell r="I697">
            <v>252970011</v>
          </cell>
        </row>
        <row r="698">
          <cell r="A698">
            <v>27</v>
          </cell>
          <cell r="D698">
            <v>2004</v>
          </cell>
          <cell r="F698">
            <v>51</v>
          </cell>
          <cell r="I698">
            <v>37419155</v>
          </cell>
        </row>
        <row r="699">
          <cell r="A699">
            <v>27</v>
          </cell>
          <cell r="D699">
            <v>2004</v>
          </cell>
          <cell r="F699">
            <v>52</v>
          </cell>
          <cell r="I699">
            <v>50165175</v>
          </cell>
        </row>
        <row r="700">
          <cell r="A700">
            <v>27</v>
          </cell>
          <cell r="D700">
            <v>2004</v>
          </cell>
          <cell r="F700">
            <v>53</v>
          </cell>
          <cell r="I700">
            <v>78002488</v>
          </cell>
        </row>
        <row r="701">
          <cell r="A701">
            <v>27</v>
          </cell>
          <cell r="D701">
            <v>2004</v>
          </cell>
          <cell r="F701">
            <v>54</v>
          </cell>
          <cell r="I701">
            <v>4638825</v>
          </cell>
        </row>
        <row r="702">
          <cell r="A702">
            <v>27</v>
          </cell>
          <cell r="D702">
            <v>2004</v>
          </cell>
          <cell r="F702">
            <v>55</v>
          </cell>
          <cell r="I702">
            <v>4392167</v>
          </cell>
        </row>
        <row r="703">
          <cell r="A703">
            <v>27</v>
          </cell>
          <cell r="D703">
            <v>2004</v>
          </cell>
          <cell r="F703">
            <v>56</v>
          </cell>
        </row>
        <row r="704">
          <cell r="A704">
            <v>27</v>
          </cell>
          <cell r="D704">
            <v>2004</v>
          </cell>
          <cell r="F704">
            <v>57</v>
          </cell>
        </row>
        <row r="705">
          <cell r="A705">
            <v>27</v>
          </cell>
          <cell r="D705">
            <v>2004</v>
          </cell>
          <cell r="F705">
            <v>58</v>
          </cell>
          <cell r="I705">
            <v>462274700</v>
          </cell>
        </row>
        <row r="706">
          <cell r="A706">
            <v>27</v>
          </cell>
          <cell r="D706">
            <v>2005</v>
          </cell>
          <cell r="F706">
            <v>48</v>
          </cell>
          <cell r="I706">
            <v>26274651</v>
          </cell>
        </row>
        <row r="707">
          <cell r="A707">
            <v>27</v>
          </cell>
          <cell r="D707">
            <v>2005</v>
          </cell>
          <cell r="F707">
            <v>49</v>
          </cell>
          <cell r="I707">
            <v>8646810</v>
          </cell>
        </row>
        <row r="708">
          <cell r="A708">
            <v>27</v>
          </cell>
          <cell r="D708">
            <v>2005</v>
          </cell>
          <cell r="F708">
            <v>50</v>
          </cell>
          <cell r="I708">
            <v>260695886</v>
          </cell>
        </row>
        <row r="709">
          <cell r="A709">
            <v>27</v>
          </cell>
          <cell r="D709">
            <v>2005</v>
          </cell>
          <cell r="F709">
            <v>51</v>
          </cell>
          <cell r="I709">
            <v>37486114</v>
          </cell>
        </row>
        <row r="710">
          <cell r="A710">
            <v>27</v>
          </cell>
          <cell r="D710">
            <v>2005</v>
          </cell>
          <cell r="F710">
            <v>52</v>
          </cell>
          <cell r="I710">
            <v>52921505</v>
          </cell>
        </row>
        <row r="711">
          <cell r="A711">
            <v>27</v>
          </cell>
          <cell r="D711">
            <v>2005</v>
          </cell>
          <cell r="F711">
            <v>53</v>
          </cell>
          <cell r="I711">
            <v>81595566</v>
          </cell>
        </row>
        <row r="712">
          <cell r="A712">
            <v>27</v>
          </cell>
          <cell r="D712">
            <v>2005</v>
          </cell>
          <cell r="F712">
            <v>54</v>
          </cell>
          <cell r="I712">
            <v>4625442</v>
          </cell>
        </row>
        <row r="713">
          <cell r="A713">
            <v>27</v>
          </cell>
          <cell r="D713">
            <v>2005</v>
          </cell>
          <cell r="F713">
            <v>55</v>
          </cell>
          <cell r="I713">
            <v>4328825</v>
          </cell>
        </row>
        <row r="714">
          <cell r="A714">
            <v>27</v>
          </cell>
          <cell r="D714">
            <v>2005</v>
          </cell>
          <cell r="F714">
            <v>56</v>
          </cell>
        </row>
        <row r="715">
          <cell r="A715">
            <v>27</v>
          </cell>
          <cell r="D715">
            <v>2005</v>
          </cell>
          <cell r="F715">
            <v>57</v>
          </cell>
        </row>
        <row r="716">
          <cell r="A716">
            <v>27</v>
          </cell>
          <cell r="D716">
            <v>2005</v>
          </cell>
          <cell r="F716">
            <v>58</v>
          </cell>
          <cell r="I716">
            <v>476574799</v>
          </cell>
        </row>
        <row r="717">
          <cell r="A717">
            <v>27</v>
          </cell>
          <cell r="D717">
            <v>2006</v>
          </cell>
          <cell r="F717">
            <v>48</v>
          </cell>
          <cell r="I717">
            <v>26327219</v>
          </cell>
        </row>
        <row r="718">
          <cell r="A718">
            <v>27</v>
          </cell>
          <cell r="D718">
            <v>2006</v>
          </cell>
          <cell r="F718">
            <v>49</v>
          </cell>
          <cell r="I718">
            <v>8694909</v>
          </cell>
        </row>
        <row r="719">
          <cell r="A719">
            <v>27</v>
          </cell>
          <cell r="D719">
            <v>2006</v>
          </cell>
          <cell r="F719">
            <v>50</v>
          </cell>
          <cell r="I719">
            <v>271116800</v>
          </cell>
        </row>
        <row r="720">
          <cell r="A720">
            <v>27</v>
          </cell>
          <cell r="D720">
            <v>2006</v>
          </cell>
          <cell r="F720">
            <v>51</v>
          </cell>
          <cell r="I720">
            <v>38642409</v>
          </cell>
        </row>
        <row r="721">
          <cell r="A721">
            <v>27</v>
          </cell>
          <cell r="D721">
            <v>2006</v>
          </cell>
          <cell r="F721">
            <v>52</v>
          </cell>
          <cell r="I721">
            <v>55221988</v>
          </cell>
        </row>
        <row r="722">
          <cell r="A722">
            <v>27</v>
          </cell>
          <cell r="D722">
            <v>2006</v>
          </cell>
          <cell r="F722">
            <v>53</v>
          </cell>
          <cell r="I722">
            <v>86048709</v>
          </cell>
        </row>
        <row r="723">
          <cell r="A723">
            <v>27</v>
          </cell>
          <cell r="D723">
            <v>2006</v>
          </cell>
          <cell r="F723">
            <v>54</v>
          </cell>
          <cell r="I723">
            <v>4619441</v>
          </cell>
        </row>
        <row r="724">
          <cell r="A724">
            <v>27</v>
          </cell>
          <cell r="D724">
            <v>2006</v>
          </cell>
          <cell r="F724">
            <v>55</v>
          </cell>
          <cell r="I724">
            <v>4327615</v>
          </cell>
        </row>
        <row r="725">
          <cell r="A725">
            <v>27</v>
          </cell>
          <cell r="D725">
            <v>2006</v>
          </cell>
          <cell r="F725">
            <v>56</v>
          </cell>
        </row>
        <row r="726">
          <cell r="A726">
            <v>27</v>
          </cell>
          <cell r="D726">
            <v>2006</v>
          </cell>
          <cell r="F726">
            <v>57</v>
          </cell>
        </row>
        <row r="727">
          <cell r="A727">
            <v>27</v>
          </cell>
          <cell r="D727">
            <v>2006</v>
          </cell>
          <cell r="F727">
            <v>58</v>
          </cell>
          <cell r="I727">
            <v>494999090</v>
          </cell>
        </row>
        <row r="728">
          <cell r="A728">
            <v>27</v>
          </cell>
          <cell r="D728">
            <v>2007</v>
          </cell>
          <cell r="F728">
            <v>48</v>
          </cell>
          <cell r="I728">
            <v>26615515</v>
          </cell>
        </row>
        <row r="729">
          <cell r="A729">
            <v>27</v>
          </cell>
          <cell r="D729">
            <v>2007</v>
          </cell>
          <cell r="F729">
            <v>49</v>
          </cell>
          <cell r="I729">
            <v>9181292</v>
          </cell>
        </row>
        <row r="730">
          <cell r="A730">
            <v>27</v>
          </cell>
          <cell r="D730">
            <v>2007</v>
          </cell>
          <cell r="F730">
            <v>50</v>
          </cell>
          <cell r="I730">
            <v>366182566</v>
          </cell>
        </row>
        <row r="731">
          <cell r="A731">
            <v>27</v>
          </cell>
          <cell r="D731">
            <v>2007</v>
          </cell>
          <cell r="F731">
            <v>51</v>
          </cell>
          <cell r="I731">
            <v>37868148</v>
          </cell>
        </row>
        <row r="732">
          <cell r="A732">
            <v>27</v>
          </cell>
          <cell r="D732">
            <v>2007</v>
          </cell>
          <cell r="F732">
            <v>52</v>
          </cell>
          <cell r="I732">
            <v>59142446</v>
          </cell>
        </row>
        <row r="733">
          <cell r="A733">
            <v>27</v>
          </cell>
          <cell r="D733">
            <v>2007</v>
          </cell>
          <cell r="F733">
            <v>53</v>
          </cell>
          <cell r="I733">
            <v>89756895</v>
          </cell>
        </row>
        <row r="734">
          <cell r="A734">
            <v>27</v>
          </cell>
          <cell r="D734">
            <v>2007</v>
          </cell>
          <cell r="F734">
            <v>54</v>
          </cell>
          <cell r="I734">
            <v>4619441</v>
          </cell>
        </row>
        <row r="735">
          <cell r="A735">
            <v>27</v>
          </cell>
          <cell r="D735">
            <v>2007</v>
          </cell>
          <cell r="F735">
            <v>55</v>
          </cell>
          <cell r="I735">
            <v>4578279</v>
          </cell>
        </row>
        <row r="736">
          <cell r="A736">
            <v>27</v>
          </cell>
          <cell r="D736">
            <v>2007</v>
          </cell>
          <cell r="F736">
            <v>56</v>
          </cell>
        </row>
        <row r="737">
          <cell r="A737">
            <v>27</v>
          </cell>
          <cell r="D737">
            <v>2007</v>
          </cell>
          <cell r="F737">
            <v>57</v>
          </cell>
        </row>
        <row r="738">
          <cell r="A738">
            <v>27</v>
          </cell>
          <cell r="D738">
            <v>2007</v>
          </cell>
          <cell r="F738">
            <v>58</v>
          </cell>
          <cell r="I738">
            <v>597944582</v>
          </cell>
        </row>
        <row r="739">
          <cell r="A739">
            <v>27</v>
          </cell>
          <cell r="D739">
            <v>2008</v>
          </cell>
          <cell r="F739">
            <v>48</v>
          </cell>
          <cell r="I739">
            <v>26729785</v>
          </cell>
        </row>
        <row r="740">
          <cell r="A740">
            <v>27</v>
          </cell>
          <cell r="D740">
            <v>2008</v>
          </cell>
          <cell r="F740">
            <v>49</v>
          </cell>
          <cell r="I740">
            <v>8850644</v>
          </cell>
        </row>
        <row r="741">
          <cell r="A741">
            <v>27</v>
          </cell>
          <cell r="D741">
            <v>2008</v>
          </cell>
          <cell r="F741">
            <v>50</v>
          </cell>
          <cell r="I741">
            <v>375253245</v>
          </cell>
        </row>
        <row r="742">
          <cell r="A742">
            <v>27</v>
          </cell>
          <cell r="D742">
            <v>2008</v>
          </cell>
          <cell r="F742">
            <v>51</v>
          </cell>
          <cell r="I742">
            <v>39090229</v>
          </cell>
        </row>
        <row r="743">
          <cell r="A743">
            <v>27</v>
          </cell>
          <cell r="D743">
            <v>2008</v>
          </cell>
          <cell r="F743">
            <v>52</v>
          </cell>
          <cell r="I743">
            <v>62181002</v>
          </cell>
        </row>
        <row r="744">
          <cell r="A744">
            <v>27</v>
          </cell>
          <cell r="D744">
            <v>2008</v>
          </cell>
          <cell r="F744">
            <v>53</v>
          </cell>
          <cell r="I744">
            <v>93615811</v>
          </cell>
        </row>
        <row r="745">
          <cell r="A745">
            <v>27</v>
          </cell>
          <cell r="D745">
            <v>2008</v>
          </cell>
          <cell r="F745">
            <v>54</v>
          </cell>
          <cell r="I745">
            <v>4619441</v>
          </cell>
        </row>
        <row r="746">
          <cell r="A746">
            <v>27</v>
          </cell>
          <cell r="D746">
            <v>2008</v>
          </cell>
          <cell r="F746">
            <v>55</v>
          </cell>
          <cell r="I746">
            <v>4578279</v>
          </cell>
        </row>
        <row r="747">
          <cell r="A747">
            <v>27</v>
          </cell>
          <cell r="D747">
            <v>2008</v>
          </cell>
          <cell r="F747">
            <v>56</v>
          </cell>
        </row>
        <row r="748">
          <cell r="A748">
            <v>27</v>
          </cell>
          <cell r="D748">
            <v>2008</v>
          </cell>
          <cell r="F748">
            <v>57</v>
          </cell>
        </row>
        <row r="749">
          <cell r="A749">
            <v>27</v>
          </cell>
          <cell r="D749">
            <v>2008</v>
          </cell>
          <cell r="F749">
            <v>58</v>
          </cell>
          <cell r="I749">
            <v>614918436</v>
          </cell>
        </row>
        <row r="750">
          <cell r="A750">
            <v>27</v>
          </cell>
          <cell r="D750">
            <v>2009</v>
          </cell>
          <cell r="F750">
            <v>48</v>
          </cell>
          <cell r="I750">
            <v>26737220</v>
          </cell>
        </row>
        <row r="751">
          <cell r="A751">
            <v>27</v>
          </cell>
          <cell r="D751">
            <v>2009</v>
          </cell>
          <cell r="F751">
            <v>49</v>
          </cell>
          <cell r="I751">
            <v>10356831</v>
          </cell>
        </row>
        <row r="752">
          <cell r="A752">
            <v>27</v>
          </cell>
          <cell r="D752">
            <v>2009</v>
          </cell>
          <cell r="F752">
            <v>50</v>
          </cell>
          <cell r="I752">
            <v>396298462</v>
          </cell>
        </row>
        <row r="753">
          <cell r="A753">
            <v>27</v>
          </cell>
          <cell r="D753">
            <v>2009</v>
          </cell>
          <cell r="F753">
            <v>51</v>
          </cell>
          <cell r="I753">
            <v>39959647</v>
          </cell>
        </row>
        <row r="754">
          <cell r="A754">
            <v>27</v>
          </cell>
          <cell r="D754">
            <v>2009</v>
          </cell>
          <cell r="F754">
            <v>52</v>
          </cell>
          <cell r="I754">
            <v>64842527</v>
          </cell>
        </row>
        <row r="755">
          <cell r="A755">
            <v>27</v>
          </cell>
          <cell r="D755">
            <v>2009</v>
          </cell>
          <cell r="F755">
            <v>53</v>
          </cell>
          <cell r="I755">
            <v>96221999</v>
          </cell>
        </row>
        <row r="756">
          <cell r="A756">
            <v>27</v>
          </cell>
          <cell r="D756">
            <v>2009</v>
          </cell>
          <cell r="F756">
            <v>54</v>
          </cell>
          <cell r="I756">
            <v>4624607</v>
          </cell>
        </row>
        <row r="757">
          <cell r="A757">
            <v>27</v>
          </cell>
          <cell r="D757">
            <v>2009</v>
          </cell>
          <cell r="F757">
            <v>55</v>
          </cell>
          <cell r="I757">
            <v>4900992</v>
          </cell>
        </row>
        <row r="758">
          <cell r="A758">
            <v>27</v>
          </cell>
          <cell r="D758">
            <v>2009</v>
          </cell>
          <cell r="F758">
            <v>56</v>
          </cell>
        </row>
        <row r="759">
          <cell r="A759">
            <v>27</v>
          </cell>
          <cell r="D759">
            <v>2009</v>
          </cell>
          <cell r="F759">
            <v>57</v>
          </cell>
        </row>
        <row r="760">
          <cell r="A760">
            <v>27</v>
          </cell>
          <cell r="D760">
            <v>2009</v>
          </cell>
          <cell r="F760">
            <v>58</v>
          </cell>
          <cell r="I760">
            <v>643942285</v>
          </cell>
        </row>
        <row r="761">
          <cell r="A761">
            <v>27</v>
          </cell>
          <cell r="D761">
            <v>2010</v>
          </cell>
          <cell r="F761">
            <v>48</v>
          </cell>
          <cell r="I761">
            <v>31985225</v>
          </cell>
        </row>
        <row r="762">
          <cell r="A762">
            <v>27</v>
          </cell>
          <cell r="D762">
            <v>2010</v>
          </cell>
          <cell r="F762">
            <v>49</v>
          </cell>
          <cell r="I762">
            <v>10513912</v>
          </cell>
        </row>
        <row r="763">
          <cell r="A763">
            <v>27</v>
          </cell>
          <cell r="D763">
            <v>2010</v>
          </cell>
          <cell r="F763">
            <v>50</v>
          </cell>
          <cell r="I763">
            <v>403517208</v>
          </cell>
        </row>
        <row r="764">
          <cell r="A764">
            <v>27</v>
          </cell>
          <cell r="D764">
            <v>2010</v>
          </cell>
          <cell r="F764">
            <v>51</v>
          </cell>
          <cell r="I764">
            <v>40031886</v>
          </cell>
        </row>
        <row r="765">
          <cell r="A765">
            <v>27</v>
          </cell>
          <cell r="D765">
            <v>2010</v>
          </cell>
          <cell r="F765">
            <v>52</v>
          </cell>
          <cell r="I765">
            <v>68526762</v>
          </cell>
        </row>
        <row r="766">
          <cell r="A766">
            <v>27</v>
          </cell>
          <cell r="D766">
            <v>2010</v>
          </cell>
          <cell r="F766">
            <v>53</v>
          </cell>
          <cell r="I766">
            <v>102921632</v>
          </cell>
        </row>
        <row r="767">
          <cell r="A767">
            <v>27</v>
          </cell>
          <cell r="D767">
            <v>2010</v>
          </cell>
          <cell r="F767">
            <v>54</v>
          </cell>
          <cell r="I767">
            <v>4632514</v>
          </cell>
        </row>
        <row r="768">
          <cell r="A768">
            <v>27</v>
          </cell>
          <cell r="D768">
            <v>2010</v>
          </cell>
          <cell r="F768">
            <v>55</v>
          </cell>
          <cell r="I768">
            <v>4918398</v>
          </cell>
        </row>
        <row r="769">
          <cell r="A769">
            <v>27</v>
          </cell>
          <cell r="D769">
            <v>2010</v>
          </cell>
          <cell r="F769">
            <v>56</v>
          </cell>
        </row>
        <row r="770">
          <cell r="A770">
            <v>27</v>
          </cell>
          <cell r="D770">
            <v>2010</v>
          </cell>
          <cell r="F770">
            <v>57</v>
          </cell>
        </row>
        <row r="771">
          <cell r="A771">
            <v>27</v>
          </cell>
          <cell r="D771">
            <v>2010</v>
          </cell>
          <cell r="F771">
            <v>58</v>
          </cell>
          <cell r="I771">
            <v>667047537</v>
          </cell>
        </row>
        <row r="772">
          <cell r="A772">
            <v>27</v>
          </cell>
          <cell r="D772">
            <v>2011</v>
          </cell>
          <cell r="F772">
            <v>48</v>
          </cell>
          <cell r="I772">
            <v>33117295</v>
          </cell>
        </row>
        <row r="773">
          <cell r="A773">
            <v>27</v>
          </cell>
          <cell r="D773">
            <v>2011</v>
          </cell>
          <cell r="F773">
            <v>49</v>
          </cell>
          <cell r="I773">
            <v>10857028</v>
          </cell>
        </row>
        <row r="774">
          <cell r="A774">
            <v>27</v>
          </cell>
          <cell r="D774">
            <v>2011</v>
          </cell>
          <cell r="F774">
            <v>50</v>
          </cell>
          <cell r="I774">
            <v>407357345</v>
          </cell>
        </row>
        <row r="775">
          <cell r="A775">
            <v>27</v>
          </cell>
          <cell r="D775">
            <v>2011</v>
          </cell>
          <cell r="F775">
            <v>51</v>
          </cell>
          <cell r="I775">
            <v>40593454</v>
          </cell>
        </row>
        <row r="776">
          <cell r="A776">
            <v>27</v>
          </cell>
          <cell r="D776">
            <v>2011</v>
          </cell>
          <cell r="F776">
            <v>52</v>
          </cell>
          <cell r="I776">
            <v>67300881</v>
          </cell>
        </row>
        <row r="777">
          <cell r="A777">
            <v>27</v>
          </cell>
          <cell r="D777">
            <v>2011</v>
          </cell>
          <cell r="F777">
            <v>53</v>
          </cell>
          <cell r="I777">
            <v>102516365</v>
          </cell>
        </row>
        <row r="778">
          <cell r="A778">
            <v>27</v>
          </cell>
          <cell r="D778">
            <v>2011</v>
          </cell>
          <cell r="F778">
            <v>54</v>
          </cell>
          <cell r="I778">
            <v>4697897</v>
          </cell>
        </row>
        <row r="779">
          <cell r="A779">
            <v>27</v>
          </cell>
          <cell r="D779">
            <v>2011</v>
          </cell>
          <cell r="F779">
            <v>55</v>
          </cell>
          <cell r="I779">
            <v>4670793</v>
          </cell>
        </row>
        <row r="780">
          <cell r="A780">
            <v>27</v>
          </cell>
          <cell r="D780">
            <v>2011</v>
          </cell>
          <cell r="F780">
            <v>56</v>
          </cell>
        </row>
        <row r="781">
          <cell r="A781">
            <v>27</v>
          </cell>
          <cell r="D781">
            <v>2011</v>
          </cell>
          <cell r="F781">
            <v>57</v>
          </cell>
        </row>
        <row r="782">
          <cell r="A782">
            <v>27</v>
          </cell>
          <cell r="D782">
            <v>2011</v>
          </cell>
          <cell r="F782">
            <v>58</v>
          </cell>
          <cell r="I782">
            <v>671111058</v>
          </cell>
        </row>
        <row r="783">
          <cell r="A783">
            <v>27</v>
          </cell>
          <cell r="D783">
            <v>2012</v>
          </cell>
          <cell r="F783">
            <v>48</v>
          </cell>
          <cell r="I783">
            <v>33191128</v>
          </cell>
        </row>
        <row r="784">
          <cell r="A784">
            <v>27</v>
          </cell>
          <cell r="D784">
            <v>2012</v>
          </cell>
          <cell r="F784">
            <v>49</v>
          </cell>
          <cell r="I784">
            <v>11280049</v>
          </cell>
        </row>
        <row r="785">
          <cell r="A785">
            <v>27</v>
          </cell>
          <cell r="D785">
            <v>2012</v>
          </cell>
          <cell r="F785">
            <v>50</v>
          </cell>
          <cell r="I785">
            <v>338926542</v>
          </cell>
        </row>
        <row r="786">
          <cell r="A786">
            <v>27</v>
          </cell>
          <cell r="D786">
            <v>2012</v>
          </cell>
          <cell r="F786">
            <v>51</v>
          </cell>
          <cell r="I786">
            <v>40618892</v>
          </cell>
        </row>
        <row r="787">
          <cell r="A787">
            <v>27</v>
          </cell>
          <cell r="D787">
            <v>2012</v>
          </cell>
          <cell r="F787">
            <v>52</v>
          </cell>
          <cell r="I787">
            <v>72465021</v>
          </cell>
        </row>
        <row r="788">
          <cell r="A788">
            <v>27</v>
          </cell>
          <cell r="D788">
            <v>2012</v>
          </cell>
          <cell r="F788">
            <v>53</v>
          </cell>
          <cell r="I788">
            <v>102583158</v>
          </cell>
        </row>
        <row r="789">
          <cell r="A789">
            <v>27</v>
          </cell>
          <cell r="D789">
            <v>2012</v>
          </cell>
          <cell r="F789">
            <v>54</v>
          </cell>
          <cell r="I789">
            <v>4895647</v>
          </cell>
        </row>
        <row r="790">
          <cell r="A790">
            <v>27</v>
          </cell>
          <cell r="D790">
            <v>2012</v>
          </cell>
          <cell r="F790">
            <v>55</v>
          </cell>
          <cell r="I790">
            <v>4868540</v>
          </cell>
        </row>
        <row r="791">
          <cell r="A791">
            <v>27</v>
          </cell>
          <cell r="D791">
            <v>2012</v>
          </cell>
          <cell r="F791">
            <v>56</v>
          </cell>
        </row>
        <row r="792">
          <cell r="A792">
            <v>27</v>
          </cell>
          <cell r="D792">
            <v>2012</v>
          </cell>
          <cell r="F792">
            <v>57</v>
          </cell>
        </row>
        <row r="793">
          <cell r="A793">
            <v>27</v>
          </cell>
          <cell r="D793">
            <v>2012</v>
          </cell>
          <cell r="F793">
            <v>58</v>
          </cell>
          <cell r="I793">
            <v>608828977</v>
          </cell>
        </row>
        <row r="794">
          <cell r="A794">
            <v>27</v>
          </cell>
          <cell r="D794">
            <v>2013</v>
          </cell>
          <cell r="F794">
            <v>48</v>
          </cell>
          <cell r="I794">
            <v>33281404</v>
          </cell>
        </row>
        <row r="795">
          <cell r="A795">
            <v>27</v>
          </cell>
          <cell r="D795">
            <v>2013</v>
          </cell>
          <cell r="F795">
            <v>49</v>
          </cell>
          <cell r="I795">
            <v>12197394</v>
          </cell>
        </row>
        <row r="796">
          <cell r="A796">
            <v>27</v>
          </cell>
          <cell r="D796">
            <v>2013</v>
          </cell>
          <cell r="F796">
            <v>50</v>
          </cell>
          <cell r="I796">
            <v>358190938</v>
          </cell>
        </row>
        <row r="797">
          <cell r="A797">
            <v>27</v>
          </cell>
          <cell r="D797">
            <v>2013</v>
          </cell>
          <cell r="F797">
            <v>51</v>
          </cell>
          <cell r="I797">
            <v>41175437</v>
          </cell>
        </row>
        <row r="798">
          <cell r="A798">
            <v>27</v>
          </cell>
          <cell r="D798">
            <v>2013</v>
          </cell>
          <cell r="F798">
            <v>52</v>
          </cell>
          <cell r="I798">
            <v>72655527</v>
          </cell>
        </row>
        <row r="799">
          <cell r="A799">
            <v>27</v>
          </cell>
          <cell r="D799">
            <v>2013</v>
          </cell>
          <cell r="F799">
            <v>53</v>
          </cell>
          <cell r="I799">
            <v>106583230</v>
          </cell>
        </row>
        <row r="800">
          <cell r="A800">
            <v>27</v>
          </cell>
          <cell r="D800">
            <v>2013</v>
          </cell>
          <cell r="F800">
            <v>54</v>
          </cell>
          <cell r="I800">
            <v>4953400</v>
          </cell>
        </row>
        <row r="801">
          <cell r="A801">
            <v>27</v>
          </cell>
          <cell r="D801">
            <v>2013</v>
          </cell>
          <cell r="F801">
            <v>55</v>
          </cell>
          <cell r="I801">
            <v>4926293</v>
          </cell>
        </row>
        <row r="802">
          <cell r="A802">
            <v>27</v>
          </cell>
          <cell r="D802">
            <v>2013</v>
          </cell>
          <cell r="F802">
            <v>56</v>
          </cell>
        </row>
        <row r="803">
          <cell r="A803">
            <v>27</v>
          </cell>
          <cell r="D803">
            <v>2013</v>
          </cell>
          <cell r="F803">
            <v>57</v>
          </cell>
        </row>
        <row r="804">
          <cell r="A804">
            <v>27</v>
          </cell>
          <cell r="D804">
            <v>2013</v>
          </cell>
          <cell r="F804">
            <v>58</v>
          </cell>
          <cell r="I804">
            <v>633963623</v>
          </cell>
        </row>
        <row r="805">
          <cell r="A805">
            <v>27</v>
          </cell>
          <cell r="D805">
            <v>2014</v>
          </cell>
          <cell r="F805">
            <v>48</v>
          </cell>
          <cell r="I805">
            <v>33258336</v>
          </cell>
        </row>
        <row r="806">
          <cell r="A806">
            <v>27</v>
          </cell>
          <cell r="D806">
            <v>2014</v>
          </cell>
          <cell r="F806">
            <v>49</v>
          </cell>
          <cell r="I806">
            <v>18742475</v>
          </cell>
        </row>
        <row r="807">
          <cell r="A807">
            <v>27</v>
          </cell>
          <cell r="D807">
            <v>2014</v>
          </cell>
          <cell r="F807">
            <v>50</v>
          </cell>
          <cell r="I807">
            <v>363945280</v>
          </cell>
        </row>
        <row r="808">
          <cell r="A808">
            <v>27</v>
          </cell>
          <cell r="D808">
            <v>2014</v>
          </cell>
          <cell r="F808">
            <v>51</v>
          </cell>
          <cell r="I808">
            <v>41036184</v>
          </cell>
        </row>
        <row r="809">
          <cell r="A809">
            <v>27</v>
          </cell>
          <cell r="D809">
            <v>2014</v>
          </cell>
          <cell r="F809">
            <v>52</v>
          </cell>
          <cell r="I809">
            <v>80956574</v>
          </cell>
        </row>
        <row r="810">
          <cell r="A810">
            <v>27</v>
          </cell>
          <cell r="D810">
            <v>2014</v>
          </cell>
          <cell r="F810">
            <v>53</v>
          </cell>
          <cell r="I810">
            <v>113133861</v>
          </cell>
        </row>
        <row r="811">
          <cell r="A811">
            <v>27</v>
          </cell>
          <cell r="D811">
            <v>2014</v>
          </cell>
          <cell r="F811">
            <v>54</v>
          </cell>
          <cell r="I811">
            <v>4955053</v>
          </cell>
        </row>
        <row r="812">
          <cell r="A812">
            <v>27</v>
          </cell>
          <cell r="D812">
            <v>2014</v>
          </cell>
          <cell r="F812">
            <v>55</v>
          </cell>
          <cell r="I812">
            <v>9046518</v>
          </cell>
        </row>
        <row r="813">
          <cell r="A813">
            <v>27</v>
          </cell>
          <cell r="D813">
            <v>2014</v>
          </cell>
          <cell r="F813">
            <v>56</v>
          </cell>
        </row>
        <row r="814">
          <cell r="A814">
            <v>27</v>
          </cell>
          <cell r="D814">
            <v>2014</v>
          </cell>
          <cell r="F814">
            <v>57</v>
          </cell>
        </row>
        <row r="815">
          <cell r="A815">
            <v>27</v>
          </cell>
          <cell r="D815">
            <v>2014</v>
          </cell>
          <cell r="F815">
            <v>58</v>
          </cell>
          <cell r="I815">
            <v>665074281</v>
          </cell>
        </row>
        <row r="816">
          <cell r="A816">
            <v>27</v>
          </cell>
          <cell r="D816">
            <v>2015</v>
          </cell>
          <cell r="F816">
            <v>48</v>
          </cell>
          <cell r="I816">
            <v>33912954</v>
          </cell>
        </row>
        <row r="817">
          <cell r="A817">
            <v>27</v>
          </cell>
          <cell r="D817">
            <v>2015</v>
          </cell>
          <cell r="F817">
            <v>49</v>
          </cell>
          <cell r="I817">
            <v>26812315</v>
          </cell>
        </row>
        <row r="818">
          <cell r="A818">
            <v>27</v>
          </cell>
          <cell r="D818">
            <v>2015</v>
          </cell>
          <cell r="F818">
            <v>50</v>
          </cell>
          <cell r="I818">
            <v>357350235</v>
          </cell>
        </row>
        <row r="819">
          <cell r="A819">
            <v>27</v>
          </cell>
          <cell r="D819">
            <v>2015</v>
          </cell>
          <cell r="F819">
            <v>51</v>
          </cell>
          <cell r="I819">
            <v>40427111</v>
          </cell>
        </row>
        <row r="820">
          <cell r="A820">
            <v>27</v>
          </cell>
          <cell r="D820">
            <v>2015</v>
          </cell>
          <cell r="F820">
            <v>52</v>
          </cell>
          <cell r="I820">
            <v>83119314</v>
          </cell>
        </row>
        <row r="821">
          <cell r="A821">
            <v>27</v>
          </cell>
          <cell r="D821">
            <v>2015</v>
          </cell>
          <cell r="F821">
            <v>53</v>
          </cell>
          <cell r="I821">
            <v>115776719</v>
          </cell>
        </row>
        <row r="822">
          <cell r="A822">
            <v>27</v>
          </cell>
          <cell r="D822">
            <v>2015</v>
          </cell>
          <cell r="F822">
            <v>54</v>
          </cell>
          <cell r="I822">
            <v>5295063</v>
          </cell>
        </row>
        <row r="823">
          <cell r="A823">
            <v>27</v>
          </cell>
          <cell r="D823">
            <v>2015</v>
          </cell>
          <cell r="F823">
            <v>55</v>
          </cell>
          <cell r="I823">
            <v>9476261</v>
          </cell>
        </row>
        <row r="824">
          <cell r="A824">
            <v>27</v>
          </cell>
          <cell r="D824">
            <v>2015</v>
          </cell>
          <cell r="F824">
            <v>56</v>
          </cell>
        </row>
        <row r="825">
          <cell r="A825">
            <v>27</v>
          </cell>
          <cell r="D825">
            <v>2015</v>
          </cell>
          <cell r="F825">
            <v>57</v>
          </cell>
        </row>
        <row r="826">
          <cell r="A826">
            <v>27</v>
          </cell>
          <cell r="D826">
            <v>2015</v>
          </cell>
          <cell r="F826">
            <v>58</v>
          </cell>
          <cell r="I826">
            <v>672169972</v>
          </cell>
        </row>
        <row r="827">
          <cell r="A827">
            <v>27</v>
          </cell>
          <cell r="D827">
            <v>2016</v>
          </cell>
          <cell r="F827">
            <v>48</v>
          </cell>
          <cell r="I827">
            <v>35466109</v>
          </cell>
        </row>
        <row r="828">
          <cell r="A828">
            <v>27</v>
          </cell>
          <cell r="D828">
            <v>2016</v>
          </cell>
          <cell r="F828">
            <v>49</v>
          </cell>
          <cell r="I828">
            <v>28004478</v>
          </cell>
        </row>
        <row r="829">
          <cell r="A829">
            <v>27</v>
          </cell>
          <cell r="D829">
            <v>2016</v>
          </cell>
          <cell r="F829">
            <v>50</v>
          </cell>
          <cell r="I829">
            <v>390555410</v>
          </cell>
        </row>
        <row r="830">
          <cell r="A830">
            <v>27</v>
          </cell>
          <cell r="D830">
            <v>2016</v>
          </cell>
          <cell r="F830">
            <v>51</v>
          </cell>
          <cell r="I830">
            <v>37649814</v>
          </cell>
        </row>
        <row r="831">
          <cell r="A831">
            <v>27</v>
          </cell>
          <cell r="D831">
            <v>2016</v>
          </cell>
          <cell r="F831">
            <v>52</v>
          </cell>
          <cell r="I831">
            <v>98840079</v>
          </cell>
        </row>
        <row r="832">
          <cell r="A832">
            <v>27</v>
          </cell>
          <cell r="D832">
            <v>2016</v>
          </cell>
          <cell r="F832">
            <v>53</v>
          </cell>
          <cell r="I832">
            <v>116932821</v>
          </cell>
        </row>
        <row r="833">
          <cell r="A833">
            <v>27</v>
          </cell>
          <cell r="D833">
            <v>2016</v>
          </cell>
          <cell r="F833">
            <v>54</v>
          </cell>
          <cell r="I833">
            <v>5176883</v>
          </cell>
        </row>
        <row r="834">
          <cell r="A834">
            <v>27</v>
          </cell>
          <cell r="D834">
            <v>2016</v>
          </cell>
          <cell r="F834">
            <v>55</v>
          </cell>
          <cell r="I834">
            <v>9470052</v>
          </cell>
        </row>
        <row r="835">
          <cell r="A835">
            <v>27</v>
          </cell>
          <cell r="D835">
            <v>2016</v>
          </cell>
          <cell r="F835">
            <v>56</v>
          </cell>
        </row>
        <row r="836">
          <cell r="A836">
            <v>27</v>
          </cell>
          <cell r="D836">
            <v>2016</v>
          </cell>
          <cell r="F836">
            <v>57</v>
          </cell>
        </row>
        <row r="837">
          <cell r="A837">
            <v>27</v>
          </cell>
          <cell r="D837">
            <v>2016</v>
          </cell>
          <cell r="F837">
            <v>58</v>
          </cell>
          <cell r="I837">
            <v>722095646</v>
          </cell>
        </row>
        <row r="838">
          <cell r="A838">
            <v>49</v>
          </cell>
          <cell r="D838">
            <v>1998</v>
          </cell>
          <cell r="F838">
            <v>48</v>
          </cell>
          <cell r="I838">
            <v>60457785</v>
          </cell>
        </row>
        <row r="839">
          <cell r="A839">
            <v>49</v>
          </cell>
          <cell r="D839">
            <v>1998</v>
          </cell>
          <cell r="F839">
            <v>49</v>
          </cell>
          <cell r="I839">
            <v>68843689</v>
          </cell>
        </row>
        <row r="840">
          <cell r="A840">
            <v>49</v>
          </cell>
          <cell r="D840">
            <v>1998</v>
          </cell>
          <cell r="F840">
            <v>50</v>
          </cell>
        </row>
        <row r="841">
          <cell r="A841">
            <v>49</v>
          </cell>
          <cell r="D841">
            <v>1998</v>
          </cell>
          <cell r="F841">
            <v>51</v>
          </cell>
        </row>
        <row r="842">
          <cell r="A842">
            <v>49</v>
          </cell>
          <cell r="D842">
            <v>1998</v>
          </cell>
          <cell r="F842">
            <v>52</v>
          </cell>
          <cell r="I842">
            <v>524917</v>
          </cell>
        </row>
        <row r="843">
          <cell r="A843">
            <v>49</v>
          </cell>
          <cell r="D843">
            <v>1998</v>
          </cell>
          <cell r="F843">
            <v>53</v>
          </cell>
          <cell r="I843">
            <v>261312222</v>
          </cell>
        </row>
        <row r="844">
          <cell r="A844">
            <v>49</v>
          </cell>
          <cell r="D844">
            <v>1998</v>
          </cell>
          <cell r="F844">
            <v>54</v>
          </cell>
        </row>
        <row r="845">
          <cell r="A845">
            <v>49</v>
          </cell>
          <cell r="D845">
            <v>1998</v>
          </cell>
          <cell r="F845">
            <v>55</v>
          </cell>
          <cell r="I845">
            <v>1022244</v>
          </cell>
        </row>
        <row r="846">
          <cell r="A846">
            <v>49</v>
          </cell>
          <cell r="D846">
            <v>1998</v>
          </cell>
          <cell r="F846">
            <v>56</v>
          </cell>
          <cell r="I846">
            <v>2439745</v>
          </cell>
        </row>
        <row r="847">
          <cell r="A847">
            <v>49</v>
          </cell>
          <cell r="D847">
            <v>1998</v>
          </cell>
          <cell r="F847">
            <v>57</v>
          </cell>
          <cell r="I847">
            <v>68193318</v>
          </cell>
        </row>
        <row r="848">
          <cell r="A848">
            <v>49</v>
          </cell>
          <cell r="D848">
            <v>1998</v>
          </cell>
          <cell r="F848">
            <v>58</v>
          </cell>
        </row>
        <row r="849">
          <cell r="A849">
            <v>49</v>
          </cell>
          <cell r="D849">
            <v>1999</v>
          </cell>
          <cell r="F849">
            <v>48</v>
          </cell>
          <cell r="I849">
            <v>61889310</v>
          </cell>
        </row>
        <row r="850">
          <cell r="A850">
            <v>49</v>
          </cell>
          <cell r="D850">
            <v>1999</v>
          </cell>
          <cell r="F850">
            <v>49</v>
          </cell>
          <cell r="I850">
            <v>69552149</v>
          </cell>
        </row>
        <row r="851">
          <cell r="A851">
            <v>49</v>
          </cell>
          <cell r="D851">
            <v>1999</v>
          </cell>
          <cell r="F851">
            <v>50</v>
          </cell>
          <cell r="I851">
            <v>0</v>
          </cell>
        </row>
        <row r="852">
          <cell r="A852">
            <v>49</v>
          </cell>
          <cell r="D852">
            <v>1999</v>
          </cell>
          <cell r="F852">
            <v>51</v>
          </cell>
          <cell r="I852">
            <v>0</v>
          </cell>
        </row>
        <row r="853">
          <cell r="A853">
            <v>49</v>
          </cell>
          <cell r="D853">
            <v>1999</v>
          </cell>
          <cell r="F853">
            <v>52</v>
          </cell>
          <cell r="I853">
            <v>524917</v>
          </cell>
        </row>
        <row r="854">
          <cell r="A854">
            <v>49</v>
          </cell>
          <cell r="D854">
            <v>1999</v>
          </cell>
          <cell r="F854">
            <v>53</v>
          </cell>
          <cell r="I854">
            <v>264261673</v>
          </cell>
        </row>
        <row r="855">
          <cell r="A855">
            <v>49</v>
          </cell>
          <cell r="D855">
            <v>1999</v>
          </cell>
          <cell r="F855">
            <v>54</v>
          </cell>
        </row>
        <row r="856">
          <cell r="A856">
            <v>49</v>
          </cell>
          <cell r="D856">
            <v>1999</v>
          </cell>
          <cell r="F856">
            <v>55</v>
          </cell>
          <cell r="I856">
            <v>1039282</v>
          </cell>
        </row>
        <row r="857">
          <cell r="A857">
            <v>49</v>
          </cell>
          <cell r="D857">
            <v>1999</v>
          </cell>
          <cell r="F857">
            <v>56</v>
          </cell>
          <cell r="I857">
            <v>2444051</v>
          </cell>
        </row>
        <row r="858">
          <cell r="A858">
            <v>49</v>
          </cell>
          <cell r="D858">
            <v>1999</v>
          </cell>
          <cell r="F858">
            <v>57</v>
          </cell>
          <cell r="I858">
            <v>72345641</v>
          </cell>
        </row>
        <row r="859">
          <cell r="A859">
            <v>49</v>
          </cell>
          <cell r="D859">
            <v>1999</v>
          </cell>
          <cell r="F859">
            <v>58</v>
          </cell>
          <cell r="I859">
            <v>0</v>
          </cell>
        </row>
        <row r="860">
          <cell r="A860">
            <v>49</v>
          </cell>
          <cell r="D860">
            <v>2000</v>
          </cell>
          <cell r="F860">
            <v>48</v>
          </cell>
          <cell r="I860">
            <v>63378459</v>
          </cell>
        </row>
        <row r="861">
          <cell r="A861">
            <v>49</v>
          </cell>
          <cell r="D861">
            <v>2000</v>
          </cell>
          <cell r="F861">
            <v>49</v>
          </cell>
          <cell r="I861">
            <v>69435628</v>
          </cell>
        </row>
        <row r="862">
          <cell r="A862">
            <v>49</v>
          </cell>
          <cell r="D862">
            <v>2000</v>
          </cell>
          <cell r="F862">
            <v>50</v>
          </cell>
          <cell r="I862">
            <v>0</v>
          </cell>
        </row>
        <row r="863">
          <cell r="A863">
            <v>49</v>
          </cell>
          <cell r="D863">
            <v>2000</v>
          </cell>
          <cell r="F863">
            <v>51</v>
          </cell>
          <cell r="I863">
            <v>0</v>
          </cell>
        </row>
        <row r="864">
          <cell r="A864">
            <v>49</v>
          </cell>
          <cell r="D864">
            <v>2000</v>
          </cell>
          <cell r="F864">
            <v>52</v>
          </cell>
          <cell r="I864">
            <v>824717</v>
          </cell>
        </row>
        <row r="865">
          <cell r="A865">
            <v>49</v>
          </cell>
          <cell r="D865">
            <v>2000</v>
          </cell>
          <cell r="F865">
            <v>53</v>
          </cell>
          <cell r="I865">
            <v>268761698</v>
          </cell>
        </row>
        <row r="866">
          <cell r="A866">
            <v>49</v>
          </cell>
          <cell r="D866">
            <v>2000</v>
          </cell>
          <cell r="F866">
            <v>54</v>
          </cell>
        </row>
        <row r="867">
          <cell r="A867">
            <v>49</v>
          </cell>
          <cell r="D867">
            <v>2000</v>
          </cell>
          <cell r="F867">
            <v>55</v>
          </cell>
          <cell r="I867">
            <v>1046198</v>
          </cell>
        </row>
        <row r="868">
          <cell r="A868">
            <v>49</v>
          </cell>
          <cell r="D868">
            <v>2000</v>
          </cell>
          <cell r="F868">
            <v>56</v>
          </cell>
          <cell r="I868">
            <v>2444051</v>
          </cell>
        </row>
        <row r="869">
          <cell r="A869">
            <v>49</v>
          </cell>
          <cell r="D869">
            <v>2000</v>
          </cell>
          <cell r="F869">
            <v>57</v>
          </cell>
          <cell r="I869">
            <v>74527227</v>
          </cell>
        </row>
        <row r="870">
          <cell r="A870">
            <v>49</v>
          </cell>
          <cell r="D870">
            <v>2000</v>
          </cell>
          <cell r="F870">
            <v>58</v>
          </cell>
          <cell r="I870">
            <v>0</v>
          </cell>
        </row>
        <row r="871">
          <cell r="A871">
            <v>49</v>
          </cell>
          <cell r="D871">
            <v>2001</v>
          </cell>
          <cell r="F871">
            <v>48</v>
          </cell>
          <cell r="I871">
            <v>64191094</v>
          </cell>
        </row>
        <row r="872">
          <cell r="A872">
            <v>49</v>
          </cell>
          <cell r="D872">
            <v>2001</v>
          </cell>
          <cell r="F872">
            <v>49</v>
          </cell>
          <cell r="I872">
            <v>69540451</v>
          </cell>
        </row>
        <row r="873">
          <cell r="A873">
            <v>49</v>
          </cell>
          <cell r="D873">
            <v>2001</v>
          </cell>
          <cell r="F873">
            <v>50</v>
          </cell>
          <cell r="I873">
            <v>0</v>
          </cell>
        </row>
        <row r="874">
          <cell r="A874">
            <v>49</v>
          </cell>
          <cell r="D874">
            <v>2001</v>
          </cell>
          <cell r="F874">
            <v>51</v>
          </cell>
          <cell r="I874">
            <v>0</v>
          </cell>
        </row>
        <row r="875">
          <cell r="A875">
            <v>49</v>
          </cell>
          <cell r="D875">
            <v>2001</v>
          </cell>
          <cell r="F875">
            <v>52</v>
          </cell>
          <cell r="I875">
            <v>1047402</v>
          </cell>
        </row>
        <row r="876">
          <cell r="A876">
            <v>49</v>
          </cell>
          <cell r="D876">
            <v>2001</v>
          </cell>
          <cell r="F876">
            <v>53</v>
          </cell>
          <cell r="I876">
            <v>273625762</v>
          </cell>
        </row>
        <row r="877">
          <cell r="A877">
            <v>49</v>
          </cell>
          <cell r="D877">
            <v>2001</v>
          </cell>
          <cell r="F877">
            <v>54</v>
          </cell>
        </row>
        <row r="878">
          <cell r="A878">
            <v>49</v>
          </cell>
          <cell r="D878">
            <v>2001</v>
          </cell>
          <cell r="F878">
            <v>55</v>
          </cell>
          <cell r="I878">
            <v>1041145</v>
          </cell>
        </row>
        <row r="879">
          <cell r="A879">
            <v>49</v>
          </cell>
          <cell r="D879">
            <v>2001</v>
          </cell>
          <cell r="F879">
            <v>56</v>
          </cell>
          <cell r="I879">
            <v>3204019</v>
          </cell>
        </row>
        <row r="880">
          <cell r="A880">
            <v>49</v>
          </cell>
          <cell r="D880">
            <v>2001</v>
          </cell>
          <cell r="F880">
            <v>57</v>
          </cell>
          <cell r="I880">
            <v>77390754</v>
          </cell>
        </row>
        <row r="881">
          <cell r="A881">
            <v>49</v>
          </cell>
          <cell r="D881">
            <v>2001</v>
          </cell>
          <cell r="F881">
            <v>58</v>
          </cell>
          <cell r="I881">
            <v>0</v>
          </cell>
        </row>
        <row r="882">
          <cell r="A882">
            <v>49</v>
          </cell>
          <cell r="D882">
            <v>2002</v>
          </cell>
          <cell r="F882">
            <v>48</v>
          </cell>
          <cell r="I882">
            <v>64542878</v>
          </cell>
        </row>
        <row r="883">
          <cell r="A883">
            <v>49</v>
          </cell>
          <cell r="D883">
            <v>2002</v>
          </cell>
          <cell r="F883">
            <v>49</v>
          </cell>
          <cell r="I883">
            <v>69565565</v>
          </cell>
        </row>
        <row r="884">
          <cell r="A884">
            <v>49</v>
          </cell>
          <cell r="D884">
            <v>2002</v>
          </cell>
          <cell r="F884">
            <v>50</v>
          </cell>
          <cell r="I884">
            <v>0</v>
          </cell>
        </row>
        <row r="885">
          <cell r="A885">
            <v>49</v>
          </cell>
          <cell r="D885">
            <v>2002</v>
          </cell>
          <cell r="F885">
            <v>51</v>
          </cell>
          <cell r="I885">
            <v>0</v>
          </cell>
        </row>
        <row r="886">
          <cell r="A886">
            <v>49</v>
          </cell>
          <cell r="D886">
            <v>2002</v>
          </cell>
          <cell r="F886">
            <v>52</v>
          </cell>
          <cell r="I886">
            <v>1047402</v>
          </cell>
        </row>
        <row r="887">
          <cell r="A887">
            <v>49</v>
          </cell>
          <cell r="D887">
            <v>2002</v>
          </cell>
          <cell r="F887">
            <v>53</v>
          </cell>
          <cell r="I887">
            <v>274364457</v>
          </cell>
        </row>
        <row r="888">
          <cell r="A888">
            <v>49</v>
          </cell>
          <cell r="D888">
            <v>2002</v>
          </cell>
          <cell r="F888">
            <v>54</v>
          </cell>
        </row>
        <row r="889">
          <cell r="A889">
            <v>49</v>
          </cell>
          <cell r="D889">
            <v>2002</v>
          </cell>
          <cell r="F889">
            <v>55</v>
          </cell>
          <cell r="I889">
            <v>1031671</v>
          </cell>
        </row>
        <row r="890">
          <cell r="A890">
            <v>49</v>
          </cell>
          <cell r="D890">
            <v>2002</v>
          </cell>
          <cell r="F890">
            <v>56</v>
          </cell>
          <cell r="I890">
            <v>3295586</v>
          </cell>
        </row>
        <row r="891">
          <cell r="A891">
            <v>49</v>
          </cell>
          <cell r="D891">
            <v>2002</v>
          </cell>
          <cell r="F891">
            <v>57</v>
          </cell>
          <cell r="I891">
            <v>82043779</v>
          </cell>
        </row>
        <row r="892">
          <cell r="A892">
            <v>49</v>
          </cell>
          <cell r="D892">
            <v>2002</v>
          </cell>
          <cell r="F892">
            <v>58</v>
          </cell>
          <cell r="I892">
            <v>0</v>
          </cell>
        </row>
        <row r="893">
          <cell r="A893">
            <v>49</v>
          </cell>
          <cell r="D893">
            <v>2003</v>
          </cell>
          <cell r="F893">
            <v>48</v>
          </cell>
          <cell r="I893">
            <v>10138293</v>
          </cell>
        </row>
        <row r="894">
          <cell r="A894">
            <v>49</v>
          </cell>
          <cell r="D894">
            <v>2003</v>
          </cell>
          <cell r="F894">
            <v>49</v>
          </cell>
          <cell r="I894">
            <v>5265926</v>
          </cell>
        </row>
        <row r="895">
          <cell r="A895">
            <v>49</v>
          </cell>
          <cell r="D895">
            <v>2003</v>
          </cell>
          <cell r="F895">
            <v>50</v>
          </cell>
          <cell r="I895">
            <v>100615833</v>
          </cell>
        </row>
        <row r="896">
          <cell r="A896">
            <v>49</v>
          </cell>
          <cell r="D896">
            <v>2003</v>
          </cell>
          <cell r="F896">
            <v>51</v>
          </cell>
          <cell r="I896">
            <v>24472554</v>
          </cell>
        </row>
        <row r="897">
          <cell r="A897">
            <v>49</v>
          </cell>
          <cell r="D897">
            <v>2003</v>
          </cell>
          <cell r="F897">
            <v>52</v>
          </cell>
          <cell r="I897">
            <v>65293077</v>
          </cell>
        </row>
        <row r="898">
          <cell r="A898">
            <v>49</v>
          </cell>
          <cell r="D898">
            <v>2003</v>
          </cell>
          <cell r="F898">
            <v>53</v>
          </cell>
          <cell r="I898">
            <v>69568935</v>
          </cell>
        </row>
        <row r="899">
          <cell r="A899">
            <v>49</v>
          </cell>
          <cell r="D899">
            <v>2003</v>
          </cell>
          <cell r="F899">
            <v>54</v>
          </cell>
          <cell r="I899">
            <v>0</v>
          </cell>
        </row>
        <row r="900">
          <cell r="A900">
            <v>49</v>
          </cell>
          <cell r="D900">
            <v>2003</v>
          </cell>
          <cell r="F900">
            <v>55</v>
          </cell>
          <cell r="I900">
            <v>0</v>
          </cell>
        </row>
        <row r="901">
          <cell r="A901">
            <v>49</v>
          </cell>
          <cell r="D901">
            <v>2003</v>
          </cell>
          <cell r="F901">
            <v>56</v>
          </cell>
          <cell r="I901">
            <v>1047402</v>
          </cell>
        </row>
        <row r="902">
          <cell r="A902">
            <v>49</v>
          </cell>
          <cell r="D902">
            <v>2003</v>
          </cell>
          <cell r="F902">
            <v>57</v>
          </cell>
          <cell r="I902">
            <v>0</v>
          </cell>
        </row>
        <row r="903">
          <cell r="A903">
            <v>49</v>
          </cell>
          <cell r="D903">
            <v>2003</v>
          </cell>
          <cell r="F903">
            <v>58</v>
          </cell>
          <cell r="I903">
            <v>276402020</v>
          </cell>
        </row>
        <row r="904">
          <cell r="A904">
            <v>49</v>
          </cell>
          <cell r="D904">
            <v>2004</v>
          </cell>
          <cell r="F904">
            <v>48</v>
          </cell>
          <cell r="I904">
            <v>11087347</v>
          </cell>
        </row>
        <row r="905">
          <cell r="A905">
            <v>49</v>
          </cell>
          <cell r="D905">
            <v>2004</v>
          </cell>
          <cell r="F905">
            <v>49</v>
          </cell>
          <cell r="I905">
            <v>5400640</v>
          </cell>
        </row>
        <row r="906">
          <cell r="A906">
            <v>49</v>
          </cell>
          <cell r="D906">
            <v>2004</v>
          </cell>
          <cell r="F906">
            <v>50</v>
          </cell>
          <cell r="I906">
            <v>109644388</v>
          </cell>
        </row>
        <row r="907">
          <cell r="A907">
            <v>49</v>
          </cell>
          <cell r="D907">
            <v>2004</v>
          </cell>
          <cell r="F907">
            <v>51</v>
          </cell>
          <cell r="I907">
            <v>24472554</v>
          </cell>
        </row>
        <row r="908">
          <cell r="A908">
            <v>49</v>
          </cell>
          <cell r="D908">
            <v>2004</v>
          </cell>
          <cell r="F908">
            <v>52</v>
          </cell>
          <cell r="I908">
            <v>69434682</v>
          </cell>
        </row>
        <row r="909">
          <cell r="A909">
            <v>49</v>
          </cell>
          <cell r="D909">
            <v>2004</v>
          </cell>
          <cell r="F909">
            <v>53</v>
          </cell>
          <cell r="I909">
            <v>71109257</v>
          </cell>
        </row>
        <row r="910">
          <cell r="A910">
            <v>49</v>
          </cell>
          <cell r="D910">
            <v>2004</v>
          </cell>
          <cell r="F910">
            <v>54</v>
          </cell>
        </row>
        <row r="911">
          <cell r="A911">
            <v>49</v>
          </cell>
          <cell r="D911">
            <v>2004</v>
          </cell>
          <cell r="F911">
            <v>55</v>
          </cell>
        </row>
        <row r="912">
          <cell r="A912">
            <v>49</v>
          </cell>
          <cell r="D912">
            <v>2004</v>
          </cell>
          <cell r="F912">
            <v>56</v>
          </cell>
          <cell r="I912">
            <v>1047402</v>
          </cell>
        </row>
        <row r="913">
          <cell r="A913">
            <v>49</v>
          </cell>
          <cell r="D913">
            <v>2004</v>
          </cell>
          <cell r="F913">
            <v>57</v>
          </cell>
        </row>
        <row r="914">
          <cell r="A914">
            <v>49</v>
          </cell>
          <cell r="D914">
            <v>2004</v>
          </cell>
          <cell r="F914">
            <v>58</v>
          </cell>
          <cell r="I914">
            <v>292196270</v>
          </cell>
        </row>
        <row r="915">
          <cell r="A915">
            <v>49</v>
          </cell>
          <cell r="D915">
            <v>2005</v>
          </cell>
          <cell r="F915">
            <v>48</v>
          </cell>
          <cell r="I915">
            <v>11250099</v>
          </cell>
        </row>
        <row r="916">
          <cell r="A916">
            <v>49</v>
          </cell>
          <cell r="D916">
            <v>2005</v>
          </cell>
          <cell r="F916">
            <v>49</v>
          </cell>
          <cell r="I916">
            <v>5377493</v>
          </cell>
        </row>
        <row r="917">
          <cell r="A917">
            <v>49</v>
          </cell>
          <cell r="D917">
            <v>2005</v>
          </cell>
          <cell r="F917">
            <v>50</v>
          </cell>
          <cell r="I917">
            <v>110805949</v>
          </cell>
        </row>
        <row r="918">
          <cell r="A918">
            <v>49</v>
          </cell>
          <cell r="D918">
            <v>2005</v>
          </cell>
          <cell r="F918">
            <v>51</v>
          </cell>
          <cell r="I918">
            <v>24472554</v>
          </cell>
        </row>
        <row r="919">
          <cell r="A919">
            <v>49</v>
          </cell>
          <cell r="D919">
            <v>2005</v>
          </cell>
          <cell r="F919">
            <v>52</v>
          </cell>
          <cell r="I919">
            <v>71170090</v>
          </cell>
        </row>
        <row r="920">
          <cell r="A920">
            <v>49</v>
          </cell>
          <cell r="D920">
            <v>2005</v>
          </cell>
          <cell r="F920">
            <v>53</v>
          </cell>
          <cell r="I920">
            <v>71562213</v>
          </cell>
        </row>
        <row r="921">
          <cell r="A921">
            <v>49</v>
          </cell>
          <cell r="D921">
            <v>2005</v>
          </cell>
          <cell r="F921">
            <v>54</v>
          </cell>
        </row>
        <row r="922">
          <cell r="A922">
            <v>49</v>
          </cell>
          <cell r="D922">
            <v>2005</v>
          </cell>
          <cell r="F922">
            <v>55</v>
          </cell>
        </row>
        <row r="923">
          <cell r="A923">
            <v>49</v>
          </cell>
          <cell r="D923">
            <v>2005</v>
          </cell>
          <cell r="F923">
            <v>56</v>
          </cell>
          <cell r="I923">
            <v>1047402</v>
          </cell>
        </row>
        <row r="924">
          <cell r="A924">
            <v>49</v>
          </cell>
          <cell r="D924">
            <v>2005</v>
          </cell>
          <cell r="F924">
            <v>57</v>
          </cell>
        </row>
        <row r="925">
          <cell r="A925">
            <v>49</v>
          </cell>
          <cell r="D925">
            <v>2005</v>
          </cell>
          <cell r="F925">
            <v>58</v>
          </cell>
          <cell r="I925">
            <v>295685800</v>
          </cell>
        </row>
        <row r="926">
          <cell r="A926">
            <v>49</v>
          </cell>
          <cell r="D926">
            <v>2006</v>
          </cell>
          <cell r="F926">
            <v>48</v>
          </cell>
          <cell r="I926">
            <v>11241205</v>
          </cell>
        </row>
        <row r="927">
          <cell r="A927">
            <v>49</v>
          </cell>
          <cell r="D927">
            <v>2006</v>
          </cell>
          <cell r="F927">
            <v>49</v>
          </cell>
          <cell r="I927">
            <v>5372566</v>
          </cell>
        </row>
        <row r="928">
          <cell r="A928">
            <v>49</v>
          </cell>
          <cell r="D928">
            <v>2006</v>
          </cell>
          <cell r="F928">
            <v>50</v>
          </cell>
          <cell r="I928">
            <v>110748823</v>
          </cell>
        </row>
        <row r="929">
          <cell r="A929">
            <v>49</v>
          </cell>
          <cell r="D929">
            <v>2006</v>
          </cell>
          <cell r="F929">
            <v>51</v>
          </cell>
          <cell r="I929">
            <v>24472554</v>
          </cell>
        </row>
        <row r="930">
          <cell r="A930">
            <v>49</v>
          </cell>
          <cell r="D930">
            <v>2006</v>
          </cell>
          <cell r="F930">
            <v>52</v>
          </cell>
          <cell r="I930">
            <v>71847395</v>
          </cell>
        </row>
        <row r="931">
          <cell r="A931">
            <v>49</v>
          </cell>
          <cell r="D931">
            <v>2006</v>
          </cell>
          <cell r="F931">
            <v>53</v>
          </cell>
          <cell r="I931">
            <v>71562267</v>
          </cell>
        </row>
        <row r="932">
          <cell r="A932">
            <v>49</v>
          </cell>
          <cell r="D932">
            <v>2006</v>
          </cell>
          <cell r="F932">
            <v>54</v>
          </cell>
        </row>
        <row r="933">
          <cell r="A933">
            <v>49</v>
          </cell>
          <cell r="D933">
            <v>2006</v>
          </cell>
          <cell r="F933">
            <v>55</v>
          </cell>
        </row>
        <row r="934">
          <cell r="A934">
            <v>49</v>
          </cell>
          <cell r="D934">
            <v>2006</v>
          </cell>
          <cell r="F934">
            <v>56</v>
          </cell>
          <cell r="I934">
            <v>1047402</v>
          </cell>
        </row>
        <row r="935">
          <cell r="A935">
            <v>49</v>
          </cell>
          <cell r="D935">
            <v>2006</v>
          </cell>
          <cell r="F935">
            <v>57</v>
          </cell>
        </row>
        <row r="936">
          <cell r="A936">
            <v>49</v>
          </cell>
          <cell r="D936">
            <v>2006</v>
          </cell>
          <cell r="F936">
            <v>58</v>
          </cell>
          <cell r="I936">
            <v>296292212</v>
          </cell>
        </row>
        <row r="937">
          <cell r="A937">
            <v>49</v>
          </cell>
          <cell r="D937">
            <v>2007</v>
          </cell>
          <cell r="F937">
            <v>48</v>
          </cell>
          <cell r="I937">
            <v>11594130</v>
          </cell>
        </row>
        <row r="938">
          <cell r="A938">
            <v>49</v>
          </cell>
          <cell r="D938">
            <v>2007</v>
          </cell>
          <cell r="F938">
            <v>49</v>
          </cell>
          <cell r="I938">
            <v>5422561</v>
          </cell>
        </row>
        <row r="939">
          <cell r="A939">
            <v>49</v>
          </cell>
          <cell r="D939">
            <v>2007</v>
          </cell>
          <cell r="F939">
            <v>50</v>
          </cell>
          <cell r="I939">
            <v>111101216</v>
          </cell>
        </row>
        <row r="940">
          <cell r="A940">
            <v>49</v>
          </cell>
          <cell r="D940">
            <v>2007</v>
          </cell>
          <cell r="F940">
            <v>51</v>
          </cell>
          <cell r="I940">
            <v>24472554</v>
          </cell>
        </row>
        <row r="941">
          <cell r="A941">
            <v>49</v>
          </cell>
          <cell r="D941">
            <v>2007</v>
          </cell>
          <cell r="F941">
            <v>52</v>
          </cell>
          <cell r="I941">
            <v>71896676</v>
          </cell>
        </row>
        <row r="942">
          <cell r="A942">
            <v>49</v>
          </cell>
          <cell r="D942">
            <v>2007</v>
          </cell>
          <cell r="F942">
            <v>53</v>
          </cell>
          <cell r="I942">
            <v>71562268</v>
          </cell>
        </row>
        <row r="943">
          <cell r="A943">
            <v>49</v>
          </cell>
          <cell r="D943">
            <v>2007</v>
          </cell>
          <cell r="F943">
            <v>54</v>
          </cell>
        </row>
        <row r="944">
          <cell r="A944">
            <v>49</v>
          </cell>
          <cell r="D944">
            <v>2007</v>
          </cell>
          <cell r="F944">
            <v>55</v>
          </cell>
        </row>
        <row r="945">
          <cell r="A945">
            <v>49</v>
          </cell>
          <cell r="D945">
            <v>2007</v>
          </cell>
          <cell r="F945">
            <v>56</v>
          </cell>
          <cell r="I945">
            <v>1047402</v>
          </cell>
        </row>
        <row r="946">
          <cell r="A946">
            <v>49</v>
          </cell>
          <cell r="D946">
            <v>2007</v>
          </cell>
          <cell r="F946">
            <v>57</v>
          </cell>
        </row>
        <row r="947">
          <cell r="A947">
            <v>49</v>
          </cell>
          <cell r="D947">
            <v>2007</v>
          </cell>
          <cell r="F947">
            <v>58</v>
          </cell>
          <cell r="I947">
            <v>297096807</v>
          </cell>
        </row>
        <row r="948">
          <cell r="A948">
            <v>49</v>
          </cell>
          <cell r="D948">
            <v>2008</v>
          </cell>
          <cell r="F948">
            <v>48</v>
          </cell>
          <cell r="I948">
            <v>11537639</v>
          </cell>
        </row>
        <row r="949">
          <cell r="A949">
            <v>49</v>
          </cell>
          <cell r="D949">
            <v>2008</v>
          </cell>
          <cell r="F949">
            <v>49</v>
          </cell>
          <cell r="I949">
            <v>6293967</v>
          </cell>
        </row>
        <row r="950">
          <cell r="A950">
            <v>49</v>
          </cell>
          <cell r="D950">
            <v>2008</v>
          </cell>
          <cell r="F950">
            <v>50</v>
          </cell>
          <cell r="I950">
            <v>112072044</v>
          </cell>
        </row>
        <row r="951">
          <cell r="A951">
            <v>49</v>
          </cell>
          <cell r="D951">
            <v>2008</v>
          </cell>
          <cell r="F951">
            <v>51</v>
          </cell>
          <cell r="I951">
            <v>24487533</v>
          </cell>
        </row>
        <row r="952">
          <cell r="A952">
            <v>49</v>
          </cell>
          <cell r="D952">
            <v>2008</v>
          </cell>
          <cell r="F952">
            <v>52</v>
          </cell>
          <cell r="I952">
            <v>72690225</v>
          </cell>
        </row>
        <row r="953">
          <cell r="A953">
            <v>49</v>
          </cell>
          <cell r="D953">
            <v>2008</v>
          </cell>
          <cell r="F953">
            <v>53</v>
          </cell>
          <cell r="I953">
            <v>71574320</v>
          </cell>
        </row>
        <row r="954">
          <cell r="A954">
            <v>49</v>
          </cell>
          <cell r="D954">
            <v>2008</v>
          </cell>
          <cell r="F954">
            <v>54</v>
          </cell>
        </row>
        <row r="955">
          <cell r="A955">
            <v>49</v>
          </cell>
          <cell r="D955">
            <v>2008</v>
          </cell>
          <cell r="F955">
            <v>55</v>
          </cell>
        </row>
        <row r="956">
          <cell r="A956">
            <v>49</v>
          </cell>
          <cell r="D956">
            <v>2008</v>
          </cell>
          <cell r="F956">
            <v>56</v>
          </cell>
          <cell r="I956">
            <v>1047402</v>
          </cell>
        </row>
        <row r="957">
          <cell r="A957">
            <v>49</v>
          </cell>
          <cell r="D957">
            <v>2008</v>
          </cell>
          <cell r="F957">
            <v>57</v>
          </cell>
        </row>
        <row r="958">
          <cell r="A958">
            <v>49</v>
          </cell>
          <cell r="D958">
            <v>2008</v>
          </cell>
          <cell r="F958">
            <v>58</v>
          </cell>
          <cell r="I958">
            <v>299703130</v>
          </cell>
        </row>
        <row r="959">
          <cell r="A959">
            <v>49</v>
          </cell>
          <cell r="D959">
            <v>2009</v>
          </cell>
          <cell r="F959">
            <v>48</v>
          </cell>
          <cell r="I959">
            <v>11828747</v>
          </cell>
        </row>
        <row r="960">
          <cell r="A960">
            <v>49</v>
          </cell>
          <cell r="D960">
            <v>2009</v>
          </cell>
          <cell r="F960">
            <v>49</v>
          </cell>
          <cell r="I960">
            <v>6412351</v>
          </cell>
        </row>
        <row r="961">
          <cell r="A961">
            <v>49</v>
          </cell>
          <cell r="D961">
            <v>2009</v>
          </cell>
          <cell r="F961">
            <v>50</v>
          </cell>
          <cell r="I961">
            <v>124124465</v>
          </cell>
        </row>
        <row r="962">
          <cell r="A962">
            <v>49</v>
          </cell>
          <cell r="D962">
            <v>2009</v>
          </cell>
          <cell r="F962">
            <v>51</v>
          </cell>
          <cell r="I962">
            <v>24487795</v>
          </cell>
        </row>
        <row r="963">
          <cell r="A963">
            <v>49</v>
          </cell>
          <cell r="D963">
            <v>2009</v>
          </cell>
          <cell r="F963">
            <v>52</v>
          </cell>
          <cell r="I963">
            <v>79525944</v>
          </cell>
        </row>
        <row r="964">
          <cell r="A964">
            <v>49</v>
          </cell>
          <cell r="D964">
            <v>2009</v>
          </cell>
          <cell r="F964">
            <v>53</v>
          </cell>
          <cell r="I964">
            <v>73754390</v>
          </cell>
        </row>
        <row r="965">
          <cell r="A965">
            <v>49</v>
          </cell>
          <cell r="D965">
            <v>2009</v>
          </cell>
          <cell r="F965">
            <v>54</v>
          </cell>
        </row>
        <row r="966">
          <cell r="A966">
            <v>49</v>
          </cell>
          <cell r="D966">
            <v>2009</v>
          </cell>
          <cell r="F966">
            <v>55</v>
          </cell>
        </row>
        <row r="967">
          <cell r="A967">
            <v>49</v>
          </cell>
          <cell r="D967">
            <v>2009</v>
          </cell>
          <cell r="F967">
            <v>56</v>
          </cell>
          <cell r="I967">
            <v>1047402</v>
          </cell>
        </row>
        <row r="968">
          <cell r="A968">
            <v>49</v>
          </cell>
          <cell r="D968">
            <v>2009</v>
          </cell>
          <cell r="F968">
            <v>57</v>
          </cell>
        </row>
        <row r="969">
          <cell r="A969">
            <v>49</v>
          </cell>
          <cell r="D969">
            <v>2009</v>
          </cell>
          <cell r="F969">
            <v>58</v>
          </cell>
          <cell r="I969">
            <v>321181094</v>
          </cell>
        </row>
        <row r="970">
          <cell r="A970">
            <v>49</v>
          </cell>
          <cell r="D970">
            <v>2010</v>
          </cell>
          <cell r="F970">
            <v>48</v>
          </cell>
          <cell r="I970">
            <v>11828747</v>
          </cell>
        </row>
        <row r="971">
          <cell r="A971">
            <v>49</v>
          </cell>
          <cell r="D971">
            <v>2010</v>
          </cell>
          <cell r="F971">
            <v>49</v>
          </cell>
          <cell r="I971">
            <v>7237774</v>
          </cell>
        </row>
        <row r="972">
          <cell r="A972">
            <v>49</v>
          </cell>
          <cell r="D972">
            <v>2010</v>
          </cell>
          <cell r="F972">
            <v>50</v>
          </cell>
          <cell r="I972">
            <v>132624123</v>
          </cell>
        </row>
        <row r="973">
          <cell r="A973">
            <v>49</v>
          </cell>
          <cell r="D973">
            <v>2010</v>
          </cell>
          <cell r="F973">
            <v>51</v>
          </cell>
          <cell r="I973">
            <v>24693447</v>
          </cell>
        </row>
        <row r="974">
          <cell r="A974">
            <v>49</v>
          </cell>
          <cell r="D974">
            <v>2010</v>
          </cell>
          <cell r="F974">
            <v>52</v>
          </cell>
          <cell r="I974">
            <v>80771963</v>
          </cell>
        </row>
        <row r="975">
          <cell r="A975">
            <v>49</v>
          </cell>
          <cell r="D975">
            <v>2010</v>
          </cell>
          <cell r="F975">
            <v>53</v>
          </cell>
          <cell r="I975">
            <v>74267388</v>
          </cell>
        </row>
        <row r="976">
          <cell r="A976">
            <v>49</v>
          </cell>
          <cell r="D976">
            <v>2010</v>
          </cell>
          <cell r="F976">
            <v>54</v>
          </cell>
        </row>
        <row r="977">
          <cell r="A977">
            <v>49</v>
          </cell>
          <cell r="D977">
            <v>2010</v>
          </cell>
          <cell r="F977">
            <v>55</v>
          </cell>
        </row>
        <row r="978">
          <cell r="A978">
            <v>49</v>
          </cell>
          <cell r="D978">
            <v>2010</v>
          </cell>
          <cell r="F978">
            <v>56</v>
          </cell>
          <cell r="I978">
            <v>1124916</v>
          </cell>
        </row>
        <row r="979">
          <cell r="A979">
            <v>49</v>
          </cell>
          <cell r="D979">
            <v>2010</v>
          </cell>
          <cell r="F979">
            <v>57</v>
          </cell>
        </row>
        <row r="980">
          <cell r="A980">
            <v>49</v>
          </cell>
          <cell r="D980">
            <v>2010</v>
          </cell>
          <cell r="F980">
            <v>58</v>
          </cell>
          <cell r="I980">
            <v>332548358</v>
          </cell>
        </row>
        <row r="981">
          <cell r="A981">
            <v>49</v>
          </cell>
          <cell r="D981">
            <v>2011</v>
          </cell>
          <cell r="F981">
            <v>48</v>
          </cell>
          <cell r="I981">
            <v>11825061</v>
          </cell>
        </row>
        <row r="982">
          <cell r="A982">
            <v>49</v>
          </cell>
          <cell r="D982">
            <v>2011</v>
          </cell>
          <cell r="F982">
            <v>49</v>
          </cell>
          <cell r="I982">
            <v>6813364</v>
          </cell>
        </row>
        <row r="983">
          <cell r="A983">
            <v>49</v>
          </cell>
          <cell r="D983">
            <v>2011</v>
          </cell>
          <cell r="F983">
            <v>50</v>
          </cell>
          <cell r="I983">
            <v>132823704</v>
          </cell>
        </row>
        <row r="984">
          <cell r="A984">
            <v>49</v>
          </cell>
          <cell r="D984">
            <v>2011</v>
          </cell>
          <cell r="F984">
            <v>51</v>
          </cell>
          <cell r="I984">
            <v>24703940</v>
          </cell>
        </row>
        <row r="985">
          <cell r="A985">
            <v>49</v>
          </cell>
          <cell r="D985">
            <v>2011</v>
          </cell>
          <cell r="F985">
            <v>52</v>
          </cell>
          <cell r="I985">
            <v>81126595</v>
          </cell>
        </row>
        <row r="986">
          <cell r="A986">
            <v>49</v>
          </cell>
          <cell r="D986">
            <v>2011</v>
          </cell>
          <cell r="F986">
            <v>53</v>
          </cell>
          <cell r="I986">
            <v>74478082</v>
          </cell>
        </row>
        <row r="987">
          <cell r="A987">
            <v>49</v>
          </cell>
          <cell r="D987">
            <v>2011</v>
          </cell>
          <cell r="F987">
            <v>54</v>
          </cell>
        </row>
        <row r="988">
          <cell r="A988">
            <v>49</v>
          </cell>
          <cell r="D988">
            <v>2011</v>
          </cell>
          <cell r="F988">
            <v>55</v>
          </cell>
        </row>
        <row r="989">
          <cell r="A989">
            <v>49</v>
          </cell>
          <cell r="D989">
            <v>2011</v>
          </cell>
          <cell r="F989">
            <v>56</v>
          </cell>
          <cell r="I989">
            <v>1124916</v>
          </cell>
        </row>
        <row r="990">
          <cell r="A990">
            <v>49</v>
          </cell>
          <cell r="D990">
            <v>2011</v>
          </cell>
          <cell r="F990">
            <v>57</v>
          </cell>
        </row>
        <row r="991">
          <cell r="A991">
            <v>49</v>
          </cell>
          <cell r="D991">
            <v>2011</v>
          </cell>
          <cell r="F991">
            <v>58</v>
          </cell>
          <cell r="I991">
            <v>332895662</v>
          </cell>
        </row>
        <row r="992">
          <cell r="A992">
            <v>49</v>
          </cell>
          <cell r="D992">
            <v>2012</v>
          </cell>
          <cell r="F992">
            <v>48</v>
          </cell>
          <cell r="I992">
            <v>11825061</v>
          </cell>
        </row>
        <row r="993">
          <cell r="A993">
            <v>49</v>
          </cell>
          <cell r="D993">
            <v>2012</v>
          </cell>
          <cell r="F993">
            <v>49</v>
          </cell>
          <cell r="I993">
            <v>6793507</v>
          </cell>
        </row>
        <row r="994">
          <cell r="A994">
            <v>49</v>
          </cell>
          <cell r="D994">
            <v>2012</v>
          </cell>
          <cell r="F994">
            <v>50</v>
          </cell>
          <cell r="I994">
            <v>145999134</v>
          </cell>
        </row>
        <row r="995">
          <cell r="A995">
            <v>49</v>
          </cell>
          <cell r="D995">
            <v>2012</v>
          </cell>
          <cell r="F995">
            <v>51</v>
          </cell>
          <cell r="I995">
            <v>24760840</v>
          </cell>
        </row>
        <row r="996">
          <cell r="A996">
            <v>49</v>
          </cell>
          <cell r="D996">
            <v>2012</v>
          </cell>
          <cell r="F996">
            <v>52</v>
          </cell>
          <cell r="I996">
            <v>87033969</v>
          </cell>
        </row>
        <row r="997">
          <cell r="A997">
            <v>49</v>
          </cell>
          <cell r="D997">
            <v>2012</v>
          </cell>
          <cell r="F997">
            <v>53</v>
          </cell>
          <cell r="I997">
            <v>75572111</v>
          </cell>
        </row>
        <row r="998">
          <cell r="A998">
            <v>49</v>
          </cell>
          <cell r="D998">
            <v>2012</v>
          </cell>
          <cell r="F998">
            <v>54</v>
          </cell>
        </row>
        <row r="999">
          <cell r="A999">
            <v>49</v>
          </cell>
          <cell r="D999">
            <v>2012</v>
          </cell>
          <cell r="F999">
            <v>55</v>
          </cell>
        </row>
        <row r="1000">
          <cell r="A1000">
            <v>49</v>
          </cell>
          <cell r="D1000">
            <v>2012</v>
          </cell>
          <cell r="F1000">
            <v>56</v>
          </cell>
          <cell r="I1000">
            <v>1095500</v>
          </cell>
        </row>
        <row r="1001">
          <cell r="A1001">
            <v>49</v>
          </cell>
          <cell r="D1001">
            <v>2012</v>
          </cell>
          <cell r="F1001">
            <v>57</v>
          </cell>
        </row>
        <row r="1002">
          <cell r="A1002">
            <v>49</v>
          </cell>
          <cell r="D1002">
            <v>2012</v>
          </cell>
          <cell r="F1002">
            <v>58</v>
          </cell>
          <cell r="I1002">
            <v>353080122</v>
          </cell>
        </row>
        <row r="1003">
          <cell r="A1003">
            <v>49</v>
          </cell>
          <cell r="D1003">
            <v>2013</v>
          </cell>
          <cell r="F1003">
            <v>48</v>
          </cell>
          <cell r="I1003">
            <v>11562813</v>
          </cell>
        </row>
        <row r="1004">
          <cell r="A1004">
            <v>49</v>
          </cell>
          <cell r="D1004">
            <v>2013</v>
          </cell>
          <cell r="F1004">
            <v>49</v>
          </cell>
          <cell r="I1004">
            <v>7602090</v>
          </cell>
        </row>
        <row r="1005">
          <cell r="A1005">
            <v>49</v>
          </cell>
          <cell r="D1005">
            <v>2013</v>
          </cell>
          <cell r="F1005">
            <v>50</v>
          </cell>
          <cell r="I1005">
            <v>150858263</v>
          </cell>
        </row>
        <row r="1006">
          <cell r="A1006">
            <v>49</v>
          </cell>
          <cell r="D1006">
            <v>2013</v>
          </cell>
          <cell r="F1006">
            <v>51</v>
          </cell>
          <cell r="I1006">
            <v>26512708</v>
          </cell>
        </row>
        <row r="1007">
          <cell r="A1007">
            <v>49</v>
          </cell>
          <cell r="D1007">
            <v>2013</v>
          </cell>
          <cell r="F1007">
            <v>52</v>
          </cell>
          <cell r="I1007">
            <v>91930234</v>
          </cell>
        </row>
        <row r="1008">
          <cell r="A1008">
            <v>49</v>
          </cell>
          <cell r="D1008">
            <v>2013</v>
          </cell>
          <cell r="F1008">
            <v>53</v>
          </cell>
          <cell r="I1008">
            <v>77700649</v>
          </cell>
        </row>
        <row r="1009">
          <cell r="A1009">
            <v>49</v>
          </cell>
          <cell r="D1009">
            <v>2013</v>
          </cell>
          <cell r="F1009">
            <v>54</v>
          </cell>
        </row>
        <row r="1010">
          <cell r="A1010">
            <v>49</v>
          </cell>
          <cell r="D1010">
            <v>2013</v>
          </cell>
          <cell r="F1010">
            <v>55</v>
          </cell>
        </row>
        <row r="1011">
          <cell r="A1011">
            <v>49</v>
          </cell>
          <cell r="D1011">
            <v>2013</v>
          </cell>
          <cell r="F1011">
            <v>56</v>
          </cell>
          <cell r="I1011">
            <v>1095500</v>
          </cell>
        </row>
        <row r="1012">
          <cell r="A1012">
            <v>49</v>
          </cell>
          <cell r="D1012">
            <v>2013</v>
          </cell>
          <cell r="F1012">
            <v>57</v>
          </cell>
        </row>
        <row r="1013">
          <cell r="A1013">
            <v>49</v>
          </cell>
          <cell r="D1013">
            <v>2013</v>
          </cell>
          <cell r="F1013">
            <v>58</v>
          </cell>
          <cell r="I1013">
            <v>367262257</v>
          </cell>
        </row>
        <row r="1014">
          <cell r="A1014">
            <v>49</v>
          </cell>
          <cell r="D1014">
            <v>2014</v>
          </cell>
          <cell r="F1014">
            <v>48</v>
          </cell>
          <cell r="I1014">
            <v>13941827</v>
          </cell>
        </row>
        <row r="1015">
          <cell r="A1015">
            <v>49</v>
          </cell>
          <cell r="D1015">
            <v>2014</v>
          </cell>
          <cell r="F1015">
            <v>49</v>
          </cell>
          <cell r="I1015">
            <v>8242998</v>
          </cell>
        </row>
        <row r="1016">
          <cell r="A1016">
            <v>49</v>
          </cell>
          <cell r="D1016">
            <v>2014</v>
          </cell>
          <cell r="F1016">
            <v>50</v>
          </cell>
          <cell r="I1016">
            <v>150966070</v>
          </cell>
        </row>
        <row r="1017">
          <cell r="A1017">
            <v>49</v>
          </cell>
          <cell r="D1017">
            <v>2014</v>
          </cell>
          <cell r="F1017">
            <v>51</v>
          </cell>
          <cell r="I1017">
            <v>27246287</v>
          </cell>
        </row>
        <row r="1018">
          <cell r="A1018">
            <v>49</v>
          </cell>
          <cell r="D1018">
            <v>2014</v>
          </cell>
          <cell r="F1018">
            <v>52</v>
          </cell>
          <cell r="I1018">
            <v>113076704</v>
          </cell>
        </row>
        <row r="1019">
          <cell r="A1019">
            <v>49</v>
          </cell>
          <cell r="D1019">
            <v>2014</v>
          </cell>
          <cell r="F1019">
            <v>53</v>
          </cell>
          <cell r="I1019">
            <v>78194936</v>
          </cell>
        </row>
        <row r="1020">
          <cell r="A1020">
            <v>49</v>
          </cell>
          <cell r="D1020">
            <v>2014</v>
          </cell>
          <cell r="F1020">
            <v>54</v>
          </cell>
        </row>
        <row r="1021">
          <cell r="A1021">
            <v>49</v>
          </cell>
          <cell r="D1021">
            <v>2014</v>
          </cell>
          <cell r="F1021">
            <v>55</v>
          </cell>
        </row>
        <row r="1022">
          <cell r="A1022">
            <v>49</v>
          </cell>
          <cell r="D1022">
            <v>2014</v>
          </cell>
          <cell r="F1022">
            <v>56</v>
          </cell>
          <cell r="I1022">
            <v>1095500</v>
          </cell>
        </row>
        <row r="1023">
          <cell r="A1023">
            <v>49</v>
          </cell>
          <cell r="D1023">
            <v>2014</v>
          </cell>
          <cell r="F1023">
            <v>57</v>
          </cell>
        </row>
        <row r="1024">
          <cell r="A1024">
            <v>49</v>
          </cell>
          <cell r="D1024">
            <v>2014</v>
          </cell>
          <cell r="F1024">
            <v>58</v>
          </cell>
          <cell r="I1024">
            <v>392764322</v>
          </cell>
        </row>
        <row r="1025">
          <cell r="A1025">
            <v>49</v>
          </cell>
          <cell r="D1025">
            <v>2015</v>
          </cell>
          <cell r="F1025">
            <v>48</v>
          </cell>
          <cell r="I1025">
            <v>13993690</v>
          </cell>
        </row>
        <row r="1026">
          <cell r="A1026">
            <v>49</v>
          </cell>
          <cell r="D1026">
            <v>2015</v>
          </cell>
          <cell r="F1026">
            <v>49</v>
          </cell>
          <cell r="I1026">
            <v>8644388</v>
          </cell>
        </row>
        <row r="1027">
          <cell r="A1027">
            <v>49</v>
          </cell>
          <cell r="D1027">
            <v>2015</v>
          </cell>
          <cell r="F1027">
            <v>50</v>
          </cell>
          <cell r="I1027">
            <v>154491396</v>
          </cell>
        </row>
        <row r="1028">
          <cell r="A1028">
            <v>49</v>
          </cell>
          <cell r="D1028">
            <v>2015</v>
          </cell>
          <cell r="F1028">
            <v>51</v>
          </cell>
          <cell r="I1028">
            <v>27094111</v>
          </cell>
        </row>
        <row r="1029">
          <cell r="A1029">
            <v>49</v>
          </cell>
          <cell r="D1029">
            <v>2015</v>
          </cell>
          <cell r="F1029">
            <v>52</v>
          </cell>
          <cell r="I1029">
            <v>111507240</v>
          </cell>
        </row>
        <row r="1030">
          <cell r="A1030">
            <v>49</v>
          </cell>
          <cell r="D1030">
            <v>2015</v>
          </cell>
          <cell r="F1030">
            <v>53</v>
          </cell>
          <cell r="I1030">
            <v>83779986</v>
          </cell>
        </row>
        <row r="1031">
          <cell r="A1031">
            <v>49</v>
          </cell>
          <cell r="D1031">
            <v>2015</v>
          </cell>
          <cell r="F1031">
            <v>54</v>
          </cell>
        </row>
        <row r="1032">
          <cell r="A1032">
            <v>49</v>
          </cell>
          <cell r="D1032">
            <v>2015</v>
          </cell>
          <cell r="F1032">
            <v>55</v>
          </cell>
        </row>
        <row r="1033">
          <cell r="A1033">
            <v>49</v>
          </cell>
          <cell r="D1033">
            <v>2015</v>
          </cell>
          <cell r="F1033">
            <v>56</v>
          </cell>
          <cell r="I1033">
            <v>1095500</v>
          </cell>
        </row>
        <row r="1034">
          <cell r="A1034">
            <v>49</v>
          </cell>
          <cell r="D1034">
            <v>2015</v>
          </cell>
          <cell r="F1034">
            <v>57</v>
          </cell>
        </row>
        <row r="1035">
          <cell r="A1035">
            <v>49</v>
          </cell>
          <cell r="D1035">
            <v>2015</v>
          </cell>
          <cell r="F1035">
            <v>58</v>
          </cell>
          <cell r="I1035">
            <v>400606311</v>
          </cell>
        </row>
        <row r="1036">
          <cell r="A1036">
            <v>49</v>
          </cell>
          <cell r="D1036">
            <v>2016</v>
          </cell>
          <cell r="F1036">
            <v>48</v>
          </cell>
          <cell r="I1036">
            <v>14022413</v>
          </cell>
        </row>
        <row r="1037">
          <cell r="A1037">
            <v>49</v>
          </cell>
          <cell r="D1037">
            <v>2016</v>
          </cell>
          <cell r="F1037">
            <v>49</v>
          </cell>
          <cell r="I1037">
            <v>9224711</v>
          </cell>
        </row>
        <row r="1038">
          <cell r="A1038">
            <v>49</v>
          </cell>
          <cell r="D1038">
            <v>2016</v>
          </cell>
          <cell r="F1038">
            <v>50</v>
          </cell>
          <cell r="I1038">
            <v>163034830</v>
          </cell>
        </row>
        <row r="1039">
          <cell r="A1039">
            <v>49</v>
          </cell>
          <cell r="D1039">
            <v>2016</v>
          </cell>
          <cell r="F1039">
            <v>51</v>
          </cell>
          <cell r="I1039">
            <v>26976758</v>
          </cell>
        </row>
        <row r="1040">
          <cell r="A1040">
            <v>49</v>
          </cell>
          <cell r="D1040">
            <v>2016</v>
          </cell>
          <cell r="F1040">
            <v>52</v>
          </cell>
          <cell r="I1040">
            <v>123729491</v>
          </cell>
        </row>
        <row r="1041">
          <cell r="A1041">
            <v>49</v>
          </cell>
          <cell r="D1041">
            <v>2016</v>
          </cell>
          <cell r="F1041">
            <v>53</v>
          </cell>
          <cell r="I1041">
            <v>90011603</v>
          </cell>
        </row>
        <row r="1042">
          <cell r="A1042">
            <v>49</v>
          </cell>
          <cell r="D1042">
            <v>2016</v>
          </cell>
          <cell r="F1042">
            <v>54</v>
          </cell>
        </row>
        <row r="1043">
          <cell r="A1043">
            <v>49</v>
          </cell>
          <cell r="D1043">
            <v>2016</v>
          </cell>
          <cell r="F1043">
            <v>55</v>
          </cell>
        </row>
        <row r="1044">
          <cell r="A1044">
            <v>49</v>
          </cell>
          <cell r="D1044">
            <v>2016</v>
          </cell>
          <cell r="F1044">
            <v>56</v>
          </cell>
          <cell r="I1044">
            <v>1095500</v>
          </cell>
        </row>
        <row r="1045">
          <cell r="A1045">
            <v>49</v>
          </cell>
          <cell r="D1045">
            <v>2016</v>
          </cell>
          <cell r="F1045">
            <v>57</v>
          </cell>
        </row>
        <row r="1046">
          <cell r="A1046">
            <v>49</v>
          </cell>
          <cell r="D1046">
            <v>2016</v>
          </cell>
          <cell r="F1046">
            <v>58</v>
          </cell>
          <cell r="I1046">
            <v>428095306</v>
          </cell>
        </row>
        <row r="1047">
          <cell r="A1047">
            <v>51</v>
          </cell>
          <cell r="D1047">
            <v>1998</v>
          </cell>
          <cell r="F1047">
            <v>48</v>
          </cell>
          <cell r="I1047">
            <v>21209020</v>
          </cell>
        </row>
        <row r="1048">
          <cell r="A1048">
            <v>51</v>
          </cell>
          <cell r="D1048">
            <v>1998</v>
          </cell>
          <cell r="F1048">
            <v>49</v>
          </cell>
          <cell r="I1048">
            <v>33763674</v>
          </cell>
        </row>
        <row r="1049">
          <cell r="A1049">
            <v>51</v>
          </cell>
          <cell r="D1049">
            <v>1998</v>
          </cell>
          <cell r="F1049">
            <v>50</v>
          </cell>
        </row>
        <row r="1050">
          <cell r="A1050">
            <v>51</v>
          </cell>
          <cell r="D1050">
            <v>1998</v>
          </cell>
          <cell r="F1050">
            <v>51</v>
          </cell>
        </row>
        <row r="1051">
          <cell r="A1051">
            <v>51</v>
          </cell>
          <cell r="D1051">
            <v>1998</v>
          </cell>
          <cell r="F1051">
            <v>52</v>
          </cell>
        </row>
        <row r="1052">
          <cell r="A1052">
            <v>51</v>
          </cell>
          <cell r="D1052">
            <v>1998</v>
          </cell>
          <cell r="F1052">
            <v>53</v>
          </cell>
          <cell r="I1052">
            <v>122939518</v>
          </cell>
        </row>
        <row r="1053">
          <cell r="A1053">
            <v>51</v>
          </cell>
          <cell r="D1053">
            <v>1998</v>
          </cell>
          <cell r="F1053">
            <v>54</v>
          </cell>
        </row>
        <row r="1054">
          <cell r="A1054">
            <v>51</v>
          </cell>
          <cell r="D1054">
            <v>1998</v>
          </cell>
          <cell r="F1054">
            <v>55</v>
          </cell>
          <cell r="I1054">
            <v>1538131</v>
          </cell>
        </row>
        <row r="1055">
          <cell r="A1055">
            <v>51</v>
          </cell>
          <cell r="D1055">
            <v>1998</v>
          </cell>
          <cell r="F1055">
            <v>56</v>
          </cell>
          <cell r="I1055">
            <v>7150151</v>
          </cell>
        </row>
        <row r="1056">
          <cell r="A1056">
            <v>51</v>
          </cell>
          <cell r="D1056">
            <v>1998</v>
          </cell>
          <cell r="F1056">
            <v>57</v>
          </cell>
          <cell r="I1056">
            <v>44599279</v>
          </cell>
        </row>
        <row r="1057">
          <cell r="A1057">
            <v>51</v>
          </cell>
          <cell r="D1057">
            <v>1998</v>
          </cell>
          <cell r="F1057">
            <v>58</v>
          </cell>
        </row>
        <row r="1058">
          <cell r="A1058">
            <v>51</v>
          </cell>
          <cell r="D1058">
            <v>1999</v>
          </cell>
          <cell r="F1058">
            <v>48</v>
          </cell>
          <cell r="I1058">
            <v>19682363</v>
          </cell>
        </row>
        <row r="1059">
          <cell r="A1059">
            <v>51</v>
          </cell>
          <cell r="D1059">
            <v>1999</v>
          </cell>
          <cell r="F1059">
            <v>49</v>
          </cell>
          <cell r="I1059">
            <v>37947926</v>
          </cell>
        </row>
        <row r="1060">
          <cell r="A1060">
            <v>51</v>
          </cell>
          <cell r="D1060">
            <v>1999</v>
          </cell>
          <cell r="F1060">
            <v>50</v>
          </cell>
          <cell r="I1060">
            <v>0</v>
          </cell>
        </row>
        <row r="1061">
          <cell r="A1061">
            <v>51</v>
          </cell>
          <cell r="D1061">
            <v>1999</v>
          </cell>
          <cell r="F1061">
            <v>51</v>
          </cell>
          <cell r="I1061">
            <v>0</v>
          </cell>
        </row>
        <row r="1062">
          <cell r="A1062">
            <v>51</v>
          </cell>
          <cell r="D1062">
            <v>1999</v>
          </cell>
          <cell r="F1062">
            <v>52</v>
          </cell>
          <cell r="I1062">
            <v>0</v>
          </cell>
        </row>
        <row r="1063">
          <cell r="A1063">
            <v>51</v>
          </cell>
          <cell r="D1063">
            <v>1999</v>
          </cell>
          <cell r="F1063">
            <v>53</v>
          </cell>
          <cell r="I1063">
            <v>126149621</v>
          </cell>
        </row>
        <row r="1064">
          <cell r="A1064">
            <v>51</v>
          </cell>
          <cell r="D1064">
            <v>1999</v>
          </cell>
          <cell r="F1064">
            <v>54</v>
          </cell>
        </row>
        <row r="1065">
          <cell r="A1065">
            <v>51</v>
          </cell>
          <cell r="D1065">
            <v>1999</v>
          </cell>
          <cell r="F1065">
            <v>55</v>
          </cell>
          <cell r="I1065">
            <v>1538131</v>
          </cell>
        </row>
        <row r="1066">
          <cell r="A1066">
            <v>51</v>
          </cell>
          <cell r="D1066">
            <v>1999</v>
          </cell>
          <cell r="F1066">
            <v>56</v>
          </cell>
          <cell r="I1066">
            <v>7437606</v>
          </cell>
        </row>
        <row r="1067">
          <cell r="A1067">
            <v>51</v>
          </cell>
          <cell r="D1067">
            <v>1999</v>
          </cell>
          <cell r="F1067">
            <v>57</v>
          </cell>
          <cell r="I1067">
            <v>46011578</v>
          </cell>
        </row>
        <row r="1068">
          <cell r="A1068">
            <v>51</v>
          </cell>
          <cell r="D1068">
            <v>1999</v>
          </cell>
          <cell r="F1068">
            <v>58</v>
          </cell>
          <cell r="I1068">
            <v>0</v>
          </cell>
        </row>
        <row r="1069">
          <cell r="A1069">
            <v>51</v>
          </cell>
          <cell r="D1069">
            <v>2000</v>
          </cell>
          <cell r="F1069">
            <v>48</v>
          </cell>
          <cell r="I1069">
            <v>21264202</v>
          </cell>
        </row>
        <row r="1070">
          <cell r="A1070">
            <v>51</v>
          </cell>
          <cell r="D1070">
            <v>2000</v>
          </cell>
          <cell r="F1070">
            <v>49</v>
          </cell>
          <cell r="I1070">
            <v>38472953</v>
          </cell>
        </row>
        <row r="1071">
          <cell r="A1071">
            <v>51</v>
          </cell>
          <cell r="D1071">
            <v>2000</v>
          </cell>
          <cell r="F1071">
            <v>50</v>
          </cell>
          <cell r="I1071">
            <v>0</v>
          </cell>
        </row>
        <row r="1072">
          <cell r="A1072">
            <v>51</v>
          </cell>
          <cell r="D1072">
            <v>2000</v>
          </cell>
          <cell r="F1072">
            <v>51</v>
          </cell>
          <cell r="I1072">
            <v>0</v>
          </cell>
        </row>
        <row r="1073">
          <cell r="A1073">
            <v>51</v>
          </cell>
          <cell r="D1073">
            <v>2000</v>
          </cell>
          <cell r="F1073">
            <v>52</v>
          </cell>
          <cell r="I1073">
            <v>0</v>
          </cell>
        </row>
        <row r="1074">
          <cell r="A1074">
            <v>51</v>
          </cell>
          <cell r="D1074">
            <v>2000</v>
          </cell>
          <cell r="F1074">
            <v>53</v>
          </cell>
          <cell r="I1074">
            <v>130231456</v>
          </cell>
        </row>
        <row r="1075">
          <cell r="A1075">
            <v>51</v>
          </cell>
          <cell r="D1075">
            <v>2000</v>
          </cell>
          <cell r="F1075">
            <v>54</v>
          </cell>
        </row>
        <row r="1076">
          <cell r="A1076">
            <v>51</v>
          </cell>
          <cell r="D1076">
            <v>2000</v>
          </cell>
          <cell r="F1076">
            <v>55</v>
          </cell>
          <cell r="I1076">
            <v>1538131</v>
          </cell>
        </row>
        <row r="1077">
          <cell r="A1077">
            <v>51</v>
          </cell>
          <cell r="D1077">
            <v>2000</v>
          </cell>
          <cell r="F1077">
            <v>56</v>
          </cell>
          <cell r="I1077">
            <v>8503744</v>
          </cell>
        </row>
        <row r="1078">
          <cell r="A1078">
            <v>51</v>
          </cell>
          <cell r="D1078">
            <v>2000</v>
          </cell>
          <cell r="F1078">
            <v>57</v>
          </cell>
          <cell r="I1078">
            <v>47342791</v>
          </cell>
        </row>
        <row r="1079">
          <cell r="A1079">
            <v>51</v>
          </cell>
          <cell r="D1079">
            <v>2000</v>
          </cell>
          <cell r="F1079">
            <v>58</v>
          </cell>
          <cell r="I1079">
            <v>0</v>
          </cell>
        </row>
        <row r="1080">
          <cell r="A1080">
            <v>51</v>
          </cell>
          <cell r="D1080">
            <v>2001</v>
          </cell>
          <cell r="F1080">
            <v>48</v>
          </cell>
          <cell r="I1080">
            <v>25593923</v>
          </cell>
        </row>
        <row r="1081">
          <cell r="A1081">
            <v>51</v>
          </cell>
          <cell r="D1081">
            <v>2001</v>
          </cell>
          <cell r="F1081">
            <v>49</v>
          </cell>
          <cell r="I1081">
            <v>42814310</v>
          </cell>
        </row>
        <row r="1082">
          <cell r="A1082">
            <v>51</v>
          </cell>
          <cell r="D1082">
            <v>2001</v>
          </cell>
          <cell r="F1082">
            <v>50</v>
          </cell>
          <cell r="I1082">
            <v>0</v>
          </cell>
        </row>
        <row r="1083">
          <cell r="A1083">
            <v>51</v>
          </cell>
          <cell r="D1083">
            <v>2001</v>
          </cell>
          <cell r="F1083">
            <v>51</v>
          </cell>
          <cell r="I1083">
            <v>0</v>
          </cell>
        </row>
        <row r="1084">
          <cell r="A1084">
            <v>51</v>
          </cell>
          <cell r="D1084">
            <v>2001</v>
          </cell>
          <cell r="F1084">
            <v>52</v>
          </cell>
          <cell r="I1084">
            <v>0</v>
          </cell>
        </row>
        <row r="1085">
          <cell r="A1085">
            <v>51</v>
          </cell>
          <cell r="D1085">
            <v>2001</v>
          </cell>
          <cell r="F1085">
            <v>53</v>
          </cell>
          <cell r="I1085">
            <v>145010966</v>
          </cell>
        </row>
        <row r="1086">
          <cell r="A1086">
            <v>51</v>
          </cell>
          <cell r="D1086">
            <v>2001</v>
          </cell>
          <cell r="F1086">
            <v>54</v>
          </cell>
        </row>
        <row r="1087">
          <cell r="A1087">
            <v>51</v>
          </cell>
          <cell r="D1087">
            <v>2001</v>
          </cell>
          <cell r="F1087">
            <v>55</v>
          </cell>
          <cell r="I1087">
            <v>1538131</v>
          </cell>
        </row>
        <row r="1088">
          <cell r="A1088">
            <v>51</v>
          </cell>
          <cell r="D1088">
            <v>2001</v>
          </cell>
          <cell r="F1088">
            <v>56</v>
          </cell>
          <cell r="I1088">
            <v>8790235</v>
          </cell>
        </row>
        <row r="1089">
          <cell r="A1089">
            <v>51</v>
          </cell>
          <cell r="D1089">
            <v>2001</v>
          </cell>
          <cell r="F1089">
            <v>57</v>
          </cell>
          <cell r="I1089">
            <v>48072931</v>
          </cell>
        </row>
        <row r="1090">
          <cell r="A1090">
            <v>51</v>
          </cell>
          <cell r="D1090">
            <v>2001</v>
          </cell>
          <cell r="F1090">
            <v>58</v>
          </cell>
          <cell r="I1090">
            <v>0</v>
          </cell>
        </row>
        <row r="1091">
          <cell r="A1091">
            <v>51</v>
          </cell>
          <cell r="D1091">
            <v>2002</v>
          </cell>
          <cell r="F1091">
            <v>48</v>
          </cell>
          <cell r="I1091">
            <v>26576571</v>
          </cell>
        </row>
        <row r="1092">
          <cell r="A1092">
            <v>51</v>
          </cell>
          <cell r="D1092">
            <v>2002</v>
          </cell>
          <cell r="F1092">
            <v>49</v>
          </cell>
          <cell r="I1092">
            <v>43206430</v>
          </cell>
        </row>
        <row r="1093">
          <cell r="A1093">
            <v>51</v>
          </cell>
          <cell r="D1093">
            <v>2002</v>
          </cell>
          <cell r="F1093">
            <v>50</v>
          </cell>
          <cell r="I1093">
            <v>0</v>
          </cell>
        </row>
        <row r="1094">
          <cell r="A1094">
            <v>51</v>
          </cell>
          <cell r="D1094">
            <v>2002</v>
          </cell>
          <cell r="F1094">
            <v>51</v>
          </cell>
          <cell r="I1094">
            <v>0</v>
          </cell>
        </row>
        <row r="1095">
          <cell r="A1095">
            <v>51</v>
          </cell>
          <cell r="D1095">
            <v>2002</v>
          </cell>
          <cell r="F1095">
            <v>52</v>
          </cell>
          <cell r="I1095">
            <v>0</v>
          </cell>
        </row>
        <row r="1096">
          <cell r="A1096">
            <v>51</v>
          </cell>
          <cell r="D1096">
            <v>2002</v>
          </cell>
          <cell r="F1096">
            <v>53</v>
          </cell>
          <cell r="I1096">
            <v>152290379</v>
          </cell>
        </row>
        <row r="1097">
          <cell r="A1097">
            <v>51</v>
          </cell>
          <cell r="D1097">
            <v>2002</v>
          </cell>
          <cell r="F1097">
            <v>54</v>
          </cell>
        </row>
        <row r="1098">
          <cell r="A1098">
            <v>51</v>
          </cell>
          <cell r="D1098">
            <v>2002</v>
          </cell>
          <cell r="F1098">
            <v>55</v>
          </cell>
          <cell r="I1098">
            <v>1538131</v>
          </cell>
        </row>
        <row r="1099">
          <cell r="A1099">
            <v>51</v>
          </cell>
          <cell r="D1099">
            <v>2002</v>
          </cell>
          <cell r="F1099">
            <v>56</v>
          </cell>
          <cell r="I1099">
            <v>8891447</v>
          </cell>
        </row>
        <row r="1100">
          <cell r="A1100">
            <v>51</v>
          </cell>
          <cell r="D1100">
            <v>2002</v>
          </cell>
          <cell r="F1100">
            <v>57</v>
          </cell>
          <cell r="I1100">
            <v>51292343</v>
          </cell>
        </row>
        <row r="1101">
          <cell r="A1101">
            <v>51</v>
          </cell>
          <cell r="D1101">
            <v>2002</v>
          </cell>
          <cell r="F1101">
            <v>58</v>
          </cell>
          <cell r="I1101">
            <v>0</v>
          </cell>
        </row>
        <row r="1102">
          <cell r="A1102">
            <v>51</v>
          </cell>
          <cell r="D1102">
            <v>2003</v>
          </cell>
          <cell r="F1102">
            <v>48</v>
          </cell>
          <cell r="I1102">
            <v>8481452</v>
          </cell>
        </row>
        <row r="1103">
          <cell r="A1103">
            <v>51</v>
          </cell>
          <cell r="D1103">
            <v>2003</v>
          </cell>
          <cell r="F1103">
            <v>49</v>
          </cell>
          <cell r="I1103">
            <v>2335615</v>
          </cell>
        </row>
        <row r="1104">
          <cell r="A1104">
            <v>51</v>
          </cell>
          <cell r="D1104">
            <v>2003</v>
          </cell>
          <cell r="F1104">
            <v>50</v>
          </cell>
          <cell r="I1104">
            <v>79195625</v>
          </cell>
        </row>
        <row r="1105">
          <cell r="A1105">
            <v>51</v>
          </cell>
          <cell r="D1105">
            <v>2003</v>
          </cell>
          <cell r="F1105">
            <v>51</v>
          </cell>
          <cell r="I1105">
            <v>777080</v>
          </cell>
        </row>
        <row r="1106">
          <cell r="A1106">
            <v>51</v>
          </cell>
          <cell r="D1106">
            <v>2003</v>
          </cell>
          <cell r="F1106">
            <v>52</v>
          </cell>
          <cell r="I1106">
            <v>27601797</v>
          </cell>
        </row>
        <row r="1107">
          <cell r="A1107">
            <v>51</v>
          </cell>
          <cell r="D1107">
            <v>2003</v>
          </cell>
          <cell r="F1107">
            <v>53</v>
          </cell>
          <cell r="I1107">
            <v>44372817</v>
          </cell>
        </row>
        <row r="1108">
          <cell r="A1108">
            <v>51</v>
          </cell>
          <cell r="D1108">
            <v>2003</v>
          </cell>
          <cell r="F1108">
            <v>54</v>
          </cell>
          <cell r="I1108">
            <v>0</v>
          </cell>
        </row>
        <row r="1109">
          <cell r="A1109">
            <v>51</v>
          </cell>
          <cell r="D1109">
            <v>2003</v>
          </cell>
          <cell r="F1109">
            <v>55</v>
          </cell>
          <cell r="I1109">
            <v>0</v>
          </cell>
        </row>
        <row r="1110">
          <cell r="A1110">
            <v>51</v>
          </cell>
          <cell r="D1110">
            <v>2003</v>
          </cell>
          <cell r="F1110">
            <v>56</v>
          </cell>
          <cell r="I1110">
            <v>0</v>
          </cell>
        </row>
        <row r="1111">
          <cell r="A1111">
            <v>51</v>
          </cell>
          <cell r="D1111">
            <v>2003</v>
          </cell>
          <cell r="F1111">
            <v>57</v>
          </cell>
          <cell r="I1111">
            <v>0</v>
          </cell>
        </row>
        <row r="1112">
          <cell r="A1112">
            <v>51</v>
          </cell>
          <cell r="D1112">
            <v>2003</v>
          </cell>
          <cell r="F1112">
            <v>58</v>
          </cell>
          <cell r="I1112">
            <v>162764386</v>
          </cell>
        </row>
        <row r="1113">
          <cell r="A1113">
            <v>51</v>
          </cell>
          <cell r="D1113">
            <v>2004</v>
          </cell>
          <cell r="F1113">
            <v>48</v>
          </cell>
          <cell r="I1113">
            <v>8677558</v>
          </cell>
        </row>
        <row r="1114">
          <cell r="A1114">
            <v>51</v>
          </cell>
          <cell r="D1114">
            <v>2004</v>
          </cell>
          <cell r="F1114">
            <v>49</v>
          </cell>
          <cell r="I1114">
            <v>2335615</v>
          </cell>
        </row>
        <row r="1115">
          <cell r="A1115">
            <v>51</v>
          </cell>
          <cell r="D1115">
            <v>2004</v>
          </cell>
          <cell r="F1115">
            <v>50</v>
          </cell>
          <cell r="I1115">
            <v>81203749</v>
          </cell>
        </row>
        <row r="1116">
          <cell r="A1116">
            <v>51</v>
          </cell>
          <cell r="D1116">
            <v>2004</v>
          </cell>
          <cell r="F1116">
            <v>51</v>
          </cell>
          <cell r="I1116">
            <v>777080</v>
          </cell>
        </row>
        <row r="1117">
          <cell r="A1117">
            <v>51</v>
          </cell>
          <cell r="D1117">
            <v>2004</v>
          </cell>
          <cell r="F1117">
            <v>52</v>
          </cell>
          <cell r="I1117">
            <v>26516188</v>
          </cell>
        </row>
        <row r="1118">
          <cell r="A1118">
            <v>51</v>
          </cell>
          <cell r="D1118">
            <v>2004</v>
          </cell>
          <cell r="F1118">
            <v>53</v>
          </cell>
          <cell r="I1118">
            <v>50765894</v>
          </cell>
        </row>
        <row r="1119">
          <cell r="A1119">
            <v>51</v>
          </cell>
          <cell r="D1119">
            <v>2004</v>
          </cell>
          <cell r="F1119">
            <v>54</v>
          </cell>
        </row>
        <row r="1120">
          <cell r="A1120">
            <v>51</v>
          </cell>
          <cell r="D1120">
            <v>2004</v>
          </cell>
          <cell r="F1120">
            <v>55</v>
          </cell>
        </row>
        <row r="1121">
          <cell r="A1121">
            <v>51</v>
          </cell>
          <cell r="D1121">
            <v>2004</v>
          </cell>
          <cell r="F1121">
            <v>56</v>
          </cell>
        </row>
        <row r="1122">
          <cell r="A1122">
            <v>51</v>
          </cell>
          <cell r="D1122">
            <v>2004</v>
          </cell>
          <cell r="F1122">
            <v>57</v>
          </cell>
        </row>
        <row r="1123">
          <cell r="A1123">
            <v>51</v>
          </cell>
          <cell r="D1123">
            <v>2004</v>
          </cell>
          <cell r="F1123">
            <v>58</v>
          </cell>
          <cell r="I1123">
            <v>170276084</v>
          </cell>
        </row>
        <row r="1124">
          <cell r="A1124">
            <v>51</v>
          </cell>
          <cell r="D1124">
            <v>2005</v>
          </cell>
          <cell r="F1124">
            <v>48</v>
          </cell>
          <cell r="I1124">
            <v>8677614</v>
          </cell>
        </row>
        <row r="1125">
          <cell r="A1125">
            <v>51</v>
          </cell>
          <cell r="D1125">
            <v>2005</v>
          </cell>
          <cell r="F1125">
            <v>49</v>
          </cell>
          <cell r="I1125">
            <v>2335615</v>
          </cell>
        </row>
        <row r="1126">
          <cell r="A1126">
            <v>51</v>
          </cell>
          <cell r="D1126">
            <v>2005</v>
          </cell>
          <cell r="F1126">
            <v>50</v>
          </cell>
          <cell r="I1126">
            <v>81851241</v>
          </cell>
        </row>
        <row r="1127">
          <cell r="A1127">
            <v>51</v>
          </cell>
          <cell r="D1127">
            <v>2005</v>
          </cell>
          <cell r="F1127">
            <v>51</v>
          </cell>
          <cell r="I1127">
            <v>777080</v>
          </cell>
        </row>
        <row r="1128">
          <cell r="A1128">
            <v>51</v>
          </cell>
          <cell r="D1128">
            <v>2005</v>
          </cell>
          <cell r="F1128">
            <v>52</v>
          </cell>
          <cell r="I1128">
            <v>27283627</v>
          </cell>
        </row>
        <row r="1129">
          <cell r="A1129">
            <v>51</v>
          </cell>
          <cell r="D1129">
            <v>2005</v>
          </cell>
          <cell r="F1129">
            <v>53</v>
          </cell>
          <cell r="I1129">
            <v>52308266</v>
          </cell>
        </row>
        <row r="1130">
          <cell r="A1130">
            <v>51</v>
          </cell>
          <cell r="D1130">
            <v>2005</v>
          </cell>
          <cell r="F1130">
            <v>54</v>
          </cell>
        </row>
        <row r="1131">
          <cell r="A1131">
            <v>51</v>
          </cell>
          <cell r="D1131">
            <v>2005</v>
          </cell>
          <cell r="F1131">
            <v>55</v>
          </cell>
        </row>
        <row r="1132">
          <cell r="A1132">
            <v>51</v>
          </cell>
          <cell r="D1132">
            <v>2005</v>
          </cell>
          <cell r="F1132">
            <v>56</v>
          </cell>
        </row>
        <row r="1133">
          <cell r="A1133">
            <v>51</v>
          </cell>
          <cell r="D1133">
            <v>2005</v>
          </cell>
          <cell r="F1133">
            <v>57</v>
          </cell>
        </row>
        <row r="1134">
          <cell r="A1134">
            <v>51</v>
          </cell>
          <cell r="D1134">
            <v>2005</v>
          </cell>
          <cell r="F1134">
            <v>58</v>
          </cell>
          <cell r="I1134">
            <v>173233443</v>
          </cell>
        </row>
        <row r="1135">
          <cell r="A1135">
            <v>51</v>
          </cell>
          <cell r="D1135">
            <v>2006</v>
          </cell>
          <cell r="F1135">
            <v>48</v>
          </cell>
          <cell r="I1135">
            <v>8698253</v>
          </cell>
        </row>
        <row r="1136">
          <cell r="A1136">
            <v>51</v>
          </cell>
          <cell r="D1136">
            <v>2006</v>
          </cell>
          <cell r="F1136">
            <v>49</v>
          </cell>
          <cell r="I1136">
            <v>2335615</v>
          </cell>
        </row>
        <row r="1137">
          <cell r="A1137">
            <v>51</v>
          </cell>
          <cell r="D1137">
            <v>2006</v>
          </cell>
          <cell r="F1137">
            <v>50</v>
          </cell>
          <cell r="I1137">
            <v>81927606</v>
          </cell>
        </row>
        <row r="1138">
          <cell r="A1138">
            <v>51</v>
          </cell>
          <cell r="D1138">
            <v>2006</v>
          </cell>
          <cell r="F1138">
            <v>51</v>
          </cell>
          <cell r="I1138">
            <v>777080</v>
          </cell>
        </row>
        <row r="1139">
          <cell r="A1139">
            <v>51</v>
          </cell>
          <cell r="D1139">
            <v>2006</v>
          </cell>
          <cell r="F1139">
            <v>52</v>
          </cell>
          <cell r="I1139">
            <v>28087955</v>
          </cell>
        </row>
        <row r="1140">
          <cell r="A1140">
            <v>51</v>
          </cell>
          <cell r="D1140">
            <v>2006</v>
          </cell>
          <cell r="F1140">
            <v>53</v>
          </cell>
          <cell r="I1140">
            <v>52853707</v>
          </cell>
        </row>
        <row r="1141">
          <cell r="A1141">
            <v>51</v>
          </cell>
          <cell r="D1141">
            <v>2006</v>
          </cell>
          <cell r="F1141">
            <v>54</v>
          </cell>
        </row>
        <row r="1142">
          <cell r="A1142">
            <v>51</v>
          </cell>
          <cell r="D1142">
            <v>2006</v>
          </cell>
          <cell r="F1142">
            <v>55</v>
          </cell>
        </row>
        <row r="1143">
          <cell r="A1143">
            <v>51</v>
          </cell>
          <cell r="D1143">
            <v>2006</v>
          </cell>
          <cell r="F1143">
            <v>56</v>
          </cell>
        </row>
        <row r="1144">
          <cell r="A1144">
            <v>51</v>
          </cell>
          <cell r="D1144">
            <v>2006</v>
          </cell>
          <cell r="F1144">
            <v>57</v>
          </cell>
        </row>
        <row r="1145">
          <cell r="A1145">
            <v>51</v>
          </cell>
          <cell r="D1145">
            <v>2006</v>
          </cell>
          <cell r="F1145">
            <v>58</v>
          </cell>
          <cell r="I1145">
            <v>174680216</v>
          </cell>
        </row>
        <row r="1146">
          <cell r="A1146">
            <v>51</v>
          </cell>
          <cell r="D1146">
            <v>2007</v>
          </cell>
          <cell r="F1146">
            <v>48</v>
          </cell>
          <cell r="I1146">
            <v>8696631</v>
          </cell>
        </row>
        <row r="1147">
          <cell r="A1147">
            <v>51</v>
          </cell>
          <cell r="D1147">
            <v>2007</v>
          </cell>
          <cell r="F1147">
            <v>49</v>
          </cell>
          <cell r="I1147">
            <v>2357555</v>
          </cell>
        </row>
        <row r="1148">
          <cell r="A1148">
            <v>51</v>
          </cell>
          <cell r="D1148">
            <v>2007</v>
          </cell>
          <cell r="F1148">
            <v>50</v>
          </cell>
          <cell r="I1148">
            <v>82068330</v>
          </cell>
        </row>
        <row r="1149">
          <cell r="A1149">
            <v>51</v>
          </cell>
          <cell r="D1149">
            <v>2007</v>
          </cell>
          <cell r="F1149">
            <v>51</v>
          </cell>
          <cell r="I1149">
            <v>799509</v>
          </cell>
        </row>
        <row r="1150">
          <cell r="A1150">
            <v>51</v>
          </cell>
          <cell r="D1150">
            <v>2007</v>
          </cell>
          <cell r="F1150">
            <v>52</v>
          </cell>
          <cell r="I1150">
            <v>29992731</v>
          </cell>
        </row>
        <row r="1151">
          <cell r="A1151">
            <v>51</v>
          </cell>
          <cell r="D1151">
            <v>2007</v>
          </cell>
          <cell r="F1151">
            <v>53</v>
          </cell>
          <cell r="I1151">
            <v>53063575</v>
          </cell>
        </row>
        <row r="1152">
          <cell r="A1152">
            <v>51</v>
          </cell>
          <cell r="D1152">
            <v>2007</v>
          </cell>
          <cell r="F1152">
            <v>54</v>
          </cell>
        </row>
        <row r="1153">
          <cell r="A1153">
            <v>51</v>
          </cell>
          <cell r="D1153">
            <v>2007</v>
          </cell>
          <cell r="F1153">
            <v>55</v>
          </cell>
        </row>
        <row r="1154">
          <cell r="A1154">
            <v>51</v>
          </cell>
          <cell r="D1154">
            <v>2007</v>
          </cell>
          <cell r="F1154">
            <v>56</v>
          </cell>
        </row>
        <row r="1155">
          <cell r="A1155">
            <v>51</v>
          </cell>
          <cell r="D1155">
            <v>2007</v>
          </cell>
          <cell r="F1155">
            <v>57</v>
          </cell>
        </row>
        <row r="1156">
          <cell r="A1156">
            <v>51</v>
          </cell>
          <cell r="D1156">
            <v>2007</v>
          </cell>
          <cell r="F1156">
            <v>58</v>
          </cell>
          <cell r="I1156">
            <v>176978331</v>
          </cell>
        </row>
        <row r="1157">
          <cell r="A1157">
            <v>51</v>
          </cell>
          <cell r="D1157">
            <v>2008</v>
          </cell>
          <cell r="F1157">
            <v>48</v>
          </cell>
          <cell r="I1157">
            <v>8728923</v>
          </cell>
        </row>
        <row r="1158">
          <cell r="A1158">
            <v>51</v>
          </cell>
          <cell r="D1158">
            <v>2008</v>
          </cell>
          <cell r="F1158">
            <v>49</v>
          </cell>
          <cell r="I1158">
            <v>2533418</v>
          </cell>
        </row>
        <row r="1159">
          <cell r="A1159">
            <v>51</v>
          </cell>
          <cell r="D1159">
            <v>2008</v>
          </cell>
          <cell r="F1159">
            <v>50</v>
          </cell>
          <cell r="I1159">
            <v>92303889</v>
          </cell>
        </row>
        <row r="1160">
          <cell r="A1160">
            <v>51</v>
          </cell>
          <cell r="D1160">
            <v>2008</v>
          </cell>
          <cell r="F1160">
            <v>51</v>
          </cell>
          <cell r="I1160">
            <v>799509</v>
          </cell>
        </row>
        <row r="1161">
          <cell r="A1161">
            <v>51</v>
          </cell>
          <cell r="D1161">
            <v>2008</v>
          </cell>
          <cell r="F1161">
            <v>52</v>
          </cell>
          <cell r="I1161">
            <v>33001661</v>
          </cell>
        </row>
        <row r="1162">
          <cell r="A1162">
            <v>51</v>
          </cell>
          <cell r="D1162">
            <v>2008</v>
          </cell>
          <cell r="F1162">
            <v>53</v>
          </cell>
          <cell r="I1162">
            <v>54227911</v>
          </cell>
        </row>
        <row r="1163">
          <cell r="A1163">
            <v>51</v>
          </cell>
          <cell r="D1163">
            <v>2008</v>
          </cell>
          <cell r="F1163">
            <v>54</v>
          </cell>
        </row>
        <row r="1164">
          <cell r="A1164">
            <v>51</v>
          </cell>
          <cell r="D1164">
            <v>2008</v>
          </cell>
          <cell r="F1164">
            <v>55</v>
          </cell>
        </row>
        <row r="1165">
          <cell r="A1165">
            <v>51</v>
          </cell>
          <cell r="D1165">
            <v>2008</v>
          </cell>
          <cell r="F1165">
            <v>56</v>
          </cell>
        </row>
        <row r="1166">
          <cell r="A1166">
            <v>51</v>
          </cell>
          <cell r="D1166">
            <v>2008</v>
          </cell>
          <cell r="F1166">
            <v>57</v>
          </cell>
        </row>
        <row r="1167">
          <cell r="A1167">
            <v>51</v>
          </cell>
          <cell r="D1167">
            <v>2008</v>
          </cell>
          <cell r="F1167">
            <v>58</v>
          </cell>
          <cell r="I1167">
            <v>191595311</v>
          </cell>
        </row>
        <row r="1168">
          <cell r="A1168">
            <v>51</v>
          </cell>
          <cell r="D1168">
            <v>2009</v>
          </cell>
          <cell r="F1168">
            <v>48</v>
          </cell>
          <cell r="I1168">
            <v>8817385</v>
          </cell>
        </row>
        <row r="1169">
          <cell r="A1169">
            <v>51</v>
          </cell>
          <cell r="D1169">
            <v>2009</v>
          </cell>
          <cell r="F1169">
            <v>49</v>
          </cell>
          <cell r="I1169">
            <v>2872491</v>
          </cell>
        </row>
        <row r="1170">
          <cell r="A1170">
            <v>51</v>
          </cell>
          <cell r="D1170">
            <v>2009</v>
          </cell>
          <cell r="F1170">
            <v>50</v>
          </cell>
          <cell r="I1170">
            <v>88025218</v>
          </cell>
        </row>
        <row r="1171">
          <cell r="A1171">
            <v>51</v>
          </cell>
          <cell r="D1171">
            <v>2009</v>
          </cell>
          <cell r="F1171">
            <v>51</v>
          </cell>
          <cell r="I1171">
            <v>799509</v>
          </cell>
        </row>
        <row r="1172">
          <cell r="A1172">
            <v>51</v>
          </cell>
          <cell r="D1172">
            <v>2009</v>
          </cell>
          <cell r="F1172">
            <v>52</v>
          </cell>
          <cell r="I1172">
            <v>37601450</v>
          </cell>
        </row>
        <row r="1173">
          <cell r="A1173">
            <v>51</v>
          </cell>
          <cell r="D1173">
            <v>2009</v>
          </cell>
          <cell r="F1173">
            <v>53</v>
          </cell>
          <cell r="I1173">
            <v>59334106</v>
          </cell>
        </row>
        <row r="1174">
          <cell r="A1174">
            <v>51</v>
          </cell>
          <cell r="D1174">
            <v>2009</v>
          </cell>
          <cell r="F1174">
            <v>54</v>
          </cell>
        </row>
        <row r="1175">
          <cell r="A1175">
            <v>51</v>
          </cell>
          <cell r="D1175">
            <v>2009</v>
          </cell>
          <cell r="F1175">
            <v>55</v>
          </cell>
        </row>
        <row r="1176">
          <cell r="A1176">
            <v>51</v>
          </cell>
          <cell r="D1176">
            <v>2009</v>
          </cell>
          <cell r="F1176">
            <v>56</v>
          </cell>
        </row>
        <row r="1177">
          <cell r="A1177">
            <v>51</v>
          </cell>
          <cell r="D1177">
            <v>2009</v>
          </cell>
          <cell r="F1177">
            <v>57</v>
          </cell>
        </row>
        <row r="1178">
          <cell r="A1178">
            <v>51</v>
          </cell>
          <cell r="D1178">
            <v>2009</v>
          </cell>
          <cell r="F1178">
            <v>58</v>
          </cell>
          <cell r="I1178">
            <v>197450159</v>
          </cell>
        </row>
        <row r="1179">
          <cell r="A1179">
            <v>51</v>
          </cell>
          <cell r="D1179">
            <v>2010</v>
          </cell>
          <cell r="F1179">
            <v>48</v>
          </cell>
          <cell r="I1179">
            <v>8985871</v>
          </cell>
        </row>
        <row r="1180">
          <cell r="A1180">
            <v>51</v>
          </cell>
          <cell r="D1180">
            <v>2010</v>
          </cell>
          <cell r="F1180">
            <v>49</v>
          </cell>
          <cell r="I1180">
            <v>2891647</v>
          </cell>
        </row>
        <row r="1181">
          <cell r="A1181">
            <v>51</v>
          </cell>
          <cell r="D1181">
            <v>2010</v>
          </cell>
          <cell r="F1181">
            <v>50</v>
          </cell>
          <cell r="I1181">
            <v>89559756</v>
          </cell>
        </row>
        <row r="1182">
          <cell r="A1182">
            <v>51</v>
          </cell>
          <cell r="D1182">
            <v>2010</v>
          </cell>
          <cell r="F1182">
            <v>51</v>
          </cell>
          <cell r="I1182">
            <v>799509</v>
          </cell>
        </row>
        <row r="1183">
          <cell r="A1183">
            <v>51</v>
          </cell>
          <cell r="D1183">
            <v>2010</v>
          </cell>
          <cell r="F1183">
            <v>52</v>
          </cell>
          <cell r="I1183">
            <v>39748751</v>
          </cell>
        </row>
        <row r="1184">
          <cell r="A1184">
            <v>51</v>
          </cell>
          <cell r="D1184">
            <v>2010</v>
          </cell>
          <cell r="F1184">
            <v>53</v>
          </cell>
          <cell r="I1184">
            <v>61449852</v>
          </cell>
        </row>
        <row r="1185">
          <cell r="A1185">
            <v>51</v>
          </cell>
          <cell r="D1185">
            <v>2010</v>
          </cell>
          <cell r="F1185">
            <v>54</v>
          </cell>
        </row>
        <row r="1186">
          <cell r="A1186">
            <v>51</v>
          </cell>
          <cell r="D1186">
            <v>2010</v>
          </cell>
          <cell r="F1186">
            <v>55</v>
          </cell>
        </row>
        <row r="1187">
          <cell r="A1187">
            <v>51</v>
          </cell>
          <cell r="D1187">
            <v>2010</v>
          </cell>
          <cell r="F1187">
            <v>56</v>
          </cell>
        </row>
        <row r="1188">
          <cell r="A1188">
            <v>51</v>
          </cell>
          <cell r="D1188">
            <v>2010</v>
          </cell>
          <cell r="F1188">
            <v>57</v>
          </cell>
        </row>
        <row r="1189">
          <cell r="A1189">
            <v>51</v>
          </cell>
          <cell r="D1189">
            <v>2010</v>
          </cell>
          <cell r="F1189">
            <v>58</v>
          </cell>
          <cell r="I1189">
            <v>203435386</v>
          </cell>
        </row>
        <row r="1190">
          <cell r="A1190">
            <v>51</v>
          </cell>
          <cell r="D1190">
            <v>2011</v>
          </cell>
          <cell r="F1190">
            <v>48</v>
          </cell>
          <cell r="I1190">
            <v>11082277</v>
          </cell>
        </row>
        <row r="1191">
          <cell r="A1191">
            <v>51</v>
          </cell>
          <cell r="D1191">
            <v>2011</v>
          </cell>
          <cell r="F1191">
            <v>49</v>
          </cell>
          <cell r="I1191">
            <v>2377625</v>
          </cell>
        </row>
        <row r="1192">
          <cell r="A1192">
            <v>51</v>
          </cell>
          <cell r="D1192">
            <v>2011</v>
          </cell>
          <cell r="F1192">
            <v>50</v>
          </cell>
          <cell r="I1192">
            <v>97920938</v>
          </cell>
        </row>
        <row r="1193">
          <cell r="A1193">
            <v>51</v>
          </cell>
          <cell r="D1193">
            <v>2011</v>
          </cell>
          <cell r="F1193">
            <v>51</v>
          </cell>
          <cell r="I1193">
            <v>799509</v>
          </cell>
        </row>
        <row r="1194">
          <cell r="A1194">
            <v>51</v>
          </cell>
          <cell r="D1194">
            <v>2011</v>
          </cell>
          <cell r="F1194">
            <v>52</v>
          </cell>
          <cell r="I1194">
            <v>41957599</v>
          </cell>
        </row>
        <row r="1195">
          <cell r="A1195">
            <v>51</v>
          </cell>
          <cell r="D1195">
            <v>2011</v>
          </cell>
          <cell r="F1195">
            <v>53</v>
          </cell>
          <cell r="I1195">
            <v>66376437</v>
          </cell>
        </row>
        <row r="1196">
          <cell r="A1196">
            <v>51</v>
          </cell>
          <cell r="D1196">
            <v>2011</v>
          </cell>
          <cell r="F1196">
            <v>54</v>
          </cell>
        </row>
        <row r="1197">
          <cell r="A1197">
            <v>51</v>
          </cell>
          <cell r="D1197">
            <v>2011</v>
          </cell>
          <cell r="F1197">
            <v>55</v>
          </cell>
        </row>
        <row r="1198">
          <cell r="A1198">
            <v>51</v>
          </cell>
          <cell r="D1198">
            <v>2011</v>
          </cell>
          <cell r="F1198">
            <v>56</v>
          </cell>
        </row>
        <row r="1199">
          <cell r="A1199">
            <v>51</v>
          </cell>
          <cell r="D1199">
            <v>2011</v>
          </cell>
          <cell r="F1199">
            <v>57</v>
          </cell>
        </row>
        <row r="1200">
          <cell r="A1200">
            <v>51</v>
          </cell>
          <cell r="D1200">
            <v>2011</v>
          </cell>
          <cell r="F1200">
            <v>58</v>
          </cell>
          <cell r="I1200">
            <v>220514385</v>
          </cell>
        </row>
        <row r="1201">
          <cell r="A1201">
            <v>51</v>
          </cell>
          <cell r="D1201">
            <v>2012</v>
          </cell>
          <cell r="F1201">
            <v>48</v>
          </cell>
          <cell r="I1201">
            <v>11082637</v>
          </cell>
        </row>
        <row r="1202">
          <cell r="A1202">
            <v>51</v>
          </cell>
          <cell r="D1202">
            <v>2012</v>
          </cell>
          <cell r="F1202">
            <v>49</v>
          </cell>
          <cell r="I1202">
            <v>2369230</v>
          </cell>
        </row>
        <row r="1203">
          <cell r="A1203">
            <v>51</v>
          </cell>
          <cell r="D1203">
            <v>2012</v>
          </cell>
          <cell r="F1203">
            <v>50</v>
          </cell>
          <cell r="I1203">
            <v>100751336</v>
          </cell>
        </row>
        <row r="1204">
          <cell r="A1204">
            <v>51</v>
          </cell>
          <cell r="D1204">
            <v>2012</v>
          </cell>
          <cell r="F1204">
            <v>51</v>
          </cell>
          <cell r="I1204">
            <v>799509</v>
          </cell>
        </row>
        <row r="1205">
          <cell r="A1205">
            <v>51</v>
          </cell>
          <cell r="D1205">
            <v>2012</v>
          </cell>
          <cell r="F1205">
            <v>52</v>
          </cell>
          <cell r="I1205">
            <v>49876778</v>
          </cell>
        </row>
        <row r="1206">
          <cell r="A1206">
            <v>51</v>
          </cell>
          <cell r="D1206">
            <v>2012</v>
          </cell>
          <cell r="F1206">
            <v>53</v>
          </cell>
          <cell r="I1206">
            <v>67511019</v>
          </cell>
        </row>
        <row r="1207">
          <cell r="A1207">
            <v>51</v>
          </cell>
          <cell r="D1207">
            <v>2012</v>
          </cell>
          <cell r="F1207">
            <v>54</v>
          </cell>
        </row>
        <row r="1208">
          <cell r="A1208">
            <v>51</v>
          </cell>
          <cell r="D1208">
            <v>2012</v>
          </cell>
          <cell r="F1208">
            <v>55</v>
          </cell>
        </row>
        <row r="1209">
          <cell r="A1209">
            <v>51</v>
          </cell>
          <cell r="D1209">
            <v>2012</v>
          </cell>
          <cell r="F1209">
            <v>56</v>
          </cell>
        </row>
        <row r="1210">
          <cell r="A1210">
            <v>51</v>
          </cell>
          <cell r="D1210">
            <v>2012</v>
          </cell>
          <cell r="F1210">
            <v>57</v>
          </cell>
        </row>
        <row r="1211">
          <cell r="A1211">
            <v>51</v>
          </cell>
          <cell r="D1211">
            <v>2012</v>
          </cell>
          <cell r="F1211">
            <v>58</v>
          </cell>
          <cell r="I1211">
            <v>232390509</v>
          </cell>
        </row>
        <row r="1212">
          <cell r="A1212">
            <v>51</v>
          </cell>
          <cell r="D1212">
            <v>2013</v>
          </cell>
          <cell r="F1212">
            <v>48</v>
          </cell>
          <cell r="I1212">
            <v>11592008</v>
          </cell>
        </row>
        <row r="1213">
          <cell r="A1213">
            <v>51</v>
          </cell>
          <cell r="D1213">
            <v>2013</v>
          </cell>
          <cell r="F1213">
            <v>49</v>
          </cell>
          <cell r="I1213">
            <v>2423143</v>
          </cell>
        </row>
        <row r="1214">
          <cell r="A1214">
            <v>51</v>
          </cell>
          <cell r="D1214">
            <v>2013</v>
          </cell>
          <cell r="F1214">
            <v>50</v>
          </cell>
          <cell r="I1214">
            <v>104300368</v>
          </cell>
        </row>
        <row r="1215">
          <cell r="A1215">
            <v>51</v>
          </cell>
          <cell r="D1215">
            <v>2013</v>
          </cell>
          <cell r="F1215">
            <v>51</v>
          </cell>
          <cell r="I1215">
            <v>977523</v>
          </cell>
        </row>
        <row r="1216">
          <cell r="A1216">
            <v>51</v>
          </cell>
          <cell r="D1216">
            <v>2013</v>
          </cell>
          <cell r="F1216">
            <v>52</v>
          </cell>
          <cell r="I1216">
            <v>56087285</v>
          </cell>
        </row>
        <row r="1217">
          <cell r="A1217">
            <v>51</v>
          </cell>
          <cell r="D1217">
            <v>2013</v>
          </cell>
          <cell r="F1217">
            <v>53</v>
          </cell>
          <cell r="I1217">
            <v>76388668</v>
          </cell>
        </row>
        <row r="1218">
          <cell r="A1218">
            <v>51</v>
          </cell>
          <cell r="D1218">
            <v>2013</v>
          </cell>
          <cell r="F1218">
            <v>54</v>
          </cell>
        </row>
        <row r="1219">
          <cell r="A1219">
            <v>51</v>
          </cell>
          <cell r="D1219">
            <v>2013</v>
          </cell>
          <cell r="F1219">
            <v>55</v>
          </cell>
        </row>
        <row r="1220">
          <cell r="A1220">
            <v>51</v>
          </cell>
          <cell r="D1220">
            <v>2013</v>
          </cell>
          <cell r="F1220">
            <v>56</v>
          </cell>
        </row>
        <row r="1221">
          <cell r="A1221">
            <v>51</v>
          </cell>
          <cell r="D1221">
            <v>2013</v>
          </cell>
          <cell r="F1221">
            <v>57</v>
          </cell>
        </row>
        <row r="1222">
          <cell r="A1222">
            <v>51</v>
          </cell>
          <cell r="D1222">
            <v>2013</v>
          </cell>
          <cell r="F1222">
            <v>58</v>
          </cell>
          <cell r="I1222">
            <v>251768995</v>
          </cell>
        </row>
        <row r="1223">
          <cell r="A1223">
            <v>51</v>
          </cell>
          <cell r="D1223">
            <v>2014</v>
          </cell>
          <cell r="F1223">
            <v>48</v>
          </cell>
          <cell r="I1223">
            <v>11611367</v>
          </cell>
        </row>
        <row r="1224">
          <cell r="A1224">
            <v>51</v>
          </cell>
          <cell r="D1224">
            <v>2014</v>
          </cell>
          <cell r="F1224">
            <v>49</v>
          </cell>
          <cell r="I1224">
            <v>2423284</v>
          </cell>
        </row>
        <row r="1225">
          <cell r="A1225">
            <v>51</v>
          </cell>
          <cell r="D1225">
            <v>2014</v>
          </cell>
          <cell r="F1225">
            <v>50</v>
          </cell>
          <cell r="I1225">
            <v>107808591</v>
          </cell>
        </row>
        <row r="1226">
          <cell r="A1226">
            <v>51</v>
          </cell>
          <cell r="D1226">
            <v>2014</v>
          </cell>
          <cell r="F1226">
            <v>51</v>
          </cell>
          <cell r="I1226">
            <v>1334199</v>
          </cell>
        </row>
        <row r="1227">
          <cell r="A1227">
            <v>51</v>
          </cell>
          <cell r="D1227">
            <v>2014</v>
          </cell>
          <cell r="F1227">
            <v>52</v>
          </cell>
          <cell r="I1227">
            <v>60304169</v>
          </cell>
        </row>
        <row r="1228">
          <cell r="A1228">
            <v>51</v>
          </cell>
          <cell r="D1228">
            <v>2014</v>
          </cell>
          <cell r="F1228">
            <v>53</v>
          </cell>
          <cell r="I1228">
            <v>79916379</v>
          </cell>
        </row>
        <row r="1229">
          <cell r="A1229">
            <v>51</v>
          </cell>
          <cell r="D1229">
            <v>2014</v>
          </cell>
          <cell r="F1229">
            <v>54</v>
          </cell>
        </row>
        <row r="1230">
          <cell r="A1230">
            <v>51</v>
          </cell>
          <cell r="D1230">
            <v>2014</v>
          </cell>
          <cell r="F1230">
            <v>55</v>
          </cell>
        </row>
        <row r="1231">
          <cell r="A1231">
            <v>51</v>
          </cell>
          <cell r="D1231">
            <v>2014</v>
          </cell>
          <cell r="F1231">
            <v>56</v>
          </cell>
        </row>
        <row r="1232">
          <cell r="A1232">
            <v>51</v>
          </cell>
          <cell r="D1232">
            <v>2014</v>
          </cell>
          <cell r="F1232">
            <v>57</v>
          </cell>
        </row>
        <row r="1233">
          <cell r="A1233">
            <v>51</v>
          </cell>
          <cell r="D1233">
            <v>2014</v>
          </cell>
          <cell r="F1233">
            <v>58</v>
          </cell>
          <cell r="I1233">
            <v>263397989</v>
          </cell>
        </row>
        <row r="1234">
          <cell r="A1234">
            <v>51</v>
          </cell>
          <cell r="D1234">
            <v>2015</v>
          </cell>
          <cell r="F1234">
            <v>48</v>
          </cell>
          <cell r="I1234">
            <v>11609208</v>
          </cell>
        </row>
        <row r="1235">
          <cell r="A1235">
            <v>51</v>
          </cell>
          <cell r="D1235">
            <v>2015</v>
          </cell>
          <cell r="F1235">
            <v>49</v>
          </cell>
          <cell r="I1235">
            <v>2900605</v>
          </cell>
        </row>
        <row r="1236">
          <cell r="A1236">
            <v>51</v>
          </cell>
          <cell r="D1236">
            <v>2015</v>
          </cell>
          <cell r="F1236">
            <v>50</v>
          </cell>
          <cell r="I1236">
            <v>117307244</v>
          </cell>
        </row>
        <row r="1237">
          <cell r="A1237">
            <v>51</v>
          </cell>
          <cell r="D1237">
            <v>2015</v>
          </cell>
          <cell r="F1237">
            <v>51</v>
          </cell>
          <cell r="I1237">
            <v>2089249</v>
          </cell>
        </row>
        <row r="1238">
          <cell r="A1238">
            <v>51</v>
          </cell>
          <cell r="D1238">
            <v>2015</v>
          </cell>
          <cell r="F1238">
            <v>52</v>
          </cell>
          <cell r="I1238">
            <v>74116825</v>
          </cell>
        </row>
        <row r="1239">
          <cell r="A1239">
            <v>51</v>
          </cell>
          <cell r="D1239">
            <v>2015</v>
          </cell>
          <cell r="F1239">
            <v>53</v>
          </cell>
          <cell r="I1239">
            <v>80519307</v>
          </cell>
        </row>
        <row r="1240">
          <cell r="A1240">
            <v>51</v>
          </cell>
          <cell r="D1240">
            <v>2015</v>
          </cell>
          <cell r="F1240">
            <v>54</v>
          </cell>
        </row>
        <row r="1241">
          <cell r="A1241">
            <v>51</v>
          </cell>
          <cell r="D1241">
            <v>2015</v>
          </cell>
          <cell r="F1241">
            <v>55</v>
          </cell>
        </row>
        <row r="1242">
          <cell r="A1242">
            <v>51</v>
          </cell>
          <cell r="D1242">
            <v>2015</v>
          </cell>
          <cell r="F1242">
            <v>56</v>
          </cell>
        </row>
        <row r="1243">
          <cell r="A1243">
            <v>51</v>
          </cell>
          <cell r="D1243">
            <v>2015</v>
          </cell>
          <cell r="F1243">
            <v>57</v>
          </cell>
        </row>
        <row r="1244">
          <cell r="A1244">
            <v>51</v>
          </cell>
          <cell r="D1244">
            <v>2015</v>
          </cell>
          <cell r="F1244">
            <v>58</v>
          </cell>
          <cell r="I1244">
            <v>288542438</v>
          </cell>
        </row>
        <row r="1245">
          <cell r="A1245">
            <v>51</v>
          </cell>
          <cell r="D1245">
            <v>2016</v>
          </cell>
          <cell r="F1245">
            <v>48</v>
          </cell>
          <cell r="I1245">
            <v>11925628</v>
          </cell>
        </row>
        <row r="1246">
          <cell r="A1246">
            <v>51</v>
          </cell>
          <cell r="D1246">
            <v>2016</v>
          </cell>
          <cell r="F1246">
            <v>49</v>
          </cell>
          <cell r="I1246">
            <v>2888274</v>
          </cell>
        </row>
        <row r="1247">
          <cell r="A1247">
            <v>51</v>
          </cell>
          <cell r="D1247">
            <v>2016</v>
          </cell>
          <cell r="F1247">
            <v>50</v>
          </cell>
          <cell r="I1247">
            <v>132989537</v>
          </cell>
        </row>
        <row r="1248">
          <cell r="A1248">
            <v>51</v>
          </cell>
          <cell r="D1248">
            <v>2016</v>
          </cell>
          <cell r="F1248">
            <v>51</v>
          </cell>
          <cell r="I1248">
            <v>2136321</v>
          </cell>
        </row>
        <row r="1249">
          <cell r="A1249">
            <v>51</v>
          </cell>
          <cell r="D1249">
            <v>2016</v>
          </cell>
          <cell r="F1249">
            <v>52</v>
          </cell>
          <cell r="I1249">
            <v>86667843</v>
          </cell>
        </row>
        <row r="1250">
          <cell r="A1250">
            <v>51</v>
          </cell>
          <cell r="D1250">
            <v>2016</v>
          </cell>
          <cell r="F1250">
            <v>53</v>
          </cell>
          <cell r="I1250">
            <v>79429952</v>
          </cell>
        </row>
        <row r="1251">
          <cell r="A1251">
            <v>51</v>
          </cell>
          <cell r="D1251">
            <v>2016</v>
          </cell>
          <cell r="F1251">
            <v>54</v>
          </cell>
        </row>
        <row r="1252">
          <cell r="A1252">
            <v>51</v>
          </cell>
          <cell r="D1252">
            <v>2016</v>
          </cell>
          <cell r="F1252">
            <v>55</v>
          </cell>
        </row>
        <row r="1253">
          <cell r="A1253">
            <v>51</v>
          </cell>
          <cell r="D1253">
            <v>2016</v>
          </cell>
          <cell r="F1253">
            <v>56</v>
          </cell>
        </row>
        <row r="1254">
          <cell r="A1254">
            <v>51</v>
          </cell>
          <cell r="D1254">
            <v>2016</v>
          </cell>
          <cell r="F1254">
            <v>57</v>
          </cell>
        </row>
        <row r="1255">
          <cell r="A1255">
            <v>51</v>
          </cell>
          <cell r="D1255">
            <v>2016</v>
          </cell>
          <cell r="F1255">
            <v>58</v>
          </cell>
          <cell r="I1255">
            <v>316037555</v>
          </cell>
        </row>
        <row r="1256">
          <cell r="A1256">
            <v>61</v>
          </cell>
          <cell r="D1256">
            <v>1998</v>
          </cell>
          <cell r="F1256">
            <v>48</v>
          </cell>
          <cell r="I1256">
            <v>4388924</v>
          </cell>
        </row>
        <row r="1257">
          <cell r="A1257">
            <v>61</v>
          </cell>
          <cell r="D1257">
            <v>1998</v>
          </cell>
          <cell r="F1257">
            <v>49</v>
          </cell>
          <cell r="I1257">
            <v>7901757</v>
          </cell>
        </row>
        <row r="1258">
          <cell r="A1258">
            <v>61</v>
          </cell>
          <cell r="D1258">
            <v>1998</v>
          </cell>
          <cell r="F1258">
            <v>50</v>
          </cell>
        </row>
        <row r="1259">
          <cell r="A1259">
            <v>61</v>
          </cell>
          <cell r="D1259">
            <v>1998</v>
          </cell>
          <cell r="F1259">
            <v>51</v>
          </cell>
        </row>
        <row r="1260">
          <cell r="A1260">
            <v>61</v>
          </cell>
          <cell r="D1260">
            <v>1998</v>
          </cell>
          <cell r="F1260">
            <v>52</v>
          </cell>
        </row>
        <row r="1261">
          <cell r="A1261">
            <v>61</v>
          </cell>
          <cell r="D1261">
            <v>1998</v>
          </cell>
          <cell r="F1261">
            <v>53</v>
          </cell>
          <cell r="I1261">
            <v>33878058</v>
          </cell>
        </row>
        <row r="1262">
          <cell r="A1262">
            <v>61</v>
          </cell>
          <cell r="D1262">
            <v>1998</v>
          </cell>
          <cell r="F1262">
            <v>54</v>
          </cell>
        </row>
        <row r="1263">
          <cell r="A1263">
            <v>61</v>
          </cell>
          <cell r="D1263">
            <v>1998</v>
          </cell>
          <cell r="F1263">
            <v>55</v>
          </cell>
          <cell r="I1263">
            <v>951660</v>
          </cell>
        </row>
        <row r="1264">
          <cell r="A1264">
            <v>61</v>
          </cell>
          <cell r="D1264">
            <v>1998</v>
          </cell>
          <cell r="F1264">
            <v>56</v>
          </cell>
          <cell r="I1264">
            <v>112850</v>
          </cell>
        </row>
        <row r="1265">
          <cell r="A1265">
            <v>61</v>
          </cell>
          <cell r="D1265">
            <v>1998</v>
          </cell>
          <cell r="F1265">
            <v>57</v>
          </cell>
          <cell r="I1265">
            <v>15048118</v>
          </cell>
        </row>
        <row r="1266">
          <cell r="A1266">
            <v>61</v>
          </cell>
          <cell r="D1266">
            <v>1998</v>
          </cell>
          <cell r="F1266">
            <v>58</v>
          </cell>
        </row>
        <row r="1267">
          <cell r="A1267">
            <v>61</v>
          </cell>
          <cell r="D1267">
            <v>1999</v>
          </cell>
          <cell r="F1267">
            <v>48</v>
          </cell>
          <cell r="I1267">
            <v>4481855</v>
          </cell>
        </row>
        <row r="1268">
          <cell r="A1268">
            <v>61</v>
          </cell>
          <cell r="D1268">
            <v>1999</v>
          </cell>
          <cell r="F1268">
            <v>49</v>
          </cell>
          <cell r="I1268">
            <v>8166264</v>
          </cell>
        </row>
        <row r="1269">
          <cell r="A1269">
            <v>61</v>
          </cell>
          <cell r="D1269">
            <v>1999</v>
          </cell>
          <cell r="F1269">
            <v>50</v>
          </cell>
          <cell r="I1269">
            <v>0</v>
          </cell>
        </row>
        <row r="1270">
          <cell r="A1270">
            <v>61</v>
          </cell>
          <cell r="D1270">
            <v>1999</v>
          </cell>
          <cell r="F1270">
            <v>51</v>
          </cell>
          <cell r="I1270">
            <v>0</v>
          </cell>
        </row>
        <row r="1271">
          <cell r="A1271">
            <v>61</v>
          </cell>
          <cell r="D1271">
            <v>1999</v>
          </cell>
          <cell r="F1271">
            <v>52</v>
          </cell>
          <cell r="I1271">
            <v>0</v>
          </cell>
        </row>
        <row r="1272">
          <cell r="A1272">
            <v>61</v>
          </cell>
          <cell r="D1272">
            <v>1999</v>
          </cell>
          <cell r="F1272">
            <v>53</v>
          </cell>
          <cell r="I1272">
            <v>34923852</v>
          </cell>
        </row>
        <row r="1273">
          <cell r="A1273">
            <v>61</v>
          </cell>
          <cell r="D1273">
            <v>1999</v>
          </cell>
          <cell r="F1273">
            <v>54</v>
          </cell>
        </row>
        <row r="1274">
          <cell r="A1274">
            <v>61</v>
          </cell>
          <cell r="D1274">
            <v>1999</v>
          </cell>
          <cell r="F1274">
            <v>55</v>
          </cell>
          <cell r="I1274">
            <v>1000136</v>
          </cell>
        </row>
        <row r="1275">
          <cell r="A1275">
            <v>61</v>
          </cell>
          <cell r="D1275">
            <v>1999</v>
          </cell>
          <cell r="F1275">
            <v>56</v>
          </cell>
          <cell r="I1275">
            <v>112850</v>
          </cell>
        </row>
        <row r="1276">
          <cell r="A1276">
            <v>61</v>
          </cell>
          <cell r="D1276">
            <v>1999</v>
          </cell>
          <cell r="F1276">
            <v>57</v>
          </cell>
          <cell r="I1276">
            <v>15491997</v>
          </cell>
        </row>
        <row r="1277">
          <cell r="A1277">
            <v>61</v>
          </cell>
          <cell r="D1277">
            <v>1999</v>
          </cell>
          <cell r="F1277">
            <v>58</v>
          </cell>
          <cell r="I1277">
            <v>0</v>
          </cell>
        </row>
        <row r="1278">
          <cell r="A1278">
            <v>61</v>
          </cell>
          <cell r="D1278">
            <v>2000</v>
          </cell>
          <cell r="F1278">
            <v>48</v>
          </cell>
          <cell r="I1278">
            <v>4525775</v>
          </cell>
        </row>
        <row r="1279">
          <cell r="A1279">
            <v>61</v>
          </cell>
          <cell r="D1279">
            <v>2000</v>
          </cell>
          <cell r="F1279">
            <v>49</v>
          </cell>
          <cell r="I1279">
            <v>8175749</v>
          </cell>
        </row>
        <row r="1280">
          <cell r="A1280">
            <v>61</v>
          </cell>
          <cell r="D1280">
            <v>2000</v>
          </cell>
          <cell r="F1280">
            <v>50</v>
          </cell>
          <cell r="I1280">
            <v>0</v>
          </cell>
        </row>
        <row r="1281">
          <cell r="A1281">
            <v>61</v>
          </cell>
          <cell r="D1281">
            <v>2000</v>
          </cell>
          <cell r="F1281">
            <v>51</v>
          </cell>
          <cell r="I1281">
            <v>0</v>
          </cell>
        </row>
        <row r="1282">
          <cell r="A1282">
            <v>61</v>
          </cell>
          <cell r="D1282">
            <v>2000</v>
          </cell>
          <cell r="F1282">
            <v>52</v>
          </cell>
          <cell r="I1282">
            <v>0</v>
          </cell>
        </row>
        <row r="1283">
          <cell r="A1283">
            <v>61</v>
          </cell>
          <cell r="D1283">
            <v>2000</v>
          </cell>
          <cell r="F1283">
            <v>53</v>
          </cell>
          <cell r="I1283">
            <v>34793045</v>
          </cell>
        </row>
        <row r="1284">
          <cell r="A1284">
            <v>61</v>
          </cell>
          <cell r="D1284">
            <v>2000</v>
          </cell>
          <cell r="F1284">
            <v>54</v>
          </cell>
        </row>
        <row r="1285">
          <cell r="A1285">
            <v>61</v>
          </cell>
          <cell r="D1285">
            <v>2000</v>
          </cell>
          <cell r="F1285">
            <v>55</v>
          </cell>
          <cell r="I1285">
            <v>1020008</v>
          </cell>
        </row>
        <row r="1286">
          <cell r="A1286">
            <v>61</v>
          </cell>
          <cell r="D1286">
            <v>2000</v>
          </cell>
          <cell r="F1286">
            <v>56</v>
          </cell>
          <cell r="I1286">
            <v>112850</v>
          </cell>
        </row>
        <row r="1287">
          <cell r="A1287">
            <v>61</v>
          </cell>
          <cell r="D1287">
            <v>2000</v>
          </cell>
          <cell r="F1287">
            <v>57</v>
          </cell>
          <cell r="I1287">
            <v>15803474</v>
          </cell>
        </row>
        <row r="1288">
          <cell r="A1288">
            <v>61</v>
          </cell>
          <cell r="D1288">
            <v>2000</v>
          </cell>
          <cell r="F1288">
            <v>58</v>
          </cell>
          <cell r="I1288">
            <v>0</v>
          </cell>
        </row>
        <row r="1289">
          <cell r="A1289">
            <v>61</v>
          </cell>
          <cell r="D1289">
            <v>2001</v>
          </cell>
          <cell r="F1289">
            <v>48</v>
          </cell>
          <cell r="I1289">
            <v>4572025</v>
          </cell>
        </row>
        <row r="1290">
          <cell r="A1290">
            <v>61</v>
          </cell>
          <cell r="D1290">
            <v>2001</v>
          </cell>
          <cell r="F1290">
            <v>49</v>
          </cell>
          <cell r="I1290">
            <v>8293324</v>
          </cell>
        </row>
        <row r="1291">
          <cell r="A1291">
            <v>61</v>
          </cell>
          <cell r="D1291">
            <v>2001</v>
          </cell>
          <cell r="F1291">
            <v>50</v>
          </cell>
          <cell r="I1291">
            <v>0</v>
          </cell>
        </row>
        <row r="1292">
          <cell r="A1292">
            <v>61</v>
          </cell>
          <cell r="D1292">
            <v>2001</v>
          </cell>
          <cell r="F1292">
            <v>51</v>
          </cell>
          <cell r="I1292">
            <v>0</v>
          </cell>
        </row>
        <row r="1293">
          <cell r="A1293">
            <v>61</v>
          </cell>
          <cell r="D1293">
            <v>2001</v>
          </cell>
          <cell r="F1293">
            <v>52</v>
          </cell>
          <cell r="I1293">
            <v>0</v>
          </cell>
        </row>
        <row r="1294">
          <cell r="A1294">
            <v>61</v>
          </cell>
          <cell r="D1294">
            <v>2001</v>
          </cell>
          <cell r="F1294">
            <v>53</v>
          </cell>
          <cell r="I1294">
            <v>35100078</v>
          </cell>
        </row>
        <row r="1295">
          <cell r="A1295">
            <v>61</v>
          </cell>
          <cell r="D1295">
            <v>2001</v>
          </cell>
          <cell r="F1295">
            <v>54</v>
          </cell>
        </row>
        <row r="1296">
          <cell r="A1296">
            <v>61</v>
          </cell>
          <cell r="D1296">
            <v>2001</v>
          </cell>
          <cell r="F1296">
            <v>55</v>
          </cell>
          <cell r="I1296">
            <v>1097845</v>
          </cell>
        </row>
        <row r="1297">
          <cell r="A1297">
            <v>61</v>
          </cell>
          <cell r="D1297">
            <v>2001</v>
          </cell>
          <cell r="F1297">
            <v>56</v>
          </cell>
          <cell r="I1297">
            <v>112850</v>
          </cell>
        </row>
        <row r="1298">
          <cell r="A1298">
            <v>61</v>
          </cell>
          <cell r="D1298">
            <v>2001</v>
          </cell>
          <cell r="F1298">
            <v>57</v>
          </cell>
          <cell r="I1298">
            <v>16214531</v>
          </cell>
        </row>
        <row r="1299">
          <cell r="A1299">
            <v>61</v>
          </cell>
          <cell r="D1299">
            <v>2001</v>
          </cell>
          <cell r="F1299">
            <v>58</v>
          </cell>
          <cell r="I1299">
            <v>0</v>
          </cell>
        </row>
        <row r="1300">
          <cell r="A1300">
            <v>61</v>
          </cell>
          <cell r="D1300">
            <v>2002</v>
          </cell>
          <cell r="F1300">
            <v>48</v>
          </cell>
          <cell r="I1300">
            <v>4762260</v>
          </cell>
        </row>
        <row r="1301">
          <cell r="A1301">
            <v>61</v>
          </cell>
          <cell r="D1301">
            <v>2002</v>
          </cell>
          <cell r="F1301">
            <v>49</v>
          </cell>
          <cell r="I1301">
            <v>8649389</v>
          </cell>
        </row>
        <row r="1302">
          <cell r="A1302">
            <v>61</v>
          </cell>
          <cell r="D1302">
            <v>2002</v>
          </cell>
          <cell r="F1302">
            <v>50</v>
          </cell>
          <cell r="I1302">
            <v>0</v>
          </cell>
        </row>
        <row r="1303">
          <cell r="A1303">
            <v>61</v>
          </cell>
          <cell r="D1303">
            <v>2002</v>
          </cell>
          <cell r="F1303">
            <v>51</v>
          </cell>
          <cell r="I1303">
            <v>0</v>
          </cell>
        </row>
        <row r="1304">
          <cell r="A1304">
            <v>61</v>
          </cell>
          <cell r="D1304">
            <v>2002</v>
          </cell>
          <cell r="F1304">
            <v>52</v>
          </cell>
          <cell r="I1304">
            <v>0</v>
          </cell>
        </row>
        <row r="1305">
          <cell r="A1305">
            <v>61</v>
          </cell>
          <cell r="D1305">
            <v>2002</v>
          </cell>
          <cell r="F1305">
            <v>53</v>
          </cell>
          <cell r="I1305">
            <v>35734116</v>
          </cell>
        </row>
        <row r="1306">
          <cell r="A1306">
            <v>61</v>
          </cell>
          <cell r="D1306">
            <v>2002</v>
          </cell>
          <cell r="F1306">
            <v>54</v>
          </cell>
        </row>
        <row r="1307">
          <cell r="A1307">
            <v>61</v>
          </cell>
          <cell r="D1307">
            <v>2002</v>
          </cell>
          <cell r="F1307">
            <v>55</v>
          </cell>
          <cell r="I1307">
            <v>1103174</v>
          </cell>
        </row>
        <row r="1308">
          <cell r="A1308">
            <v>61</v>
          </cell>
          <cell r="D1308">
            <v>2002</v>
          </cell>
          <cell r="F1308">
            <v>56</v>
          </cell>
          <cell r="I1308">
            <v>112850</v>
          </cell>
        </row>
        <row r="1309">
          <cell r="A1309">
            <v>61</v>
          </cell>
          <cell r="D1309">
            <v>2002</v>
          </cell>
          <cell r="F1309">
            <v>57</v>
          </cell>
          <cell r="I1309">
            <v>17240888</v>
          </cell>
        </row>
        <row r="1310">
          <cell r="A1310">
            <v>61</v>
          </cell>
          <cell r="D1310">
            <v>2002</v>
          </cell>
          <cell r="F1310">
            <v>58</v>
          </cell>
          <cell r="I1310">
            <v>0</v>
          </cell>
        </row>
        <row r="1311">
          <cell r="A1311">
            <v>61</v>
          </cell>
          <cell r="D1311">
            <v>2003</v>
          </cell>
          <cell r="F1311">
            <v>48</v>
          </cell>
          <cell r="I1311">
            <v>925992</v>
          </cell>
        </row>
        <row r="1312">
          <cell r="A1312">
            <v>61</v>
          </cell>
          <cell r="D1312">
            <v>2003</v>
          </cell>
          <cell r="F1312">
            <v>49</v>
          </cell>
          <cell r="I1312">
            <v>280660</v>
          </cell>
        </row>
        <row r="1313">
          <cell r="A1313">
            <v>61</v>
          </cell>
          <cell r="D1313">
            <v>2003</v>
          </cell>
          <cell r="F1313">
            <v>50</v>
          </cell>
          <cell r="I1313">
            <v>21073091</v>
          </cell>
        </row>
        <row r="1314">
          <cell r="A1314">
            <v>61</v>
          </cell>
          <cell r="D1314">
            <v>2003</v>
          </cell>
          <cell r="F1314">
            <v>51</v>
          </cell>
          <cell r="I1314">
            <v>215327</v>
          </cell>
        </row>
        <row r="1315">
          <cell r="A1315">
            <v>61</v>
          </cell>
          <cell r="D1315">
            <v>2003</v>
          </cell>
          <cell r="F1315">
            <v>52</v>
          </cell>
          <cell r="I1315">
            <v>5113255</v>
          </cell>
        </row>
        <row r="1316">
          <cell r="A1316">
            <v>61</v>
          </cell>
          <cell r="D1316">
            <v>2003</v>
          </cell>
          <cell r="F1316">
            <v>53</v>
          </cell>
          <cell r="I1316">
            <v>9237309</v>
          </cell>
        </row>
        <row r="1317">
          <cell r="A1317">
            <v>61</v>
          </cell>
          <cell r="D1317">
            <v>2003</v>
          </cell>
          <cell r="F1317">
            <v>54</v>
          </cell>
          <cell r="I1317">
            <v>0</v>
          </cell>
        </row>
        <row r="1318">
          <cell r="A1318">
            <v>61</v>
          </cell>
          <cell r="D1318">
            <v>2003</v>
          </cell>
          <cell r="F1318">
            <v>55</v>
          </cell>
          <cell r="I1318">
            <v>0</v>
          </cell>
        </row>
        <row r="1319">
          <cell r="A1319">
            <v>61</v>
          </cell>
          <cell r="D1319">
            <v>2003</v>
          </cell>
          <cell r="F1319">
            <v>56</v>
          </cell>
          <cell r="I1319">
            <v>0</v>
          </cell>
        </row>
        <row r="1320">
          <cell r="A1320">
            <v>61</v>
          </cell>
          <cell r="D1320">
            <v>2003</v>
          </cell>
          <cell r="F1320">
            <v>57</v>
          </cell>
          <cell r="I1320">
            <v>0</v>
          </cell>
        </row>
        <row r="1321">
          <cell r="A1321">
            <v>61</v>
          </cell>
          <cell r="D1321">
            <v>2003</v>
          </cell>
          <cell r="F1321">
            <v>58</v>
          </cell>
          <cell r="I1321">
            <v>36845634</v>
          </cell>
        </row>
        <row r="1322">
          <cell r="A1322">
            <v>61</v>
          </cell>
          <cell r="D1322">
            <v>2004</v>
          </cell>
          <cell r="F1322">
            <v>48</v>
          </cell>
          <cell r="I1322">
            <v>925992</v>
          </cell>
        </row>
        <row r="1323">
          <cell r="A1323">
            <v>61</v>
          </cell>
          <cell r="D1323">
            <v>2004</v>
          </cell>
          <cell r="F1323">
            <v>49</v>
          </cell>
          <cell r="I1323">
            <v>280660</v>
          </cell>
        </row>
        <row r="1324">
          <cell r="A1324">
            <v>61</v>
          </cell>
          <cell r="D1324">
            <v>2004</v>
          </cell>
          <cell r="F1324">
            <v>50</v>
          </cell>
          <cell r="I1324">
            <v>21249181</v>
          </cell>
        </row>
        <row r="1325">
          <cell r="A1325">
            <v>61</v>
          </cell>
          <cell r="D1325">
            <v>2004</v>
          </cell>
          <cell r="F1325">
            <v>51</v>
          </cell>
          <cell r="I1325">
            <v>215443</v>
          </cell>
        </row>
        <row r="1326">
          <cell r="A1326">
            <v>61</v>
          </cell>
          <cell r="D1326">
            <v>2004</v>
          </cell>
          <cell r="F1326">
            <v>52</v>
          </cell>
          <cell r="I1326">
            <v>5139232</v>
          </cell>
        </row>
        <row r="1327">
          <cell r="A1327">
            <v>61</v>
          </cell>
          <cell r="D1327">
            <v>2004</v>
          </cell>
          <cell r="F1327">
            <v>53</v>
          </cell>
          <cell r="I1327">
            <v>9282931</v>
          </cell>
        </row>
        <row r="1328">
          <cell r="A1328">
            <v>61</v>
          </cell>
          <cell r="D1328">
            <v>2004</v>
          </cell>
          <cell r="F1328">
            <v>54</v>
          </cell>
        </row>
        <row r="1329">
          <cell r="A1329">
            <v>61</v>
          </cell>
          <cell r="D1329">
            <v>2004</v>
          </cell>
          <cell r="F1329">
            <v>55</v>
          </cell>
        </row>
        <row r="1330">
          <cell r="A1330">
            <v>61</v>
          </cell>
          <cell r="D1330">
            <v>2004</v>
          </cell>
          <cell r="F1330">
            <v>56</v>
          </cell>
        </row>
        <row r="1331">
          <cell r="A1331">
            <v>61</v>
          </cell>
          <cell r="D1331">
            <v>2004</v>
          </cell>
          <cell r="F1331">
            <v>57</v>
          </cell>
        </row>
        <row r="1332">
          <cell r="A1332">
            <v>61</v>
          </cell>
          <cell r="D1332">
            <v>2004</v>
          </cell>
          <cell r="F1332">
            <v>58</v>
          </cell>
          <cell r="I1332">
            <v>37093439</v>
          </cell>
        </row>
        <row r="1333">
          <cell r="A1333">
            <v>61</v>
          </cell>
          <cell r="D1333">
            <v>2005</v>
          </cell>
          <cell r="F1333">
            <v>48</v>
          </cell>
          <cell r="I1333">
            <v>927175</v>
          </cell>
        </row>
        <row r="1334">
          <cell r="A1334">
            <v>61</v>
          </cell>
          <cell r="D1334">
            <v>2005</v>
          </cell>
          <cell r="F1334">
            <v>49</v>
          </cell>
          <cell r="I1334">
            <v>280660</v>
          </cell>
        </row>
        <row r="1335">
          <cell r="A1335">
            <v>61</v>
          </cell>
          <cell r="D1335">
            <v>2005</v>
          </cell>
          <cell r="F1335">
            <v>50</v>
          </cell>
          <cell r="I1335">
            <v>21566693</v>
          </cell>
        </row>
        <row r="1336">
          <cell r="A1336">
            <v>61</v>
          </cell>
          <cell r="D1336">
            <v>2005</v>
          </cell>
          <cell r="F1336">
            <v>51</v>
          </cell>
          <cell r="I1336">
            <v>215443</v>
          </cell>
        </row>
        <row r="1337">
          <cell r="A1337">
            <v>61</v>
          </cell>
          <cell r="D1337">
            <v>2005</v>
          </cell>
          <cell r="F1337">
            <v>52</v>
          </cell>
          <cell r="I1337">
            <v>6271413</v>
          </cell>
        </row>
        <row r="1338">
          <cell r="A1338">
            <v>61</v>
          </cell>
          <cell r="D1338">
            <v>2005</v>
          </cell>
          <cell r="F1338">
            <v>53</v>
          </cell>
          <cell r="I1338">
            <v>10106361</v>
          </cell>
        </row>
        <row r="1339">
          <cell r="A1339">
            <v>61</v>
          </cell>
          <cell r="D1339">
            <v>2005</v>
          </cell>
          <cell r="F1339">
            <v>54</v>
          </cell>
        </row>
        <row r="1340">
          <cell r="A1340">
            <v>61</v>
          </cell>
          <cell r="D1340">
            <v>2005</v>
          </cell>
          <cell r="F1340">
            <v>55</v>
          </cell>
        </row>
        <row r="1341">
          <cell r="A1341">
            <v>61</v>
          </cell>
          <cell r="D1341">
            <v>2005</v>
          </cell>
          <cell r="F1341">
            <v>56</v>
          </cell>
        </row>
        <row r="1342">
          <cell r="A1342">
            <v>61</v>
          </cell>
          <cell r="D1342">
            <v>2005</v>
          </cell>
          <cell r="F1342">
            <v>57</v>
          </cell>
        </row>
        <row r="1343">
          <cell r="A1343">
            <v>61</v>
          </cell>
          <cell r="D1343">
            <v>2005</v>
          </cell>
          <cell r="F1343">
            <v>58</v>
          </cell>
          <cell r="I1343">
            <v>39367745</v>
          </cell>
        </row>
        <row r="1344">
          <cell r="A1344">
            <v>61</v>
          </cell>
          <cell r="D1344">
            <v>2006</v>
          </cell>
          <cell r="F1344">
            <v>48</v>
          </cell>
          <cell r="I1344">
            <v>1037601</v>
          </cell>
        </row>
        <row r="1345">
          <cell r="A1345">
            <v>61</v>
          </cell>
          <cell r="D1345">
            <v>2006</v>
          </cell>
          <cell r="F1345">
            <v>49</v>
          </cell>
          <cell r="I1345">
            <v>287217</v>
          </cell>
        </row>
        <row r="1346">
          <cell r="A1346">
            <v>61</v>
          </cell>
          <cell r="D1346">
            <v>2006</v>
          </cell>
          <cell r="F1346">
            <v>50</v>
          </cell>
          <cell r="I1346">
            <v>21652965</v>
          </cell>
        </row>
        <row r="1347">
          <cell r="A1347">
            <v>61</v>
          </cell>
          <cell r="D1347">
            <v>2006</v>
          </cell>
          <cell r="F1347">
            <v>51</v>
          </cell>
          <cell r="I1347">
            <v>215443</v>
          </cell>
        </row>
        <row r="1348">
          <cell r="A1348">
            <v>61</v>
          </cell>
          <cell r="D1348">
            <v>2006</v>
          </cell>
          <cell r="F1348">
            <v>52</v>
          </cell>
          <cell r="I1348">
            <v>6843269</v>
          </cell>
        </row>
        <row r="1349">
          <cell r="A1349">
            <v>61</v>
          </cell>
          <cell r="D1349">
            <v>2006</v>
          </cell>
          <cell r="F1349">
            <v>53</v>
          </cell>
          <cell r="I1349">
            <v>10274225</v>
          </cell>
        </row>
        <row r="1350">
          <cell r="A1350">
            <v>61</v>
          </cell>
          <cell r="D1350">
            <v>2006</v>
          </cell>
          <cell r="F1350">
            <v>54</v>
          </cell>
        </row>
        <row r="1351">
          <cell r="A1351">
            <v>61</v>
          </cell>
          <cell r="D1351">
            <v>2006</v>
          </cell>
          <cell r="F1351">
            <v>55</v>
          </cell>
        </row>
        <row r="1352">
          <cell r="A1352">
            <v>61</v>
          </cell>
          <cell r="D1352">
            <v>2006</v>
          </cell>
          <cell r="F1352">
            <v>56</v>
          </cell>
        </row>
        <row r="1353">
          <cell r="A1353">
            <v>61</v>
          </cell>
          <cell r="D1353">
            <v>2006</v>
          </cell>
          <cell r="F1353">
            <v>57</v>
          </cell>
        </row>
        <row r="1354">
          <cell r="A1354">
            <v>61</v>
          </cell>
          <cell r="D1354">
            <v>2006</v>
          </cell>
          <cell r="F1354">
            <v>58</v>
          </cell>
          <cell r="I1354">
            <v>40310720</v>
          </cell>
        </row>
        <row r="1355">
          <cell r="A1355">
            <v>61</v>
          </cell>
          <cell r="D1355">
            <v>2007</v>
          </cell>
          <cell r="F1355">
            <v>48</v>
          </cell>
          <cell r="I1355">
            <v>1069843</v>
          </cell>
        </row>
        <row r="1356">
          <cell r="A1356">
            <v>61</v>
          </cell>
          <cell r="D1356">
            <v>2007</v>
          </cell>
          <cell r="F1356">
            <v>49</v>
          </cell>
          <cell r="I1356">
            <v>287217</v>
          </cell>
        </row>
        <row r="1357">
          <cell r="A1357">
            <v>61</v>
          </cell>
          <cell r="D1357">
            <v>2007</v>
          </cell>
          <cell r="F1357">
            <v>50</v>
          </cell>
          <cell r="I1357">
            <v>21999613</v>
          </cell>
        </row>
        <row r="1358">
          <cell r="A1358">
            <v>61</v>
          </cell>
          <cell r="D1358">
            <v>2007</v>
          </cell>
          <cell r="F1358">
            <v>51</v>
          </cell>
          <cell r="I1358">
            <v>214681</v>
          </cell>
        </row>
        <row r="1359">
          <cell r="A1359">
            <v>61</v>
          </cell>
          <cell r="D1359">
            <v>2007</v>
          </cell>
          <cell r="F1359">
            <v>52</v>
          </cell>
          <cell r="I1359">
            <v>7026962</v>
          </cell>
        </row>
        <row r="1360">
          <cell r="A1360">
            <v>61</v>
          </cell>
          <cell r="D1360">
            <v>2007</v>
          </cell>
          <cell r="F1360">
            <v>53</v>
          </cell>
          <cell r="I1360">
            <v>10332635</v>
          </cell>
        </row>
        <row r="1361">
          <cell r="A1361">
            <v>61</v>
          </cell>
          <cell r="D1361">
            <v>2007</v>
          </cell>
          <cell r="F1361">
            <v>54</v>
          </cell>
        </row>
        <row r="1362">
          <cell r="A1362">
            <v>61</v>
          </cell>
          <cell r="D1362">
            <v>2007</v>
          </cell>
          <cell r="F1362">
            <v>55</v>
          </cell>
        </row>
        <row r="1363">
          <cell r="A1363">
            <v>61</v>
          </cell>
          <cell r="D1363">
            <v>2007</v>
          </cell>
          <cell r="F1363">
            <v>56</v>
          </cell>
        </row>
        <row r="1364">
          <cell r="A1364">
            <v>61</v>
          </cell>
          <cell r="D1364">
            <v>2007</v>
          </cell>
          <cell r="F1364">
            <v>57</v>
          </cell>
        </row>
        <row r="1365">
          <cell r="A1365">
            <v>61</v>
          </cell>
          <cell r="D1365">
            <v>2007</v>
          </cell>
          <cell r="F1365">
            <v>58</v>
          </cell>
          <cell r="I1365">
            <v>40930951</v>
          </cell>
        </row>
        <row r="1366">
          <cell r="A1366">
            <v>61</v>
          </cell>
          <cell r="D1366">
            <v>2008</v>
          </cell>
          <cell r="F1366">
            <v>48</v>
          </cell>
          <cell r="I1366">
            <v>1065623</v>
          </cell>
        </row>
        <row r="1367">
          <cell r="A1367">
            <v>61</v>
          </cell>
          <cell r="D1367">
            <v>2008</v>
          </cell>
          <cell r="F1367">
            <v>49</v>
          </cell>
          <cell r="I1367">
            <v>287217</v>
          </cell>
        </row>
        <row r="1368">
          <cell r="A1368">
            <v>61</v>
          </cell>
          <cell r="D1368">
            <v>2008</v>
          </cell>
          <cell r="F1368">
            <v>50</v>
          </cell>
          <cell r="I1368">
            <v>22125982</v>
          </cell>
        </row>
        <row r="1369">
          <cell r="A1369">
            <v>61</v>
          </cell>
          <cell r="D1369">
            <v>2008</v>
          </cell>
          <cell r="F1369">
            <v>51</v>
          </cell>
          <cell r="I1369">
            <v>214681</v>
          </cell>
        </row>
        <row r="1370">
          <cell r="A1370">
            <v>61</v>
          </cell>
          <cell r="D1370">
            <v>2008</v>
          </cell>
          <cell r="F1370">
            <v>52</v>
          </cell>
          <cell r="I1370">
            <v>7558512</v>
          </cell>
        </row>
        <row r="1371">
          <cell r="A1371">
            <v>61</v>
          </cell>
          <cell r="D1371">
            <v>2008</v>
          </cell>
          <cell r="F1371">
            <v>53</v>
          </cell>
          <cell r="I1371">
            <v>10333528</v>
          </cell>
        </row>
        <row r="1372">
          <cell r="A1372">
            <v>61</v>
          </cell>
          <cell r="D1372">
            <v>2008</v>
          </cell>
          <cell r="F1372">
            <v>54</v>
          </cell>
        </row>
        <row r="1373">
          <cell r="A1373">
            <v>61</v>
          </cell>
          <cell r="D1373">
            <v>2008</v>
          </cell>
          <cell r="F1373">
            <v>55</v>
          </cell>
        </row>
        <row r="1374">
          <cell r="A1374">
            <v>61</v>
          </cell>
          <cell r="D1374">
            <v>2008</v>
          </cell>
          <cell r="F1374">
            <v>56</v>
          </cell>
        </row>
        <row r="1375">
          <cell r="A1375">
            <v>61</v>
          </cell>
          <cell r="D1375">
            <v>2008</v>
          </cell>
          <cell r="F1375">
            <v>57</v>
          </cell>
        </row>
        <row r="1376">
          <cell r="A1376">
            <v>61</v>
          </cell>
          <cell r="D1376">
            <v>2008</v>
          </cell>
          <cell r="F1376">
            <v>58</v>
          </cell>
          <cell r="I1376">
            <v>41585543</v>
          </cell>
        </row>
        <row r="1377">
          <cell r="A1377">
            <v>61</v>
          </cell>
          <cell r="D1377">
            <v>2009</v>
          </cell>
          <cell r="F1377">
            <v>48</v>
          </cell>
          <cell r="I1377">
            <v>1065624</v>
          </cell>
        </row>
        <row r="1378">
          <cell r="A1378">
            <v>61</v>
          </cell>
          <cell r="D1378">
            <v>2009</v>
          </cell>
          <cell r="F1378">
            <v>49</v>
          </cell>
          <cell r="I1378">
            <v>287216</v>
          </cell>
        </row>
        <row r="1379">
          <cell r="A1379">
            <v>61</v>
          </cell>
          <cell r="D1379">
            <v>2009</v>
          </cell>
          <cell r="F1379">
            <v>50</v>
          </cell>
          <cell r="I1379">
            <v>22560480</v>
          </cell>
        </row>
        <row r="1380">
          <cell r="A1380">
            <v>61</v>
          </cell>
          <cell r="D1380">
            <v>2009</v>
          </cell>
          <cell r="F1380">
            <v>51</v>
          </cell>
          <cell r="I1380">
            <v>214681</v>
          </cell>
        </row>
        <row r="1381">
          <cell r="A1381">
            <v>61</v>
          </cell>
          <cell r="D1381">
            <v>2009</v>
          </cell>
          <cell r="F1381">
            <v>52</v>
          </cell>
          <cell r="I1381">
            <v>7941416</v>
          </cell>
        </row>
        <row r="1382">
          <cell r="A1382">
            <v>61</v>
          </cell>
          <cell r="D1382">
            <v>2009</v>
          </cell>
          <cell r="F1382">
            <v>53</v>
          </cell>
          <cell r="I1382">
            <v>10262318</v>
          </cell>
        </row>
        <row r="1383">
          <cell r="A1383">
            <v>61</v>
          </cell>
          <cell r="D1383">
            <v>2009</v>
          </cell>
          <cell r="F1383">
            <v>54</v>
          </cell>
        </row>
        <row r="1384">
          <cell r="A1384">
            <v>61</v>
          </cell>
          <cell r="D1384">
            <v>2009</v>
          </cell>
          <cell r="F1384">
            <v>55</v>
          </cell>
        </row>
        <row r="1385">
          <cell r="A1385">
            <v>61</v>
          </cell>
          <cell r="D1385">
            <v>2009</v>
          </cell>
          <cell r="F1385">
            <v>56</v>
          </cell>
        </row>
        <row r="1386">
          <cell r="A1386">
            <v>61</v>
          </cell>
          <cell r="D1386">
            <v>2009</v>
          </cell>
          <cell r="F1386">
            <v>57</v>
          </cell>
        </row>
        <row r="1387">
          <cell r="A1387">
            <v>61</v>
          </cell>
          <cell r="D1387">
            <v>2009</v>
          </cell>
          <cell r="F1387">
            <v>58</v>
          </cell>
          <cell r="I1387">
            <v>42331735</v>
          </cell>
        </row>
        <row r="1388">
          <cell r="A1388">
            <v>61</v>
          </cell>
          <cell r="D1388">
            <v>2010</v>
          </cell>
          <cell r="F1388">
            <v>48</v>
          </cell>
          <cell r="I1388">
            <v>1050524</v>
          </cell>
        </row>
        <row r="1389">
          <cell r="A1389">
            <v>61</v>
          </cell>
          <cell r="D1389">
            <v>2010</v>
          </cell>
          <cell r="F1389">
            <v>49</v>
          </cell>
          <cell r="I1389">
            <v>295860</v>
          </cell>
        </row>
        <row r="1390">
          <cell r="A1390">
            <v>61</v>
          </cell>
          <cell r="D1390">
            <v>2010</v>
          </cell>
          <cell r="F1390">
            <v>50</v>
          </cell>
          <cell r="I1390">
            <v>22779280</v>
          </cell>
        </row>
        <row r="1391">
          <cell r="A1391">
            <v>61</v>
          </cell>
          <cell r="D1391">
            <v>2010</v>
          </cell>
          <cell r="F1391">
            <v>51</v>
          </cell>
          <cell r="I1391">
            <v>214078</v>
          </cell>
        </row>
        <row r="1392">
          <cell r="A1392">
            <v>61</v>
          </cell>
          <cell r="D1392">
            <v>2010</v>
          </cell>
          <cell r="F1392">
            <v>52</v>
          </cell>
          <cell r="I1392">
            <v>7818917</v>
          </cell>
        </row>
        <row r="1393">
          <cell r="A1393">
            <v>61</v>
          </cell>
          <cell r="D1393">
            <v>2010</v>
          </cell>
          <cell r="F1393">
            <v>53</v>
          </cell>
          <cell r="I1393">
            <v>10472686</v>
          </cell>
        </row>
        <row r="1394">
          <cell r="A1394">
            <v>61</v>
          </cell>
          <cell r="D1394">
            <v>2010</v>
          </cell>
          <cell r="F1394">
            <v>54</v>
          </cell>
        </row>
        <row r="1395">
          <cell r="A1395">
            <v>61</v>
          </cell>
          <cell r="D1395">
            <v>2010</v>
          </cell>
          <cell r="F1395">
            <v>55</v>
          </cell>
        </row>
        <row r="1396">
          <cell r="A1396">
            <v>61</v>
          </cell>
          <cell r="D1396">
            <v>2010</v>
          </cell>
          <cell r="F1396">
            <v>56</v>
          </cell>
        </row>
        <row r="1397">
          <cell r="A1397">
            <v>61</v>
          </cell>
          <cell r="D1397">
            <v>2010</v>
          </cell>
          <cell r="F1397">
            <v>57</v>
          </cell>
        </row>
        <row r="1398">
          <cell r="A1398">
            <v>61</v>
          </cell>
          <cell r="D1398">
            <v>2010</v>
          </cell>
          <cell r="F1398">
            <v>58</v>
          </cell>
          <cell r="I1398">
            <v>42631345</v>
          </cell>
        </row>
        <row r="1399">
          <cell r="A1399">
            <v>61</v>
          </cell>
          <cell r="D1399">
            <v>2011</v>
          </cell>
          <cell r="F1399">
            <v>48</v>
          </cell>
          <cell r="I1399">
            <v>1050524</v>
          </cell>
        </row>
        <row r="1400">
          <cell r="A1400">
            <v>61</v>
          </cell>
          <cell r="D1400">
            <v>2011</v>
          </cell>
          <cell r="F1400">
            <v>49</v>
          </cell>
          <cell r="I1400">
            <v>295860</v>
          </cell>
        </row>
        <row r="1401">
          <cell r="A1401">
            <v>61</v>
          </cell>
          <cell r="D1401">
            <v>2011</v>
          </cell>
          <cell r="F1401">
            <v>50</v>
          </cell>
          <cell r="I1401">
            <v>27338722</v>
          </cell>
        </row>
        <row r="1402">
          <cell r="A1402">
            <v>61</v>
          </cell>
          <cell r="D1402">
            <v>2011</v>
          </cell>
          <cell r="F1402">
            <v>51</v>
          </cell>
          <cell r="I1402">
            <v>214078</v>
          </cell>
        </row>
        <row r="1403">
          <cell r="A1403">
            <v>61</v>
          </cell>
          <cell r="D1403">
            <v>2011</v>
          </cell>
          <cell r="F1403">
            <v>52</v>
          </cell>
          <cell r="I1403">
            <v>8943229</v>
          </cell>
        </row>
        <row r="1404">
          <cell r="A1404">
            <v>61</v>
          </cell>
          <cell r="D1404">
            <v>2011</v>
          </cell>
          <cell r="F1404">
            <v>53</v>
          </cell>
          <cell r="I1404">
            <v>12126436</v>
          </cell>
        </row>
        <row r="1405">
          <cell r="A1405">
            <v>61</v>
          </cell>
          <cell r="D1405">
            <v>2011</v>
          </cell>
          <cell r="F1405">
            <v>54</v>
          </cell>
        </row>
        <row r="1406">
          <cell r="A1406">
            <v>61</v>
          </cell>
          <cell r="D1406">
            <v>2011</v>
          </cell>
          <cell r="F1406">
            <v>55</v>
          </cell>
        </row>
        <row r="1407">
          <cell r="A1407">
            <v>61</v>
          </cell>
          <cell r="D1407">
            <v>2011</v>
          </cell>
          <cell r="F1407">
            <v>56</v>
          </cell>
        </row>
        <row r="1408">
          <cell r="A1408">
            <v>61</v>
          </cell>
          <cell r="D1408">
            <v>2011</v>
          </cell>
          <cell r="F1408">
            <v>57</v>
          </cell>
        </row>
        <row r="1409">
          <cell r="A1409">
            <v>61</v>
          </cell>
          <cell r="D1409">
            <v>2011</v>
          </cell>
          <cell r="F1409">
            <v>58</v>
          </cell>
          <cell r="I1409">
            <v>49968849</v>
          </cell>
        </row>
        <row r="1410">
          <cell r="A1410">
            <v>61</v>
          </cell>
          <cell r="D1410">
            <v>2012</v>
          </cell>
          <cell r="F1410">
            <v>48</v>
          </cell>
          <cell r="I1410">
            <v>1050524</v>
          </cell>
        </row>
        <row r="1411">
          <cell r="A1411">
            <v>61</v>
          </cell>
          <cell r="D1411">
            <v>2012</v>
          </cell>
          <cell r="F1411">
            <v>49</v>
          </cell>
          <cell r="I1411">
            <v>295860</v>
          </cell>
        </row>
        <row r="1412">
          <cell r="A1412">
            <v>61</v>
          </cell>
          <cell r="D1412">
            <v>2012</v>
          </cell>
          <cell r="F1412">
            <v>50</v>
          </cell>
          <cell r="I1412">
            <v>27725885</v>
          </cell>
        </row>
        <row r="1413">
          <cell r="A1413">
            <v>61</v>
          </cell>
          <cell r="D1413">
            <v>2012</v>
          </cell>
          <cell r="F1413">
            <v>51</v>
          </cell>
          <cell r="I1413">
            <v>214078</v>
          </cell>
        </row>
        <row r="1414">
          <cell r="A1414">
            <v>61</v>
          </cell>
          <cell r="D1414">
            <v>2012</v>
          </cell>
          <cell r="F1414">
            <v>52</v>
          </cell>
          <cell r="I1414">
            <v>9092139</v>
          </cell>
        </row>
        <row r="1415">
          <cell r="A1415">
            <v>61</v>
          </cell>
          <cell r="D1415">
            <v>2012</v>
          </cell>
          <cell r="F1415">
            <v>53</v>
          </cell>
          <cell r="I1415">
            <v>12415137</v>
          </cell>
        </row>
        <row r="1416">
          <cell r="A1416">
            <v>61</v>
          </cell>
          <cell r="D1416">
            <v>2012</v>
          </cell>
          <cell r="F1416">
            <v>54</v>
          </cell>
        </row>
        <row r="1417">
          <cell r="A1417">
            <v>61</v>
          </cell>
          <cell r="D1417">
            <v>2012</v>
          </cell>
          <cell r="F1417">
            <v>55</v>
          </cell>
        </row>
        <row r="1418">
          <cell r="A1418">
            <v>61</v>
          </cell>
          <cell r="D1418">
            <v>2012</v>
          </cell>
          <cell r="F1418">
            <v>56</v>
          </cell>
          <cell r="I1418">
            <v>0</v>
          </cell>
        </row>
        <row r="1419">
          <cell r="A1419">
            <v>61</v>
          </cell>
          <cell r="D1419">
            <v>2012</v>
          </cell>
          <cell r="F1419">
            <v>57</v>
          </cell>
          <cell r="I1419">
            <v>0</v>
          </cell>
        </row>
        <row r="1420">
          <cell r="A1420">
            <v>61</v>
          </cell>
          <cell r="D1420">
            <v>2012</v>
          </cell>
          <cell r="F1420">
            <v>58</v>
          </cell>
          <cell r="I1420">
            <v>50793623</v>
          </cell>
        </row>
        <row r="1421">
          <cell r="A1421">
            <v>61</v>
          </cell>
          <cell r="D1421">
            <v>2013</v>
          </cell>
          <cell r="F1421">
            <v>48</v>
          </cell>
          <cell r="I1421">
            <v>5092736</v>
          </cell>
        </row>
        <row r="1422">
          <cell r="A1422">
            <v>61</v>
          </cell>
          <cell r="D1422">
            <v>2013</v>
          </cell>
          <cell r="F1422">
            <v>49</v>
          </cell>
          <cell r="I1422">
            <v>4716105</v>
          </cell>
        </row>
        <row r="1423">
          <cell r="A1423">
            <v>61</v>
          </cell>
          <cell r="D1423">
            <v>2013</v>
          </cell>
          <cell r="F1423">
            <v>50</v>
          </cell>
          <cell r="I1423">
            <v>78618928</v>
          </cell>
        </row>
        <row r="1424">
          <cell r="A1424">
            <v>61</v>
          </cell>
          <cell r="D1424">
            <v>2013</v>
          </cell>
          <cell r="F1424">
            <v>51</v>
          </cell>
          <cell r="I1424">
            <v>292546</v>
          </cell>
        </row>
        <row r="1425">
          <cell r="A1425">
            <v>61</v>
          </cell>
          <cell r="D1425">
            <v>2013</v>
          </cell>
          <cell r="F1425">
            <v>52</v>
          </cell>
          <cell r="I1425">
            <v>28736419</v>
          </cell>
        </row>
        <row r="1426">
          <cell r="A1426">
            <v>61</v>
          </cell>
          <cell r="D1426">
            <v>2013</v>
          </cell>
          <cell r="F1426">
            <v>53</v>
          </cell>
          <cell r="I1426">
            <v>27650466</v>
          </cell>
        </row>
        <row r="1427">
          <cell r="A1427">
            <v>61</v>
          </cell>
          <cell r="D1427">
            <v>2013</v>
          </cell>
          <cell r="F1427">
            <v>54</v>
          </cell>
        </row>
        <row r="1428">
          <cell r="A1428">
            <v>61</v>
          </cell>
          <cell r="D1428">
            <v>2013</v>
          </cell>
          <cell r="F1428">
            <v>55</v>
          </cell>
        </row>
        <row r="1429">
          <cell r="A1429">
            <v>61</v>
          </cell>
          <cell r="D1429">
            <v>2013</v>
          </cell>
          <cell r="F1429">
            <v>56</v>
          </cell>
          <cell r="I1429">
            <v>1010</v>
          </cell>
        </row>
        <row r="1430">
          <cell r="A1430">
            <v>61</v>
          </cell>
          <cell r="D1430">
            <v>2013</v>
          </cell>
          <cell r="F1430">
            <v>57</v>
          </cell>
          <cell r="I1430">
            <v>38091</v>
          </cell>
        </row>
        <row r="1431">
          <cell r="A1431">
            <v>61</v>
          </cell>
          <cell r="D1431">
            <v>2013</v>
          </cell>
          <cell r="F1431">
            <v>58</v>
          </cell>
          <cell r="I1431">
            <v>145146301</v>
          </cell>
        </row>
        <row r="1432">
          <cell r="A1432">
            <v>61</v>
          </cell>
          <cell r="D1432">
            <v>2014</v>
          </cell>
          <cell r="F1432">
            <v>48</v>
          </cell>
          <cell r="I1432">
            <v>5166391</v>
          </cell>
        </row>
        <row r="1433">
          <cell r="A1433">
            <v>61</v>
          </cell>
          <cell r="D1433">
            <v>2014</v>
          </cell>
          <cell r="F1433">
            <v>49</v>
          </cell>
          <cell r="I1433">
            <v>5605160</v>
          </cell>
        </row>
        <row r="1434">
          <cell r="A1434">
            <v>61</v>
          </cell>
          <cell r="D1434">
            <v>2014</v>
          </cell>
          <cell r="F1434">
            <v>50</v>
          </cell>
          <cell r="I1434">
            <v>105844106</v>
          </cell>
        </row>
        <row r="1435">
          <cell r="A1435">
            <v>61</v>
          </cell>
          <cell r="D1435">
            <v>2014</v>
          </cell>
          <cell r="F1435">
            <v>51</v>
          </cell>
          <cell r="I1435">
            <v>351058</v>
          </cell>
        </row>
        <row r="1436">
          <cell r="A1436">
            <v>61</v>
          </cell>
          <cell r="D1436">
            <v>2014</v>
          </cell>
          <cell r="F1436">
            <v>52</v>
          </cell>
          <cell r="I1436">
            <v>31862165</v>
          </cell>
        </row>
        <row r="1437">
          <cell r="A1437">
            <v>61</v>
          </cell>
          <cell r="D1437">
            <v>2014</v>
          </cell>
          <cell r="F1437">
            <v>53</v>
          </cell>
          <cell r="I1437">
            <v>34070266</v>
          </cell>
        </row>
        <row r="1438">
          <cell r="A1438">
            <v>61</v>
          </cell>
          <cell r="D1438">
            <v>2014</v>
          </cell>
          <cell r="F1438">
            <v>54</v>
          </cell>
        </row>
        <row r="1439">
          <cell r="A1439">
            <v>61</v>
          </cell>
          <cell r="D1439">
            <v>2014</v>
          </cell>
          <cell r="F1439">
            <v>55</v>
          </cell>
        </row>
        <row r="1440">
          <cell r="A1440">
            <v>61</v>
          </cell>
          <cell r="D1440">
            <v>2014</v>
          </cell>
          <cell r="F1440">
            <v>56</v>
          </cell>
          <cell r="I1440">
            <v>1010</v>
          </cell>
        </row>
        <row r="1441">
          <cell r="A1441">
            <v>61</v>
          </cell>
          <cell r="D1441">
            <v>2014</v>
          </cell>
          <cell r="F1441">
            <v>57</v>
          </cell>
          <cell r="I1441">
            <v>38091</v>
          </cell>
        </row>
        <row r="1442">
          <cell r="A1442">
            <v>61</v>
          </cell>
          <cell r="D1442">
            <v>2014</v>
          </cell>
          <cell r="F1442">
            <v>58</v>
          </cell>
          <cell r="I1442">
            <v>182938247</v>
          </cell>
        </row>
        <row r="1443">
          <cell r="A1443">
            <v>61</v>
          </cell>
          <cell r="D1443">
            <v>2015</v>
          </cell>
          <cell r="F1443">
            <v>48</v>
          </cell>
          <cell r="I1443">
            <v>5166391</v>
          </cell>
        </row>
        <row r="1444">
          <cell r="A1444">
            <v>61</v>
          </cell>
          <cell r="D1444">
            <v>2015</v>
          </cell>
          <cell r="F1444">
            <v>49</v>
          </cell>
          <cell r="I1444">
            <v>8349059</v>
          </cell>
        </row>
        <row r="1445">
          <cell r="A1445">
            <v>61</v>
          </cell>
          <cell r="D1445">
            <v>2015</v>
          </cell>
          <cell r="F1445">
            <v>50</v>
          </cell>
          <cell r="I1445">
            <v>114418541</v>
          </cell>
        </row>
        <row r="1446">
          <cell r="A1446">
            <v>61</v>
          </cell>
          <cell r="D1446">
            <v>2015</v>
          </cell>
          <cell r="F1446">
            <v>51</v>
          </cell>
          <cell r="I1446">
            <v>351058</v>
          </cell>
        </row>
        <row r="1447">
          <cell r="A1447">
            <v>61</v>
          </cell>
          <cell r="D1447">
            <v>2015</v>
          </cell>
          <cell r="F1447">
            <v>52</v>
          </cell>
          <cell r="I1447">
            <v>35338523</v>
          </cell>
        </row>
        <row r="1448">
          <cell r="A1448">
            <v>61</v>
          </cell>
          <cell r="D1448">
            <v>2015</v>
          </cell>
          <cell r="F1448">
            <v>53</v>
          </cell>
          <cell r="I1448">
            <v>34724623</v>
          </cell>
        </row>
        <row r="1449">
          <cell r="A1449">
            <v>61</v>
          </cell>
          <cell r="D1449">
            <v>2015</v>
          </cell>
          <cell r="F1449">
            <v>54</v>
          </cell>
        </row>
        <row r="1450">
          <cell r="A1450">
            <v>61</v>
          </cell>
          <cell r="D1450">
            <v>2015</v>
          </cell>
          <cell r="F1450">
            <v>55</v>
          </cell>
        </row>
        <row r="1451">
          <cell r="A1451">
            <v>61</v>
          </cell>
          <cell r="D1451">
            <v>2015</v>
          </cell>
          <cell r="F1451">
            <v>56</v>
          </cell>
          <cell r="I1451">
            <v>1010</v>
          </cell>
        </row>
        <row r="1452">
          <cell r="A1452">
            <v>61</v>
          </cell>
          <cell r="D1452">
            <v>2015</v>
          </cell>
          <cell r="F1452">
            <v>57</v>
          </cell>
          <cell r="I1452">
            <v>38091</v>
          </cell>
        </row>
        <row r="1453">
          <cell r="A1453">
            <v>61</v>
          </cell>
          <cell r="D1453">
            <v>2015</v>
          </cell>
          <cell r="F1453">
            <v>58</v>
          </cell>
          <cell r="I1453">
            <v>198387296</v>
          </cell>
        </row>
        <row r="1454">
          <cell r="A1454">
            <v>61</v>
          </cell>
          <cell r="D1454">
            <v>2016</v>
          </cell>
          <cell r="F1454">
            <v>48</v>
          </cell>
          <cell r="I1454">
            <v>5177334</v>
          </cell>
        </row>
        <row r="1455">
          <cell r="A1455">
            <v>61</v>
          </cell>
          <cell r="D1455">
            <v>2016</v>
          </cell>
          <cell r="F1455">
            <v>49</v>
          </cell>
          <cell r="I1455">
            <v>8806832</v>
          </cell>
        </row>
        <row r="1456">
          <cell r="A1456">
            <v>61</v>
          </cell>
          <cell r="D1456">
            <v>2016</v>
          </cell>
          <cell r="F1456">
            <v>50</v>
          </cell>
          <cell r="I1456">
            <v>119597802</v>
          </cell>
        </row>
        <row r="1457">
          <cell r="A1457">
            <v>61</v>
          </cell>
          <cell r="D1457">
            <v>2016</v>
          </cell>
          <cell r="F1457">
            <v>51</v>
          </cell>
          <cell r="I1457">
            <v>351058</v>
          </cell>
        </row>
        <row r="1458">
          <cell r="A1458">
            <v>61</v>
          </cell>
          <cell r="D1458">
            <v>2016</v>
          </cell>
          <cell r="F1458">
            <v>52</v>
          </cell>
          <cell r="I1458">
            <v>40351447</v>
          </cell>
        </row>
        <row r="1459">
          <cell r="A1459">
            <v>61</v>
          </cell>
          <cell r="D1459">
            <v>2016</v>
          </cell>
          <cell r="F1459">
            <v>53</v>
          </cell>
          <cell r="I1459">
            <v>39137217</v>
          </cell>
        </row>
        <row r="1460">
          <cell r="A1460">
            <v>61</v>
          </cell>
          <cell r="D1460">
            <v>2016</v>
          </cell>
          <cell r="F1460">
            <v>54</v>
          </cell>
        </row>
        <row r="1461">
          <cell r="A1461">
            <v>61</v>
          </cell>
          <cell r="D1461">
            <v>2016</v>
          </cell>
          <cell r="F1461">
            <v>55</v>
          </cell>
        </row>
        <row r="1462">
          <cell r="A1462">
            <v>61</v>
          </cell>
          <cell r="D1462">
            <v>2016</v>
          </cell>
          <cell r="F1462">
            <v>56</v>
          </cell>
          <cell r="I1462">
            <v>1010</v>
          </cell>
        </row>
        <row r="1463">
          <cell r="A1463">
            <v>61</v>
          </cell>
          <cell r="D1463">
            <v>2016</v>
          </cell>
          <cell r="F1463">
            <v>57</v>
          </cell>
          <cell r="I1463">
            <v>38091</v>
          </cell>
        </row>
        <row r="1464">
          <cell r="A1464">
            <v>61</v>
          </cell>
          <cell r="D1464">
            <v>2016</v>
          </cell>
          <cell r="F1464">
            <v>58</v>
          </cell>
          <cell r="I1464">
            <v>213460791</v>
          </cell>
        </row>
        <row r="1465">
          <cell r="A1465">
            <v>70</v>
          </cell>
          <cell r="D1465">
            <v>1998</v>
          </cell>
          <cell r="F1465">
            <v>48</v>
          </cell>
          <cell r="I1465">
            <v>65389119</v>
          </cell>
        </row>
        <row r="1466">
          <cell r="A1466">
            <v>70</v>
          </cell>
          <cell r="D1466">
            <v>1998</v>
          </cell>
          <cell r="F1466">
            <v>49</v>
          </cell>
          <cell r="I1466">
            <v>84032393</v>
          </cell>
        </row>
        <row r="1467">
          <cell r="A1467">
            <v>70</v>
          </cell>
          <cell r="D1467">
            <v>1998</v>
          </cell>
          <cell r="F1467">
            <v>50</v>
          </cell>
        </row>
        <row r="1468">
          <cell r="A1468">
            <v>70</v>
          </cell>
          <cell r="D1468">
            <v>1998</v>
          </cell>
          <cell r="F1468">
            <v>51</v>
          </cell>
        </row>
        <row r="1469">
          <cell r="A1469">
            <v>70</v>
          </cell>
          <cell r="D1469">
            <v>1998</v>
          </cell>
          <cell r="F1469">
            <v>52</v>
          </cell>
          <cell r="I1469">
            <v>320779</v>
          </cell>
        </row>
        <row r="1470">
          <cell r="A1470">
            <v>70</v>
          </cell>
          <cell r="D1470">
            <v>1998</v>
          </cell>
          <cell r="F1470">
            <v>53</v>
          </cell>
          <cell r="I1470">
            <v>378190143</v>
          </cell>
        </row>
        <row r="1471">
          <cell r="A1471">
            <v>70</v>
          </cell>
          <cell r="D1471">
            <v>1998</v>
          </cell>
          <cell r="F1471">
            <v>54</v>
          </cell>
        </row>
        <row r="1472">
          <cell r="A1472">
            <v>70</v>
          </cell>
          <cell r="D1472">
            <v>1998</v>
          </cell>
          <cell r="F1472">
            <v>55</v>
          </cell>
          <cell r="I1472">
            <v>1086560</v>
          </cell>
        </row>
        <row r="1473">
          <cell r="A1473">
            <v>70</v>
          </cell>
          <cell r="D1473">
            <v>1998</v>
          </cell>
          <cell r="F1473">
            <v>56</v>
          </cell>
          <cell r="I1473">
            <v>10675906</v>
          </cell>
        </row>
        <row r="1474">
          <cell r="A1474">
            <v>70</v>
          </cell>
          <cell r="D1474">
            <v>1998</v>
          </cell>
          <cell r="F1474">
            <v>57</v>
          </cell>
          <cell r="I1474">
            <v>78916476</v>
          </cell>
        </row>
        <row r="1475">
          <cell r="A1475">
            <v>70</v>
          </cell>
          <cell r="D1475">
            <v>1998</v>
          </cell>
          <cell r="F1475">
            <v>58</v>
          </cell>
        </row>
        <row r="1476">
          <cell r="A1476">
            <v>70</v>
          </cell>
          <cell r="D1476">
            <v>1999</v>
          </cell>
          <cell r="F1476">
            <v>48</v>
          </cell>
          <cell r="I1476">
            <v>67683332</v>
          </cell>
        </row>
        <row r="1477">
          <cell r="A1477">
            <v>70</v>
          </cell>
          <cell r="D1477">
            <v>1999</v>
          </cell>
          <cell r="F1477">
            <v>49</v>
          </cell>
          <cell r="I1477">
            <v>84679334</v>
          </cell>
        </row>
        <row r="1478">
          <cell r="A1478">
            <v>70</v>
          </cell>
          <cell r="D1478">
            <v>1999</v>
          </cell>
          <cell r="F1478">
            <v>50</v>
          </cell>
          <cell r="I1478">
            <v>0</v>
          </cell>
        </row>
        <row r="1479">
          <cell r="A1479">
            <v>70</v>
          </cell>
          <cell r="D1479">
            <v>1999</v>
          </cell>
          <cell r="F1479">
            <v>51</v>
          </cell>
          <cell r="I1479">
            <v>0</v>
          </cell>
        </row>
        <row r="1480">
          <cell r="A1480">
            <v>70</v>
          </cell>
          <cell r="D1480">
            <v>1999</v>
          </cell>
          <cell r="F1480">
            <v>52</v>
          </cell>
          <cell r="I1480">
            <v>320552</v>
          </cell>
        </row>
        <row r="1481">
          <cell r="A1481">
            <v>70</v>
          </cell>
          <cell r="D1481">
            <v>1999</v>
          </cell>
          <cell r="F1481">
            <v>53</v>
          </cell>
          <cell r="I1481">
            <v>389011190</v>
          </cell>
        </row>
        <row r="1482">
          <cell r="A1482">
            <v>70</v>
          </cell>
          <cell r="D1482">
            <v>1999</v>
          </cell>
          <cell r="F1482">
            <v>54</v>
          </cell>
        </row>
        <row r="1483">
          <cell r="A1483">
            <v>70</v>
          </cell>
          <cell r="D1483">
            <v>1999</v>
          </cell>
          <cell r="F1483">
            <v>55</v>
          </cell>
          <cell r="I1483">
            <v>1609174</v>
          </cell>
        </row>
        <row r="1484">
          <cell r="A1484">
            <v>70</v>
          </cell>
          <cell r="D1484">
            <v>1999</v>
          </cell>
          <cell r="F1484">
            <v>56</v>
          </cell>
          <cell r="I1484">
            <v>10822261</v>
          </cell>
        </row>
        <row r="1485">
          <cell r="A1485">
            <v>70</v>
          </cell>
          <cell r="D1485">
            <v>1999</v>
          </cell>
          <cell r="F1485">
            <v>57</v>
          </cell>
          <cell r="I1485">
            <v>84308867</v>
          </cell>
        </row>
        <row r="1486">
          <cell r="A1486">
            <v>70</v>
          </cell>
          <cell r="D1486">
            <v>1999</v>
          </cell>
          <cell r="F1486">
            <v>58</v>
          </cell>
          <cell r="I1486">
            <v>0</v>
          </cell>
        </row>
        <row r="1487">
          <cell r="A1487">
            <v>70</v>
          </cell>
          <cell r="D1487">
            <v>2000</v>
          </cell>
          <cell r="F1487">
            <v>48</v>
          </cell>
          <cell r="I1487">
            <v>67872867</v>
          </cell>
        </row>
        <row r="1488">
          <cell r="A1488">
            <v>70</v>
          </cell>
          <cell r="D1488">
            <v>2000</v>
          </cell>
          <cell r="F1488">
            <v>49</v>
          </cell>
          <cell r="I1488">
            <v>85434632</v>
          </cell>
        </row>
        <row r="1489">
          <cell r="A1489">
            <v>70</v>
          </cell>
          <cell r="D1489">
            <v>2000</v>
          </cell>
          <cell r="F1489">
            <v>50</v>
          </cell>
          <cell r="I1489">
            <v>0</v>
          </cell>
        </row>
        <row r="1490">
          <cell r="A1490">
            <v>70</v>
          </cell>
          <cell r="D1490">
            <v>2000</v>
          </cell>
          <cell r="F1490">
            <v>51</v>
          </cell>
          <cell r="I1490">
            <v>0</v>
          </cell>
        </row>
        <row r="1491">
          <cell r="A1491">
            <v>70</v>
          </cell>
          <cell r="D1491">
            <v>2000</v>
          </cell>
          <cell r="F1491">
            <v>52</v>
          </cell>
          <cell r="I1491">
            <v>320552</v>
          </cell>
        </row>
        <row r="1492">
          <cell r="A1492">
            <v>70</v>
          </cell>
          <cell r="D1492">
            <v>2000</v>
          </cell>
          <cell r="F1492">
            <v>53</v>
          </cell>
          <cell r="I1492">
            <v>403009959</v>
          </cell>
        </row>
        <row r="1493">
          <cell r="A1493">
            <v>70</v>
          </cell>
          <cell r="D1493">
            <v>2000</v>
          </cell>
          <cell r="F1493">
            <v>54</v>
          </cell>
        </row>
        <row r="1494">
          <cell r="A1494">
            <v>70</v>
          </cell>
          <cell r="D1494">
            <v>2000</v>
          </cell>
          <cell r="F1494">
            <v>55</v>
          </cell>
          <cell r="I1494">
            <v>1793170</v>
          </cell>
        </row>
        <row r="1495">
          <cell r="A1495">
            <v>70</v>
          </cell>
          <cell r="D1495">
            <v>2000</v>
          </cell>
          <cell r="F1495">
            <v>56</v>
          </cell>
          <cell r="I1495">
            <v>11291061</v>
          </cell>
        </row>
        <row r="1496">
          <cell r="A1496">
            <v>70</v>
          </cell>
          <cell r="D1496">
            <v>2000</v>
          </cell>
          <cell r="F1496">
            <v>57</v>
          </cell>
          <cell r="I1496">
            <v>91728376</v>
          </cell>
        </row>
        <row r="1497">
          <cell r="A1497">
            <v>70</v>
          </cell>
          <cell r="D1497">
            <v>2000</v>
          </cell>
          <cell r="F1497">
            <v>58</v>
          </cell>
          <cell r="I1497">
            <v>0</v>
          </cell>
        </row>
        <row r="1498">
          <cell r="A1498">
            <v>70</v>
          </cell>
          <cell r="D1498">
            <v>2001</v>
          </cell>
          <cell r="F1498">
            <v>48</v>
          </cell>
          <cell r="I1498">
            <v>68214625</v>
          </cell>
        </row>
        <row r="1499">
          <cell r="A1499">
            <v>70</v>
          </cell>
          <cell r="D1499">
            <v>2001</v>
          </cell>
          <cell r="F1499">
            <v>49</v>
          </cell>
          <cell r="I1499">
            <v>87551258</v>
          </cell>
        </row>
        <row r="1500">
          <cell r="A1500">
            <v>70</v>
          </cell>
          <cell r="D1500">
            <v>2001</v>
          </cell>
          <cell r="F1500">
            <v>50</v>
          </cell>
          <cell r="I1500">
            <v>0</v>
          </cell>
        </row>
        <row r="1501">
          <cell r="A1501">
            <v>70</v>
          </cell>
          <cell r="D1501">
            <v>2001</v>
          </cell>
          <cell r="F1501">
            <v>51</v>
          </cell>
          <cell r="I1501">
            <v>0</v>
          </cell>
        </row>
        <row r="1502">
          <cell r="A1502">
            <v>70</v>
          </cell>
          <cell r="D1502">
            <v>2001</v>
          </cell>
          <cell r="F1502">
            <v>52</v>
          </cell>
          <cell r="I1502">
            <v>320552</v>
          </cell>
        </row>
        <row r="1503">
          <cell r="A1503">
            <v>70</v>
          </cell>
          <cell r="D1503">
            <v>2001</v>
          </cell>
          <cell r="F1503">
            <v>53</v>
          </cell>
          <cell r="I1503">
            <v>410314602</v>
          </cell>
        </row>
        <row r="1504">
          <cell r="A1504">
            <v>70</v>
          </cell>
          <cell r="D1504">
            <v>2001</v>
          </cell>
          <cell r="F1504">
            <v>54</v>
          </cell>
        </row>
        <row r="1505">
          <cell r="A1505">
            <v>70</v>
          </cell>
          <cell r="D1505">
            <v>2001</v>
          </cell>
          <cell r="F1505">
            <v>55</v>
          </cell>
          <cell r="I1505">
            <v>1937771</v>
          </cell>
        </row>
        <row r="1506">
          <cell r="A1506">
            <v>70</v>
          </cell>
          <cell r="D1506">
            <v>2001</v>
          </cell>
          <cell r="F1506">
            <v>56</v>
          </cell>
          <cell r="I1506">
            <v>11681353</v>
          </cell>
        </row>
        <row r="1507">
          <cell r="A1507">
            <v>70</v>
          </cell>
          <cell r="D1507">
            <v>2001</v>
          </cell>
          <cell r="F1507">
            <v>57</v>
          </cell>
          <cell r="I1507">
            <v>95507886</v>
          </cell>
        </row>
        <row r="1508">
          <cell r="A1508">
            <v>70</v>
          </cell>
          <cell r="D1508">
            <v>2001</v>
          </cell>
          <cell r="F1508">
            <v>58</v>
          </cell>
          <cell r="I1508">
            <v>0</v>
          </cell>
        </row>
        <row r="1509">
          <cell r="A1509">
            <v>70</v>
          </cell>
          <cell r="D1509">
            <v>2002</v>
          </cell>
          <cell r="F1509">
            <v>48</v>
          </cell>
          <cell r="I1509">
            <v>80179114</v>
          </cell>
        </row>
        <row r="1510">
          <cell r="A1510">
            <v>70</v>
          </cell>
          <cell r="D1510">
            <v>2002</v>
          </cell>
          <cell r="F1510">
            <v>49</v>
          </cell>
          <cell r="I1510">
            <v>96912093</v>
          </cell>
        </row>
        <row r="1511">
          <cell r="A1511">
            <v>70</v>
          </cell>
          <cell r="D1511">
            <v>2002</v>
          </cell>
          <cell r="F1511">
            <v>50</v>
          </cell>
          <cell r="I1511">
            <v>0</v>
          </cell>
        </row>
        <row r="1512">
          <cell r="A1512">
            <v>70</v>
          </cell>
          <cell r="D1512">
            <v>2002</v>
          </cell>
          <cell r="F1512">
            <v>51</v>
          </cell>
          <cell r="I1512">
            <v>0</v>
          </cell>
        </row>
        <row r="1513">
          <cell r="A1513">
            <v>70</v>
          </cell>
          <cell r="D1513">
            <v>2002</v>
          </cell>
          <cell r="F1513">
            <v>52</v>
          </cell>
          <cell r="I1513">
            <v>318352</v>
          </cell>
        </row>
        <row r="1514">
          <cell r="A1514">
            <v>70</v>
          </cell>
          <cell r="D1514">
            <v>2002</v>
          </cell>
          <cell r="F1514">
            <v>53</v>
          </cell>
          <cell r="I1514">
            <v>460148571</v>
          </cell>
        </row>
        <row r="1515">
          <cell r="A1515">
            <v>70</v>
          </cell>
          <cell r="D1515">
            <v>2002</v>
          </cell>
          <cell r="F1515">
            <v>54</v>
          </cell>
        </row>
        <row r="1516">
          <cell r="A1516">
            <v>70</v>
          </cell>
          <cell r="D1516">
            <v>2002</v>
          </cell>
          <cell r="F1516">
            <v>55</v>
          </cell>
          <cell r="I1516">
            <v>3437394</v>
          </cell>
        </row>
        <row r="1517">
          <cell r="A1517">
            <v>70</v>
          </cell>
          <cell r="D1517">
            <v>2002</v>
          </cell>
          <cell r="F1517">
            <v>56</v>
          </cell>
          <cell r="I1517">
            <v>13306974</v>
          </cell>
        </row>
        <row r="1518">
          <cell r="A1518">
            <v>70</v>
          </cell>
          <cell r="D1518">
            <v>2002</v>
          </cell>
          <cell r="F1518">
            <v>57</v>
          </cell>
          <cell r="I1518">
            <v>102170691</v>
          </cell>
        </row>
        <row r="1519">
          <cell r="A1519">
            <v>70</v>
          </cell>
          <cell r="D1519">
            <v>2002</v>
          </cell>
          <cell r="F1519">
            <v>58</v>
          </cell>
          <cell r="I1519">
            <v>0</v>
          </cell>
        </row>
        <row r="1520">
          <cell r="A1520">
            <v>70</v>
          </cell>
          <cell r="D1520">
            <v>2003</v>
          </cell>
          <cell r="F1520">
            <v>48</v>
          </cell>
          <cell r="I1520">
            <v>16744441</v>
          </cell>
        </row>
        <row r="1521">
          <cell r="A1521">
            <v>70</v>
          </cell>
          <cell r="D1521">
            <v>2003</v>
          </cell>
          <cell r="F1521">
            <v>49</v>
          </cell>
          <cell r="I1521">
            <v>27646052</v>
          </cell>
        </row>
        <row r="1522">
          <cell r="A1522">
            <v>70</v>
          </cell>
          <cell r="D1522">
            <v>2003</v>
          </cell>
          <cell r="F1522">
            <v>50</v>
          </cell>
          <cell r="I1522">
            <v>200612201</v>
          </cell>
        </row>
        <row r="1523">
          <cell r="A1523">
            <v>70</v>
          </cell>
          <cell r="D1523">
            <v>2003</v>
          </cell>
          <cell r="F1523">
            <v>51</v>
          </cell>
          <cell r="I1523">
            <v>57167515</v>
          </cell>
        </row>
        <row r="1524">
          <cell r="A1524">
            <v>70</v>
          </cell>
          <cell r="D1524">
            <v>2003</v>
          </cell>
          <cell r="F1524">
            <v>52</v>
          </cell>
          <cell r="I1524">
            <v>81188301</v>
          </cell>
        </row>
        <row r="1525">
          <cell r="A1525">
            <v>70</v>
          </cell>
          <cell r="D1525">
            <v>2003</v>
          </cell>
          <cell r="F1525">
            <v>53</v>
          </cell>
          <cell r="I1525">
            <v>101672563</v>
          </cell>
        </row>
        <row r="1526">
          <cell r="A1526">
            <v>70</v>
          </cell>
          <cell r="D1526">
            <v>2003</v>
          </cell>
          <cell r="F1526">
            <v>54</v>
          </cell>
          <cell r="I1526">
            <v>0</v>
          </cell>
        </row>
        <row r="1527">
          <cell r="A1527">
            <v>70</v>
          </cell>
          <cell r="D1527">
            <v>2003</v>
          </cell>
          <cell r="F1527">
            <v>55</v>
          </cell>
          <cell r="I1527">
            <v>0</v>
          </cell>
        </row>
        <row r="1528">
          <cell r="A1528">
            <v>70</v>
          </cell>
          <cell r="D1528">
            <v>2003</v>
          </cell>
          <cell r="F1528">
            <v>56</v>
          </cell>
          <cell r="I1528">
            <v>0</v>
          </cell>
        </row>
        <row r="1529">
          <cell r="A1529">
            <v>70</v>
          </cell>
          <cell r="D1529">
            <v>2003</v>
          </cell>
          <cell r="F1529">
            <v>57</v>
          </cell>
          <cell r="I1529">
            <v>318352</v>
          </cell>
        </row>
        <row r="1530">
          <cell r="A1530">
            <v>70</v>
          </cell>
          <cell r="D1530">
            <v>2003</v>
          </cell>
          <cell r="F1530">
            <v>58</v>
          </cell>
          <cell r="I1530">
            <v>485349425</v>
          </cell>
        </row>
        <row r="1531">
          <cell r="A1531">
            <v>70</v>
          </cell>
          <cell r="D1531">
            <v>2004</v>
          </cell>
          <cell r="F1531">
            <v>48</v>
          </cell>
          <cell r="I1531">
            <v>21544591</v>
          </cell>
        </row>
        <row r="1532">
          <cell r="A1532">
            <v>70</v>
          </cell>
          <cell r="D1532">
            <v>2004</v>
          </cell>
          <cell r="F1532">
            <v>49</v>
          </cell>
          <cell r="I1532">
            <v>31091076</v>
          </cell>
        </row>
        <row r="1533">
          <cell r="A1533">
            <v>70</v>
          </cell>
          <cell r="D1533">
            <v>2004</v>
          </cell>
          <cell r="F1533">
            <v>50</v>
          </cell>
          <cell r="I1533">
            <v>212659800</v>
          </cell>
        </row>
        <row r="1534">
          <cell r="A1534">
            <v>70</v>
          </cell>
          <cell r="D1534">
            <v>2004</v>
          </cell>
          <cell r="F1534">
            <v>51</v>
          </cell>
          <cell r="I1534">
            <v>66963061</v>
          </cell>
        </row>
        <row r="1535">
          <cell r="A1535">
            <v>70</v>
          </cell>
          <cell r="D1535">
            <v>2004</v>
          </cell>
          <cell r="F1535">
            <v>52</v>
          </cell>
          <cell r="I1535">
            <v>88514840</v>
          </cell>
        </row>
        <row r="1536">
          <cell r="A1536">
            <v>70</v>
          </cell>
          <cell r="D1536">
            <v>2004</v>
          </cell>
          <cell r="F1536">
            <v>53</v>
          </cell>
          <cell r="I1536">
            <v>105794879</v>
          </cell>
        </row>
        <row r="1537">
          <cell r="A1537">
            <v>70</v>
          </cell>
          <cell r="D1537">
            <v>2004</v>
          </cell>
          <cell r="F1537">
            <v>54</v>
          </cell>
        </row>
        <row r="1538">
          <cell r="A1538">
            <v>70</v>
          </cell>
          <cell r="D1538">
            <v>2004</v>
          </cell>
          <cell r="F1538">
            <v>55</v>
          </cell>
        </row>
        <row r="1539">
          <cell r="A1539">
            <v>70</v>
          </cell>
          <cell r="D1539">
            <v>2004</v>
          </cell>
          <cell r="F1539">
            <v>56</v>
          </cell>
          <cell r="I1539">
            <v>318351</v>
          </cell>
        </row>
        <row r="1540">
          <cell r="A1540">
            <v>70</v>
          </cell>
          <cell r="D1540">
            <v>2004</v>
          </cell>
          <cell r="F1540">
            <v>57</v>
          </cell>
        </row>
        <row r="1541">
          <cell r="A1541">
            <v>70</v>
          </cell>
          <cell r="D1541">
            <v>2004</v>
          </cell>
          <cell r="F1541">
            <v>58</v>
          </cell>
          <cell r="I1541">
            <v>526886598</v>
          </cell>
        </row>
        <row r="1542">
          <cell r="A1542">
            <v>70</v>
          </cell>
          <cell r="D1542">
            <v>2005</v>
          </cell>
          <cell r="F1542">
            <v>48</v>
          </cell>
          <cell r="I1542">
            <v>22409168</v>
          </cell>
        </row>
        <row r="1543">
          <cell r="A1543">
            <v>70</v>
          </cell>
          <cell r="D1543">
            <v>2005</v>
          </cell>
          <cell r="F1543">
            <v>49</v>
          </cell>
          <cell r="I1543">
            <v>31307239</v>
          </cell>
        </row>
        <row r="1544">
          <cell r="A1544">
            <v>70</v>
          </cell>
          <cell r="D1544">
            <v>2005</v>
          </cell>
          <cell r="F1544">
            <v>50</v>
          </cell>
          <cell r="I1544">
            <v>228308784</v>
          </cell>
        </row>
        <row r="1545">
          <cell r="A1545">
            <v>70</v>
          </cell>
          <cell r="D1545">
            <v>2005</v>
          </cell>
          <cell r="F1545">
            <v>51</v>
          </cell>
          <cell r="I1545">
            <v>76573247</v>
          </cell>
        </row>
        <row r="1546">
          <cell r="A1546">
            <v>70</v>
          </cell>
          <cell r="D1546">
            <v>2005</v>
          </cell>
          <cell r="F1546">
            <v>52</v>
          </cell>
          <cell r="I1546">
            <v>89925076</v>
          </cell>
        </row>
        <row r="1547">
          <cell r="A1547">
            <v>70</v>
          </cell>
          <cell r="D1547">
            <v>2005</v>
          </cell>
          <cell r="F1547">
            <v>53</v>
          </cell>
          <cell r="I1547">
            <v>111461261</v>
          </cell>
        </row>
        <row r="1548">
          <cell r="A1548">
            <v>70</v>
          </cell>
          <cell r="D1548">
            <v>2005</v>
          </cell>
          <cell r="F1548">
            <v>54</v>
          </cell>
        </row>
        <row r="1549">
          <cell r="A1549">
            <v>70</v>
          </cell>
          <cell r="D1549">
            <v>2005</v>
          </cell>
          <cell r="F1549">
            <v>55</v>
          </cell>
        </row>
        <row r="1550">
          <cell r="A1550">
            <v>70</v>
          </cell>
          <cell r="D1550">
            <v>2005</v>
          </cell>
          <cell r="F1550">
            <v>56</v>
          </cell>
          <cell r="I1550">
            <v>318351</v>
          </cell>
        </row>
        <row r="1551">
          <cell r="A1551">
            <v>70</v>
          </cell>
          <cell r="D1551">
            <v>2005</v>
          </cell>
          <cell r="F1551">
            <v>57</v>
          </cell>
        </row>
        <row r="1552">
          <cell r="A1552">
            <v>70</v>
          </cell>
          <cell r="D1552">
            <v>2005</v>
          </cell>
          <cell r="F1552">
            <v>58</v>
          </cell>
          <cell r="I1552">
            <v>560303126</v>
          </cell>
        </row>
        <row r="1553">
          <cell r="A1553">
            <v>70</v>
          </cell>
          <cell r="D1553">
            <v>2006</v>
          </cell>
          <cell r="F1553">
            <v>48</v>
          </cell>
          <cell r="I1553">
            <v>24807969</v>
          </cell>
        </row>
        <row r="1554">
          <cell r="A1554">
            <v>70</v>
          </cell>
          <cell r="D1554">
            <v>2006</v>
          </cell>
          <cell r="F1554">
            <v>49</v>
          </cell>
          <cell r="I1554">
            <v>33134805</v>
          </cell>
        </row>
        <row r="1555">
          <cell r="A1555">
            <v>70</v>
          </cell>
          <cell r="D1555">
            <v>2006</v>
          </cell>
          <cell r="F1555">
            <v>50</v>
          </cell>
          <cell r="I1555">
            <v>235849248</v>
          </cell>
        </row>
        <row r="1556">
          <cell r="A1556">
            <v>70</v>
          </cell>
          <cell r="D1556">
            <v>2006</v>
          </cell>
          <cell r="F1556">
            <v>51</v>
          </cell>
          <cell r="I1556">
            <v>79294427</v>
          </cell>
        </row>
        <row r="1557">
          <cell r="A1557">
            <v>70</v>
          </cell>
          <cell r="D1557">
            <v>2006</v>
          </cell>
          <cell r="F1557">
            <v>52</v>
          </cell>
          <cell r="I1557">
            <v>92201304</v>
          </cell>
        </row>
        <row r="1558">
          <cell r="A1558">
            <v>70</v>
          </cell>
          <cell r="D1558">
            <v>2006</v>
          </cell>
          <cell r="F1558">
            <v>53</v>
          </cell>
          <cell r="I1558">
            <v>114775572</v>
          </cell>
        </row>
        <row r="1559">
          <cell r="A1559">
            <v>70</v>
          </cell>
          <cell r="D1559">
            <v>2006</v>
          </cell>
          <cell r="F1559">
            <v>54</v>
          </cell>
        </row>
        <row r="1560">
          <cell r="A1560">
            <v>70</v>
          </cell>
          <cell r="D1560">
            <v>2006</v>
          </cell>
          <cell r="F1560">
            <v>55</v>
          </cell>
        </row>
        <row r="1561">
          <cell r="A1561">
            <v>70</v>
          </cell>
          <cell r="D1561">
            <v>2006</v>
          </cell>
          <cell r="F1561">
            <v>56</v>
          </cell>
          <cell r="I1561">
            <v>318351</v>
          </cell>
        </row>
        <row r="1562">
          <cell r="A1562">
            <v>70</v>
          </cell>
          <cell r="D1562">
            <v>2006</v>
          </cell>
          <cell r="F1562">
            <v>57</v>
          </cell>
        </row>
        <row r="1563">
          <cell r="A1563">
            <v>70</v>
          </cell>
          <cell r="D1563">
            <v>2006</v>
          </cell>
          <cell r="F1563">
            <v>58</v>
          </cell>
          <cell r="I1563">
            <v>580381676</v>
          </cell>
        </row>
        <row r="1564">
          <cell r="A1564">
            <v>70</v>
          </cell>
          <cell r="D1564">
            <v>2007</v>
          </cell>
          <cell r="F1564">
            <v>48</v>
          </cell>
          <cell r="I1564">
            <v>28752863</v>
          </cell>
        </row>
        <row r="1565">
          <cell r="A1565">
            <v>70</v>
          </cell>
          <cell r="D1565">
            <v>2007</v>
          </cell>
          <cell r="F1565">
            <v>49</v>
          </cell>
          <cell r="I1565">
            <v>36782554</v>
          </cell>
        </row>
        <row r="1566">
          <cell r="A1566">
            <v>70</v>
          </cell>
          <cell r="D1566">
            <v>2007</v>
          </cell>
          <cell r="F1566">
            <v>50</v>
          </cell>
          <cell r="I1566">
            <v>245790680</v>
          </cell>
        </row>
        <row r="1567">
          <cell r="A1567">
            <v>70</v>
          </cell>
          <cell r="D1567">
            <v>2007</v>
          </cell>
          <cell r="F1567">
            <v>51</v>
          </cell>
          <cell r="I1567">
            <v>98003480</v>
          </cell>
        </row>
        <row r="1568">
          <cell r="A1568">
            <v>70</v>
          </cell>
          <cell r="D1568">
            <v>2007</v>
          </cell>
          <cell r="F1568">
            <v>52</v>
          </cell>
          <cell r="I1568">
            <v>77282453</v>
          </cell>
        </row>
        <row r="1569">
          <cell r="A1569">
            <v>70</v>
          </cell>
          <cell r="D1569">
            <v>2007</v>
          </cell>
          <cell r="F1569">
            <v>53</v>
          </cell>
          <cell r="I1569">
            <v>120016810</v>
          </cell>
        </row>
        <row r="1570">
          <cell r="A1570">
            <v>70</v>
          </cell>
          <cell r="D1570">
            <v>2007</v>
          </cell>
          <cell r="F1570">
            <v>54</v>
          </cell>
        </row>
        <row r="1571">
          <cell r="A1571">
            <v>70</v>
          </cell>
          <cell r="D1571">
            <v>2007</v>
          </cell>
          <cell r="F1571">
            <v>55</v>
          </cell>
        </row>
        <row r="1572">
          <cell r="A1572">
            <v>70</v>
          </cell>
          <cell r="D1572">
            <v>2007</v>
          </cell>
          <cell r="F1572">
            <v>56</v>
          </cell>
          <cell r="I1572">
            <v>318351</v>
          </cell>
        </row>
        <row r="1573">
          <cell r="A1573">
            <v>70</v>
          </cell>
          <cell r="D1573">
            <v>2007</v>
          </cell>
          <cell r="F1573">
            <v>57</v>
          </cell>
        </row>
        <row r="1574">
          <cell r="A1574">
            <v>70</v>
          </cell>
          <cell r="D1574">
            <v>2007</v>
          </cell>
          <cell r="F1574">
            <v>58</v>
          </cell>
          <cell r="I1574">
            <v>606947191</v>
          </cell>
        </row>
        <row r="1575">
          <cell r="A1575">
            <v>70</v>
          </cell>
          <cell r="D1575">
            <v>2008</v>
          </cell>
          <cell r="F1575">
            <v>48</v>
          </cell>
          <cell r="I1575">
            <v>31094271</v>
          </cell>
        </row>
        <row r="1576">
          <cell r="A1576">
            <v>70</v>
          </cell>
          <cell r="D1576">
            <v>2008</v>
          </cell>
          <cell r="F1576">
            <v>49</v>
          </cell>
          <cell r="I1576">
            <v>40254296</v>
          </cell>
        </row>
        <row r="1577">
          <cell r="A1577">
            <v>70</v>
          </cell>
          <cell r="D1577">
            <v>2008</v>
          </cell>
          <cell r="F1577">
            <v>50</v>
          </cell>
          <cell r="I1577">
            <v>262977911</v>
          </cell>
        </row>
        <row r="1578">
          <cell r="A1578">
            <v>70</v>
          </cell>
          <cell r="D1578">
            <v>2008</v>
          </cell>
          <cell r="F1578">
            <v>51</v>
          </cell>
          <cell r="I1578">
            <v>121741698</v>
          </cell>
        </row>
        <row r="1579">
          <cell r="A1579">
            <v>70</v>
          </cell>
          <cell r="D1579">
            <v>2008</v>
          </cell>
          <cell r="F1579">
            <v>52</v>
          </cell>
          <cell r="I1579">
            <v>88360864</v>
          </cell>
        </row>
        <row r="1580">
          <cell r="A1580">
            <v>70</v>
          </cell>
          <cell r="D1580">
            <v>2008</v>
          </cell>
          <cell r="F1580">
            <v>53</v>
          </cell>
          <cell r="I1580">
            <v>139652134</v>
          </cell>
        </row>
        <row r="1581">
          <cell r="A1581">
            <v>70</v>
          </cell>
          <cell r="D1581">
            <v>2008</v>
          </cell>
          <cell r="F1581">
            <v>54</v>
          </cell>
        </row>
        <row r="1582">
          <cell r="A1582">
            <v>70</v>
          </cell>
          <cell r="D1582">
            <v>2008</v>
          </cell>
          <cell r="F1582">
            <v>55</v>
          </cell>
        </row>
        <row r="1583">
          <cell r="A1583">
            <v>70</v>
          </cell>
          <cell r="D1583">
            <v>2008</v>
          </cell>
          <cell r="F1583">
            <v>56</v>
          </cell>
          <cell r="I1583">
            <v>318351</v>
          </cell>
        </row>
        <row r="1584">
          <cell r="A1584">
            <v>70</v>
          </cell>
          <cell r="D1584">
            <v>2008</v>
          </cell>
          <cell r="F1584">
            <v>57</v>
          </cell>
        </row>
        <row r="1585">
          <cell r="A1585">
            <v>70</v>
          </cell>
          <cell r="D1585">
            <v>2008</v>
          </cell>
          <cell r="F1585">
            <v>58</v>
          </cell>
          <cell r="I1585">
            <v>684399525</v>
          </cell>
        </row>
        <row r="1586">
          <cell r="A1586">
            <v>70</v>
          </cell>
          <cell r="D1586">
            <v>2009</v>
          </cell>
          <cell r="F1586">
            <v>48</v>
          </cell>
          <cell r="I1586">
            <v>34665687</v>
          </cell>
        </row>
        <row r="1587">
          <cell r="A1587">
            <v>70</v>
          </cell>
          <cell r="D1587">
            <v>2009</v>
          </cell>
          <cell r="F1587">
            <v>49</v>
          </cell>
          <cell r="I1587">
            <v>41274219</v>
          </cell>
        </row>
        <row r="1588">
          <cell r="A1588">
            <v>70</v>
          </cell>
          <cell r="D1588">
            <v>2009</v>
          </cell>
          <cell r="F1588">
            <v>50</v>
          </cell>
          <cell r="I1588">
            <v>286101340</v>
          </cell>
        </row>
        <row r="1589">
          <cell r="A1589">
            <v>70</v>
          </cell>
          <cell r="D1589">
            <v>2009</v>
          </cell>
          <cell r="F1589">
            <v>51</v>
          </cell>
          <cell r="I1589">
            <v>136921634</v>
          </cell>
        </row>
        <row r="1590">
          <cell r="A1590">
            <v>70</v>
          </cell>
          <cell r="D1590">
            <v>2009</v>
          </cell>
          <cell r="F1590">
            <v>52</v>
          </cell>
          <cell r="I1590">
            <v>93136953</v>
          </cell>
        </row>
        <row r="1591">
          <cell r="A1591">
            <v>70</v>
          </cell>
          <cell r="D1591">
            <v>2009</v>
          </cell>
          <cell r="F1591">
            <v>53</v>
          </cell>
          <cell r="I1591">
            <v>150452740</v>
          </cell>
        </row>
        <row r="1592">
          <cell r="A1592">
            <v>70</v>
          </cell>
          <cell r="D1592">
            <v>2009</v>
          </cell>
          <cell r="F1592">
            <v>54</v>
          </cell>
        </row>
        <row r="1593">
          <cell r="A1593">
            <v>70</v>
          </cell>
          <cell r="D1593">
            <v>2009</v>
          </cell>
          <cell r="F1593">
            <v>55</v>
          </cell>
        </row>
        <row r="1594">
          <cell r="A1594">
            <v>70</v>
          </cell>
          <cell r="D1594">
            <v>2009</v>
          </cell>
          <cell r="F1594">
            <v>56</v>
          </cell>
          <cell r="I1594">
            <v>318351</v>
          </cell>
        </row>
        <row r="1595">
          <cell r="A1595">
            <v>70</v>
          </cell>
          <cell r="D1595">
            <v>2009</v>
          </cell>
          <cell r="F1595">
            <v>57</v>
          </cell>
        </row>
        <row r="1596">
          <cell r="A1596">
            <v>70</v>
          </cell>
          <cell r="D1596">
            <v>2009</v>
          </cell>
          <cell r="F1596">
            <v>58</v>
          </cell>
          <cell r="I1596">
            <v>742870924</v>
          </cell>
        </row>
        <row r="1597">
          <cell r="A1597">
            <v>70</v>
          </cell>
          <cell r="D1597">
            <v>2010</v>
          </cell>
          <cell r="F1597">
            <v>48</v>
          </cell>
          <cell r="I1597">
            <v>31028848</v>
          </cell>
        </row>
        <row r="1598">
          <cell r="A1598">
            <v>70</v>
          </cell>
          <cell r="D1598">
            <v>2010</v>
          </cell>
          <cell r="F1598">
            <v>49</v>
          </cell>
          <cell r="I1598">
            <v>43115497</v>
          </cell>
        </row>
        <row r="1599">
          <cell r="A1599">
            <v>70</v>
          </cell>
          <cell r="D1599">
            <v>2010</v>
          </cell>
          <cell r="F1599">
            <v>50</v>
          </cell>
          <cell r="I1599">
            <v>304153598</v>
          </cell>
        </row>
        <row r="1600">
          <cell r="A1600">
            <v>70</v>
          </cell>
          <cell r="D1600">
            <v>2010</v>
          </cell>
          <cell r="F1600">
            <v>51</v>
          </cell>
          <cell r="I1600">
            <v>139305363</v>
          </cell>
        </row>
        <row r="1601">
          <cell r="A1601">
            <v>70</v>
          </cell>
          <cell r="D1601">
            <v>2010</v>
          </cell>
          <cell r="F1601">
            <v>52</v>
          </cell>
          <cell r="I1601">
            <v>95225302</v>
          </cell>
        </row>
        <row r="1602">
          <cell r="A1602">
            <v>70</v>
          </cell>
          <cell r="D1602">
            <v>2010</v>
          </cell>
          <cell r="F1602">
            <v>53</v>
          </cell>
          <cell r="I1602">
            <v>155113007</v>
          </cell>
        </row>
        <row r="1603">
          <cell r="A1603">
            <v>70</v>
          </cell>
          <cell r="D1603">
            <v>2010</v>
          </cell>
          <cell r="F1603">
            <v>54</v>
          </cell>
        </row>
        <row r="1604">
          <cell r="A1604">
            <v>70</v>
          </cell>
          <cell r="D1604">
            <v>2010</v>
          </cell>
          <cell r="F1604">
            <v>55</v>
          </cell>
        </row>
        <row r="1605">
          <cell r="A1605">
            <v>70</v>
          </cell>
          <cell r="D1605">
            <v>2010</v>
          </cell>
          <cell r="F1605">
            <v>56</v>
          </cell>
          <cell r="I1605">
            <v>318351</v>
          </cell>
        </row>
        <row r="1606">
          <cell r="A1606">
            <v>70</v>
          </cell>
          <cell r="D1606">
            <v>2010</v>
          </cell>
          <cell r="F1606">
            <v>57</v>
          </cell>
        </row>
        <row r="1607">
          <cell r="A1607">
            <v>70</v>
          </cell>
          <cell r="D1607">
            <v>2010</v>
          </cell>
          <cell r="F1607">
            <v>58</v>
          </cell>
          <cell r="I1607">
            <v>768259966</v>
          </cell>
        </row>
        <row r="1608">
          <cell r="A1608">
            <v>70</v>
          </cell>
          <cell r="D1608">
            <v>2011</v>
          </cell>
          <cell r="F1608">
            <v>48</v>
          </cell>
          <cell r="I1608">
            <v>34253938</v>
          </cell>
        </row>
        <row r="1609">
          <cell r="A1609">
            <v>70</v>
          </cell>
          <cell r="D1609">
            <v>2011</v>
          </cell>
          <cell r="F1609">
            <v>49</v>
          </cell>
          <cell r="I1609">
            <v>55667437</v>
          </cell>
        </row>
        <row r="1610">
          <cell r="A1610">
            <v>70</v>
          </cell>
          <cell r="D1610">
            <v>2011</v>
          </cell>
          <cell r="F1610">
            <v>50</v>
          </cell>
          <cell r="I1610">
            <v>349451391</v>
          </cell>
        </row>
        <row r="1611">
          <cell r="A1611">
            <v>70</v>
          </cell>
          <cell r="D1611">
            <v>2011</v>
          </cell>
          <cell r="F1611">
            <v>51</v>
          </cell>
          <cell r="I1611">
            <v>144723540</v>
          </cell>
        </row>
        <row r="1612">
          <cell r="A1612">
            <v>70</v>
          </cell>
          <cell r="D1612">
            <v>2011</v>
          </cell>
          <cell r="F1612">
            <v>52</v>
          </cell>
          <cell r="I1612">
            <v>101621493</v>
          </cell>
        </row>
        <row r="1613">
          <cell r="A1613">
            <v>70</v>
          </cell>
          <cell r="D1613">
            <v>2011</v>
          </cell>
          <cell r="F1613">
            <v>53</v>
          </cell>
          <cell r="I1613">
            <v>169165595</v>
          </cell>
        </row>
        <row r="1614">
          <cell r="A1614">
            <v>70</v>
          </cell>
          <cell r="D1614">
            <v>2011</v>
          </cell>
          <cell r="F1614">
            <v>54</v>
          </cell>
        </row>
        <row r="1615">
          <cell r="A1615">
            <v>70</v>
          </cell>
          <cell r="D1615">
            <v>2011</v>
          </cell>
          <cell r="F1615">
            <v>55</v>
          </cell>
        </row>
        <row r="1616">
          <cell r="A1616">
            <v>70</v>
          </cell>
          <cell r="D1616">
            <v>2011</v>
          </cell>
          <cell r="F1616">
            <v>56</v>
          </cell>
          <cell r="I1616">
            <v>318351</v>
          </cell>
        </row>
        <row r="1617">
          <cell r="A1617">
            <v>70</v>
          </cell>
          <cell r="D1617">
            <v>2011</v>
          </cell>
          <cell r="F1617">
            <v>57</v>
          </cell>
        </row>
        <row r="1618">
          <cell r="A1618">
            <v>70</v>
          </cell>
          <cell r="D1618">
            <v>2011</v>
          </cell>
          <cell r="F1618">
            <v>58</v>
          </cell>
          <cell r="I1618">
            <v>855201745</v>
          </cell>
        </row>
        <row r="1619">
          <cell r="A1619">
            <v>70</v>
          </cell>
          <cell r="D1619">
            <v>2012</v>
          </cell>
          <cell r="F1619">
            <v>48</v>
          </cell>
          <cell r="I1619">
            <v>35130605</v>
          </cell>
        </row>
        <row r="1620">
          <cell r="A1620">
            <v>70</v>
          </cell>
          <cell r="D1620">
            <v>2012</v>
          </cell>
          <cell r="F1620">
            <v>49</v>
          </cell>
          <cell r="I1620">
            <v>57994797</v>
          </cell>
        </row>
        <row r="1621">
          <cell r="A1621">
            <v>70</v>
          </cell>
          <cell r="D1621">
            <v>2012</v>
          </cell>
          <cell r="F1621">
            <v>50</v>
          </cell>
          <cell r="I1621">
            <v>351924749</v>
          </cell>
        </row>
        <row r="1622">
          <cell r="A1622">
            <v>70</v>
          </cell>
          <cell r="D1622">
            <v>2012</v>
          </cell>
          <cell r="F1622">
            <v>51</v>
          </cell>
          <cell r="I1622">
            <v>147491416</v>
          </cell>
        </row>
        <row r="1623">
          <cell r="A1623">
            <v>70</v>
          </cell>
          <cell r="D1623">
            <v>2012</v>
          </cell>
          <cell r="F1623">
            <v>52</v>
          </cell>
          <cell r="I1623">
            <v>107026913</v>
          </cell>
        </row>
        <row r="1624">
          <cell r="A1624">
            <v>70</v>
          </cell>
          <cell r="D1624">
            <v>2012</v>
          </cell>
          <cell r="F1624">
            <v>53</v>
          </cell>
          <cell r="I1624">
            <v>171801963</v>
          </cell>
        </row>
        <row r="1625">
          <cell r="A1625">
            <v>70</v>
          </cell>
          <cell r="D1625">
            <v>2012</v>
          </cell>
          <cell r="F1625">
            <v>54</v>
          </cell>
        </row>
        <row r="1626">
          <cell r="A1626">
            <v>70</v>
          </cell>
          <cell r="D1626">
            <v>2012</v>
          </cell>
          <cell r="F1626">
            <v>55</v>
          </cell>
        </row>
        <row r="1627">
          <cell r="A1627">
            <v>70</v>
          </cell>
          <cell r="D1627">
            <v>2012</v>
          </cell>
          <cell r="F1627">
            <v>56</v>
          </cell>
          <cell r="I1627">
            <v>413346</v>
          </cell>
        </row>
        <row r="1628">
          <cell r="A1628">
            <v>70</v>
          </cell>
          <cell r="D1628">
            <v>2012</v>
          </cell>
          <cell r="F1628">
            <v>57</v>
          </cell>
        </row>
        <row r="1629">
          <cell r="A1629">
            <v>70</v>
          </cell>
          <cell r="D1629">
            <v>2012</v>
          </cell>
          <cell r="F1629">
            <v>58</v>
          </cell>
          <cell r="I1629">
            <v>871783789</v>
          </cell>
        </row>
        <row r="1630">
          <cell r="A1630">
            <v>70</v>
          </cell>
          <cell r="D1630">
            <v>2013</v>
          </cell>
          <cell r="F1630">
            <v>48</v>
          </cell>
          <cell r="I1630">
            <v>35576162</v>
          </cell>
        </row>
        <row r="1631">
          <cell r="A1631">
            <v>70</v>
          </cell>
          <cell r="D1631">
            <v>2013</v>
          </cell>
          <cell r="F1631">
            <v>49</v>
          </cell>
          <cell r="I1631">
            <v>70136891</v>
          </cell>
        </row>
        <row r="1632">
          <cell r="A1632">
            <v>70</v>
          </cell>
          <cell r="D1632">
            <v>2013</v>
          </cell>
          <cell r="F1632">
            <v>50</v>
          </cell>
          <cell r="I1632">
            <v>365354962</v>
          </cell>
        </row>
        <row r="1633">
          <cell r="A1633">
            <v>70</v>
          </cell>
          <cell r="D1633">
            <v>2013</v>
          </cell>
          <cell r="F1633">
            <v>51</v>
          </cell>
          <cell r="I1633">
            <v>155095726</v>
          </cell>
        </row>
        <row r="1634">
          <cell r="A1634">
            <v>70</v>
          </cell>
          <cell r="D1634">
            <v>2013</v>
          </cell>
          <cell r="F1634">
            <v>52</v>
          </cell>
          <cell r="I1634">
            <v>120356581</v>
          </cell>
        </row>
        <row r="1635">
          <cell r="A1635">
            <v>70</v>
          </cell>
          <cell r="D1635">
            <v>2013</v>
          </cell>
          <cell r="F1635">
            <v>53</v>
          </cell>
          <cell r="I1635">
            <v>184492014</v>
          </cell>
        </row>
        <row r="1636">
          <cell r="A1636">
            <v>70</v>
          </cell>
          <cell r="D1636">
            <v>2013</v>
          </cell>
          <cell r="F1636">
            <v>54</v>
          </cell>
        </row>
        <row r="1637">
          <cell r="A1637">
            <v>70</v>
          </cell>
          <cell r="D1637">
            <v>2013</v>
          </cell>
          <cell r="F1637">
            <v>55</v>
          </cell>
        </row>
        <row r="1638">
          <cell r="A1638">
            <v>70</v>
          </cell>
          <cell r="D1638">
            <v>2013</v>
          </cell>
          <cell r="F1638">
            <v>56</v>
          </cell>
          <cell r="I1638">
            <v>390266</v>
          </cell>
        </row>
        <row r="1639">
          <cell r="A1639">
            <v>70</v>
          </cell>
          <cell r="D1639">
            <v>2013</v>
          </cell>
          <cell r="F1639">
            <v>57</v>
          </cell>
        </row>
        <row r="1640">
          <cell r="A1640">
            <v>70</v>
          </cell>
          <cell r="D1640">
            <v>2013</v>
          </cell>
          <cell r="F1640">
            <v>58</v>
          </cell>
          <cell r="I1640">
            <v>931402602</v>
          </cell>
        </row>
        <row r="1641">
          <cell r="A1641">
            <v>70</v>
          </cell>
          <cell r="D1641">
            <v>2014</v>
          </cell>
          <cell r="F1641">
            <v>48</v>
          </cell>
          <cell r="I1641">
            <v>36087730</v>
          </cell>
        </row>
        <row r="1642">
          <cell r="A1642">
            <v>70</v>
          </cell>
          <cell r="D1642">
            <v>2014</v>
          </cell>
          <cell r="F1642">
            <v>49</v>
          </cell>
          <cell r="I1642">
            <v>70075081</v>
          </cell>
        </row>
        <row r="1643">
          <cell r="A1643">
            <v>70</v>
          </cell>
          <cell r="D1643">
            <v>2014</v>
          </cell>
          <cell r="F1643">
            <v>50</v>
          </cell>
          <cell r="I1643">
            <v>388935103</v>
          </cell>
        </row>
        <row r="1644">
          <cell r="A1644">
            <v>70</v>
          </cell>
          <cell r="D1644">
            <v>2014</v>
          </cell>
          <cell r="F1644">
            <v>51</v>
          </cell>
          <cell r="I1644">
            <v>162004612</v>
          </cell>
        </row>
        <row r="1645">
          <cell r="A1645">
            <v>70</v>
          </cell>
          <cell r="D1645">
            <v>2014</v>
          </cell>
          <cell r="F1645">
            <v>52</v>
          </cell>
          <cell r="I1645">
            <v>129115202</v>
          </cell>
        </row>
        <row r="1646">
          <cell r="A1646">
            <v>70</v>
          </cell>
          <cell r="D1646">
            <v>2014</v>
          </cell>
          <cell r="F1646">
            <v>53</v>
          </cell>
          <cell r="I1646">
            <v>188088876</v>
          </cell>
        </row>
        <row r="1647">
          <cell r="A1647">
            <v>70</v>
          </cell>
          <cell r="D1647">
            <v>2014</v>
          </cell>
          <cell r="F1647">
            <v>54</v>
          </cell>
        </row>
        <row r="1648">
          <cell r="A1648">
            <v>70</v>
          </cell>
          <cell r="D1648">
            <v>2014</v>
          </cell>
          <cell r="F1648">
            <v>55</v>
          </cell>
        </row>
        <row r="1649">
          <cell r="A1649">
            <v>70</v>
          </cell>
          <cell r="D1649">
            <v>2014</v>
          </cell>
          <cell r="F1649">
            <v>56</v>
          </cell>
          <cell r="I1649">
            <v>390266</v>
          </cell>
        </row>
        <row r="1650">
          <cell r="A1650">
            <v>70</v>
          </cell>
          <cell r="D1650">
            <v>2014</v>
          </cell>
          <cell r="F1650">
            <v>57</v>
          </cell>
        </row>
        <row r="1651">
          <cell r="A1651">
            <v>70</v>
          </cell>
          <cell r="D1651">
            <v>2014</v>
          </cell>
          <cell r="F1651">
            <v>58</v>
          </cell>
          <cell r="I1651">
            <v>974696870</v>
          </cell>
        </row>
        <row r="1652">
          <cell r="A1652">
            <v>70</v>
          </cell>
          <cell r="D1652">
            <v>2015</v>
          </cell>
          <cell r="F1652">
            <v>48</v>
          </cell>
          <cell r="I1652">
            <v>36146124</v>
          </cell>
        </row>
        <row r="1653">
          <cell r="A1653">
            <v>70</v>
          </cell>
          <cell r="D1653">
            <v>2015</v>
          </cell>
          <cell r="F1653">
            <v>49</v>
          </cell>
          <cell r="I1653">
            <v>72737991</v>
          </cell>
        </row>
        <row r="1654">
          <cell r="A1654">
            <v>70</v>
          </cell>
          <cell r="D1654">
            <v>2015</v>
          </cell>
          <cell r="F1654">
            <v>50</v>
          </cell>
          <cell r="I1654">
            <v>399787968</v>
          </cell>
        </row>
        <row r="1655">
          <cell r="A1655">
            <v>70</v>
          </cell>
          <cell r="D1655">
            <v>2015</v>
          </cell>
          <cell r="F1655">
            <v>51</v>
          </cell>
          <cell r="I1655">
            <v>168186852</v>
          </cell>
        </row>
        <row r="1656">
          <cell r="A1656">
            <v>70</v>
          </cell>
          <cell r="D1656">
            <v>2015</v>
          </cell>
          <cell r="F1656">
            <v>52</v>
          </cell>
          <cell r="I1656">
            <v>142597655</v>
          </cell>
        </row>
        <row r="1657">
          <cell r="A1657">
            <v>70</v>
          </cell>
          <cell r="D1657">
            <v>2015</v>
          </cell>
          <cell r="F1657">
            <v>53</v>
          </cell>
          <cell r="I1657">
            <v>196360600</v>
          </cell>
        </row>
        <row r="1658">
          <cell r="A1658">
            <v>70</v>
          </cell>
          <cell r="D1658">
            <v>2015</v>
          </cell>
          <cell r="F1658">
            <v>54</v>
          </cell>
        </row>
        <row r="1659">
          <cell r="A1659">
            <v>70</v>
          </cell>
          <cell r="D1659">
            <v>2015</v>
          </cell>
          <cell r="F1659">
            <v>55</v>
          </cell>
        </row>
        <row r="1660">
          <cell r="A1660">
            <v>70</v>
          </cell>
          <cell r="D1660">
            <v>2015</v>
          </cell>
          <cell r="F1660">
            <v>56</v>
          </cell>
          <cell r="I1660">
            <v>390266</v>
          </cell>
        </row>
        <row r="1661">
          <cell r="A1661">
            <v>70</v>
          </cell>
          <cell r="D1661">
            <v>2015</v>
          </cell>
          <cell r="F1661">
            <v>57</v>
          </cell>
        </row>
        <row r="1662">
          <cell r="A1662">
            <v>70</v>
          </cell>
          <cell r="D1662">
            <v>2015</v>
          </cell>
          <cell r="F1662">
            <v>58</v>
          </cell>
          <cell r="I1662">
            <v>1016207456</v>
          </cell>
        </row>
        <row r="1663">
          <cell r="A1663">
            <v>70</v>
          </cell>
          <cell r="D1663">
            <v>2016</v>
          </cell>
          <cell r="F1663">
            <v>48</v>
          </cell>
          <cell r="I1663">
            <v>36379079</v>
          </cell>
        </row>
        <row r="1664">
          <cell r="A1664">
            <v>70</v>
          </cell>
          <cell r="D1664">
            <v>2016</v>
          </cell>
          <cell r="F1664">
            <v>49</v>
          </cell>
          <cell r="I1664">
            <v>77780246</v>
          </cell>
        </row>
        <row r="1665">
          <cell r="A1665">
            <v>70</v>
          </cell>
          <cell r="D1665">
            <v>2016</v>
          </cell>
          <cell r="F1665">
            <v>50</v>
          </cell>
          <cell r="I1665">
            <v>407602629</v>
          </cell>
        </row>
        <row r="1666">
          <cell r="A1666">
            <v>70</v>
          </cell>
          <cell r="D1666">
            <v>2016</v>
          </cell>
          <cell r="F1666">
            <v>51</v>
          </cell>
          <cell r="I1666">
            <v>184628055</v>
          </cell>
        </row>
        <row r="1667">
          <cell r="A1667">
            <v>70</v>
          </cell>
          <cell r="D1667">
            <v>2016</v>
          </cell>
          <cell r="F1667">
            <v>52</v>
          </cell>
          <cell r="I1667">
            <v>158380194</v>
          </cell>
        </row>
        <row r="1668">
          <cell r="A1668">
            <v>70</v>
          </cell>
          <cell r="D1668">
            <v>2016</v>
          </cell>
          <cell r="F1668">
            <v>53</v>
          </cell>
          <cell r="I1668">
            <v>211904657</v>
          </cell>
        </row>
        <row r="1669">
          <cell r="A1669">
            <v>70</v>
          </cell>
          <cell r="D1669">
            <v>2016</v>
          </cell>
          <cell r="F1669">
            <v>54</v>
          </cell>
        </row>
        <row r="1670">
          <cell r="A1670">
            <v>70</v>
          </cell>
          <cell r="D1670">
            <v>2016</v>
          </cell>
          <cell r="F1670">
            <v>55</v>
          </cell>
        </row>
        <row r="1671">
          <cell r="A1671">
            <v>70</v>
          </cell>
          <cell r="D1671">
            <v>2016</v>
          </cell>
          <cell r="F1671">
            <v>56</v>
          </cell>
          <cell r="I1671">
            <v>390266</v>
          </cell>
        </row>
        <row r="1672">
          <cell r="A1672">
            <v>70</v>
          </cell>
          <cell r="D1672">
            <v>2016</v>
          </cell>
          <cell r="F1672">
            <v>57</v>
          </cell>
        </row>
        <row r="1673">
          <cell r="A1673">
            <v>70</v>
          </cell>
          <cell r="D1673">
            <v>2016</v>
          </cell>
          <cell r="F1673">
            <v>58</v>
          </cell>
          <cell r="I1673">
            <v>1077065126</v>
          </cell>
        </row>
        <row r="1674">
          <cell r="A1674">
            <v>80</v>
          </cell>
          <cell r="D1674">
            <v>1998</v>
          </cell>
          <cell r="F1674">
            <v>48</v>
          </cell>
          <cell r="I1674">
            <v>71376261</v>
          </cell>
        </row>
        <row r="1675">
          <cell r="A1675">
            <v>80</v>
          </cell>
          <cell r="D1675">
            <v>1998</v>
          </cell>
          <cell r="F1675">
            <v>49</v>
          </cell>
          <cell r="I1675">
            <v>59147275</v>
          </cell>
        </row>
        <row r="1676">
          <cell r="A1676">
            <v>80</v>
          </cell>
          <cell r="D1676">
            <v>1998</v>
          </cell>
          <cell r="F1676">
            <v>50</v>
          </cell>
          <cell r="I1676">
            <v>414724</v>
          </cell>
        </row>
        <row r="1677">
          <cell r="A1677">
            <v>80</v>
          </cell>
          <cell r="D1677">
            <v>1998</v>
          </cell>
          <cell r="F1677">
            <v>51</v>
          </cell>
          <cell r="I1677">
            <v>509601</v>
          </cell>
        </row>
        <row r="1678">
          <cell r="A1678">
            <v>80</v>
          </cell>
          <cell r="D1678">
            <v>1998</v>
          </cell>
          <cell r="F1678">
            <v>52</v>
          </cell>
          <cell r="I1678">
            <v>19910</v>
          </cell>
        </row>
        <row r="1679">
          <cell r="A1679">
            <v>80</v>
          </cell>
          <cell r="D1679">
            <v>1998</v>
          </cell>
          <cell r="F1679">
            <v>53</v>
          </cell>
          <cell r="I1679">
            <v>257025787</v>
          </cell>
        </row>
        <row r="1680">
          <cell r="A1680">
            <v>80</v>
          </cell>
          <cell r="D1680">
            <v>1998</v>
          </cell>
          <cell r="F1680">
            <v>54</v>
          </cell>
        </row>
        <row r="1681">
          <cell r="A1681">
            <v>80</v>
          </cell>
          <cell r="D1681">
            <v>1998</v>
          </cell>
          <cell r="F1681">
            <v>55</v>
          </cell>
          <cell r="I1681">
            <v>1346227</v>
          </cell>
        </row>
        <row r="1682">
          <cell r="A1682">
            <v>80</v>
          </cell>
          <cell r="D1682">
            <v>1998</v>
          </cell>
          <cell r="F1682">
            <v>56</v>
          </cell>
          <cell r="I1682">
            <v>2811927</v>
          </cell>
        </row>
        <row r="1683">
          <cell r="A1683">
            <v>80</v>
          </cell>
          <cell r="D1683">
            <v>1998</v>
          </cell>
          <cell r="F1683">
            <v>57</v>
          </cell>
          <cell r="I1683">
            <v>45608487</v>
          </cell>
        </row>
        <row r="1684">
          <cell r="A1684">
            <v>80</v>
          </cell>
          <cell r="D1684">
            <v>1998</v>
          </cell>
          <cell r="F1684">
            <v>58</v>
          </cell>
        </row>
        <row r="1685">
          <cell r="A1685">
            <v>80</v>
          </cell>
          <cell r="D1685">
            <v>1999</v>
          </cell>
          <cell r="F1685">
            <v>48</v>
          </cell>
          <cell r="I1685">
            <v>73419730</v>
          </cell>
        </row>
        <row r="1686">
          <cell r="A1686">
            <v>80</v>
          </cell>
          <cell r="D1686">
            <v>1999</v>
          </cell>
          <cell r="F1686">
            <v>49</v>
          </cell>
          <cell r="I1686">
            <v>58932001</v>
          </cell>
        </row>
        <row r="1687">
          <cell r="A1687">
            <v>80</v>
          </cell>
          <cell r="D1687">
            <v>1999</v>
          </cell>
          <cell r="F1687">
            <v>50</v>
          </cell>
          <cell r="I1687">
            <v>419188</v>
          </cell>
        </row>
        <row r="1688">
          <cell r="A1688">
            <v>80</v>
          </cell>
          <cell r="D1688">
            <v>1999</v>
          </cell>
          <cell r="F1688">
            <v>51</v>
          </cell>
          <cell r="I1688">
            <v>513045</v>
          </cell>
        </row>
        <row r="1689">
          <cell r="A1689">
            <v>80</v>
          </cell>
          <cell r="D1689">
            <v>1999</v>
          </cell>
          <cell r="F1689">
            <v>52</v>
          </cell>
          <cell r="I1689">
            <v>19910</v>
          </cell>
        </row>
        <row r="1690">
          <cell r="A1690">
            <v>80</v>
          </cell>
          <cell r="D1690">
            <v>1999</v>
          </cell>
          <cell r="F1690">
            <v>53</v>
          </cell>
          <cell r="I1690">
            <v>260848850</v>
          </cell>
        </row>
        <row r="1691">
          <cell r="A1691">
            <v>80</v>
          </cell>
          <cell r="D1691">
            <v>1999</v>
          </cell>
          <cell r="F1691">
            <v>54</v>
          </cell>
        </row>
        <row r="1692">
          <cell r="A1692">
            <v>80</v>
          </cell>
          <cell r="D1692">
            <v>1999</v>
          </cell>
          <cell r="F1692">
            <v>55</v>
          </cell>
          <cell r="I1692">
            <v>1346726</v>
          </cell>
        </row>
        <row r="1693">
          <cell r="A1693">
            <v>80</v>
          </cell>
          <cell r="D1693">
            <v>1999</v>
          </cell>
          <cell r="F1693">
            <v>56</v>
          </cell>
          <cell r="I1693">
            <v>2799240</v>
          </cell>
        </row>
        <row r="1694">
          <cell r="A1694">
            <v>80</v>
          </cell>
          <cell r="D1694">
            <v>1999</v>
          </cell>
          <cell r="F1694">
            <v>57</v>
          </cell>
          <cell r="I1694">
            <v>44106027</v>
          </cell>
        </row>
        <row r="1695">
          <cell r="A1695">
            <v>80</v>
          </cell>
          <cell r="D1695">
            <v>1999</v>
          </cell>
          <cell r="F1695">
            <v>58</v>
          </cell>
          <cell r="I1695">
            <v>0</v>
          </cell>
        </row>
        <row r="1696">
          <cell r="A1696">
            <v>80</v>
          </cell>
          <cell r="D1696">
            <v>2000</v>
          </cell>
          <cell r="F1696">
            <v>48</v>
          </cell>
          <cell r="I1696">
            <v>75619756</v>
          </cell>
        </row>
        <row r="1697">
          <cell r="A1697">
            <v>80</v>
          </cell>
          <cell r="D1697">
            <v>2000</v>
          </cell>
          <cell r="F1697">
            <v>49</v>
          </cell>
          <cell r="I1697">
            <v>59227486</v>
          </cell>
        </row>
        <row r="1698">
          <cell r="A1698">
            <v>80</v>
          </cell>
          <cell r="D1698">
            <v>2000</v>
          </cell>
          <cell r="F1698">
            <v>50</v>
          </cell>
          <cell r="I1698">
            <v>419307</v>
          </cell>
        </row>
        <row r="1699">
          <cell r="A1699">
            <v>80</v>
          </cell>
          <cell r="D1699">
            <v>2000</v>
          </cell>
          <cell r="F1699">
            <v>51</v>
          </cell>
          <cell r="I1699">
            <v>511994</v>
          </cell>
        </row>
        <row r="1700">
          <cell r="A1700">
            <v>80</v>
          </cell>
          <cell r="D1700">
            <v>2000</v>
          </cell>
          <cell r="F1700">
            <v>52</v>
          </cell>
          <cell r="I1700">
            <v>19910</v>
          </cell>
        </row>
        <row r="1701">
          <cell r="A1701">
            <v>80</v>
          </cell>
          <cell r="D1701">
            <v>2000</v>
          </cell>
          <cell r="F1701">
            <v>53</v>
          </cell>
          <cell r="I1701">
            <v>259127696</v>
          </cell>
        </row>
        <row r="1702">
          <cell r="A1702">
            <v>80</v>
          </cell>
          <cell r="D1702">
            <v>2000</v>
          </cell>
          <cell r="F1702">
            <v>54</v>
          </cell>
        </row>
        <row r="1703">
          <cell r="A1703">
            <v>80</v>
          </cell>
          <cell r="D1703">
            <v>2000</v>
          </cell>
          <cell r="F1703">
            <v>55</v>
          </cell>
          <cell r="I1703">
            <v>1387252</v>
          </cell>
        </row>
        <row r="1704">
          <cell r="A1704">
            <v>80</v>
          </cell>
          <cell r="D1704">
            <v>2000</v>
          </cell>
          <cell r="F1704">
            <v>56</v>
          </cell>
          <cell r="I1704">
            <v>3005068</v>
          </cell>
        </row>
        <row r="1705">
          <cell r="A1705">
            <v>80</v>
          </cell>
          <cell r="D1705">
            <v>2000</v>
          </cell>
          <cell r="F1705">
            <v>57</v>
          </cell>
          <cell r="I1705">
            <v>47963296</v>
          </cell>
        </row>
        <row r="1706">
          <cell r="A1706">
            <v>80</v>
          </cell>
          <cell r="D1706">
            <v>2000</v>
          </cell>
          <cell r="F1706">
            <v>58</v>
          </cell>
          <cell r="I1706">
            <v>0</v>
          </cell>
        </row>
        <row r="1707">
          <cell r="A1707">
            <v>80</v>
          </cell>
          <cell r="D1707">
            <v>2001</v>
          </cell>
          <cell r="F1707">
            <v>48</v>
          </cell>
          <cell r="I1707">
            <v>77850645</v>
          </cell>
        </row>
        <row r="1708">
          <cell r="A1708">
            <v>80</v>
          </cell>
          <cell r="D1708">
            <v>2001</v>
          </cell>
          <cell r="F1708">
            <v>49</v>
          </cell>
          <cell r="I1708">
            <v>59478828</v>
          </cell>
        </row>
        <row r="1709">
          <cell r="A1709">
            <v>80</v>
          </cell>
          <cell r="D1709">
            <v>2001</v>
          </cell>
          <cell r="F1709">
            <v>50</v>
          </cell>
          <cell r="I1709">
            <v>419551</v>
          </cell>
        </row>
        <row r="1710">
          <cell r="A1710">
            <v>80</v>
          </cell>
          <cell r="D1710">
            <v>2001</v>
          </cell>
          <cell r="F1710">
            <v>51</v>
          </cell>
          <cell r="I1710">
            <v>511469</v>
          </cell>
        </row>
        <row r="1711">
          <cell r="A1711">
            <v>80</v>
          </cell>
          <cell r="D1711">
            <v>2001</v>
          </cell>
          <cell r="F1711">
            <v>52</v>
          </cell>
          <cell r="I1711">
            <v>19910</v>
          </cell>
        </row>
        <row r="1712">
          <cell r="A1712">
            <v>80</v>
          </cell>
          <cell r="D1712">
            <v>2001</v>
          </cell>
          <cell r="F1712">
            <v>53</v>
          </cell>
          <cell r="I1712">
            <v>272430107</v>
          </cell>
        </row>
        <row r="1713">
          <cell r="A1713">
            <v>80</v>
          </cell>
          <cell r="D1713">
            <v>2001</v>
          </cell>
          <cell r="F1713">
            <v>54</v>
          </cell>
        </row>
        <row r="1714">
          <cell r="A1714">
            <v>80</v>
          </cell>
          <cell r="D1714">
            <v>2001</v>
          </cell>
          <cell r="F1714">
            <v>55</v>
          </cell>
          <cell r="I1714">
            <v>1411929</v>
          </cell>
        </row>
        <row r="1715">
          <cell r="A1715">
            <v>80</v>
          </cell>
          <cell r="D1715">
            <v>2001</v>
          </cell>
          <cell r="F1715">
            <v>56</v>
          </cell>
          <cell r="I1715">
            <v>3007119</v>
          </cell>
        </row>
        <row r="1716">
          <cell r="A1716">
            <v>80</v>
          </cell>
          <cell r="D1716">
            <v>2001</v>
          </cell>
          <cell r="F1716">
            <v>57</v>
          </cell>
          <cell r="I1716">
            <v>48421784</v>
          </cell>
        </row>
        <row r="1717">
          <cell r="A1717">
            <v>80</v>
          </cell>
          <cell r="D1717">
            <v>2001</v>
          </cell>
          <cell r="F1717">
            <v>58</v>
          </cell>
          <cell r="I1717">
            <v>0</v>
          </cell>
        </row>
        <row r="1718">
          <cell r="A1718">
            <v>80</v>
          </cell>
          <cell r="D1718">
            <v>2002</v>
          </cell>
          <cell r="F1718">
            <v>48</v>
          </cell>
          <cell r="I1718">
            <v>79396539</v>
          </cell>
        </row>
        <row r="1719">
          <cell r="A1719">
            <v>80</v>
          </cell>
          <cell r="D1719">
            <v>2002</v>
          </cell>
          <cell r="F1719">
            <v>49</v>
          </cell>
          <cell r="I1719">
            <v>59744089</v>
          </cell>
        </row>
        <row r="1720">
          <cell r="A1720">
            <v>80</v>
          </cell>
          <cell r="D1720">
            <v>2002</v>
          </cell>
          <cell r="F1720">
            <v>50</v>
          </cell>
          <cell r="I1720">
            <v>419469</v>
          </cell>
        </row>
        <row r="1721">
          <cell r="A1721">
            <v>80</v>
          </cell>
          <cell r="D1721">
            <v>2002</v>
          </cell>
          <cell r="F1721">
            <v>51</v>
          </cell>
          <cell r="I1721">
            <v>511464</v>
          </cell>
        </row>
        <row r="1722">
          <cell r="A1722">
            <v>80</v>
          </cell>
          <cell r="D1722">
            <v>2002</v>
          </cell>
          <cell r="F1722">
            <v>52</v>
          </cell>
          <cell r="I1722">
            <v>19910</v>
          </cell>
        </row>
        <row r="1723">
          <cell r="A1723">
            <v>80</v>
          </cell>
          <cell r="D1723">
            <v>2002</v>
          </cell>
          <cell r="F1723">
            <v>53</v>
          </cell>
          <cell r="I1723">
            <v>277985662</v>
          </cell>
        </row>
        <row r="1724">
          <cell r="A1724">
            <v>80</v>
          </cell>
          <cell r="D1724">
            <v>2002</v>
          </cell>
          <cell r="F1724">
            <v>54</v>
          </cell>
        </row>
        <row r="1725">
          <cell r="A1725">
            <v>80</v>
          </cell>
          <cell r="D1725">
            <v>2002</v>
          </cell>
          <cell r="F1725">
            <v>55</v>
          </cell>
          <cell r="I1725">
            <v>1488781</v>
          </cell>
        </row>
        <row r="1726">
          <cell r="A1726">
            <v>80</v>
          </cell>
          <cell r="D1726">
            <v>2002</v>
          </cell>
          <cell r="F1726">
            <v>56</v>
          </cell>
          <cell r="I1726">
            <v>3113436</v>
          </cell>
        </row>
        <row r="1727">
          <cell r="A1727">
            <v>80</v>
          </cell>
          <cell r="D1727">
            <v>2002</v>
          </cell>
          <cell r="F1727">
            <v>57</v>
          </cell>
          <cell r="I1727">
            <v>50810349</v>
          </cell>
        </row>
        <row r="1728">
          <cell r="A1728">
            <v>80</v>
          </cell>
          <cell r="D1728">
            <v>2002</v>
          </cell>
          <cell r="F1728">
            <v>58</v>
          </cell>
          <cell r="I1728">
            <v>0</v>
          </cell>
        </row>
        <row r="1729">
          <cell r="A1729">
            <v>80</v>
          </cell>
          <cell r="D1729">
            <v>2003</v>
          </cell>
          <cell r="F1729">
            <v>48</v>
          </cell>
          <cell r="I1729">
            <v>11647973</v>
          </cell>
        </row>
        <row r="1730">
          <cell r="A1730">
            <v>80</v>
          </cell>
          <cell r="D1730">
            <v>2003</v>
          </cell>
          <cell r="F1730">
            <v>49</v>
          </cell>
          <cell r="I1730">
            <v>4463176</v>
          </cell>
        </row>
        <row r="1731">
          <cell r="A1731">
            <v>80</v>
          </cell>
          <cell r="D1731">
            <v>2003</v>
          </cell>
          <cell r="F1731">
            <v>50</v>
          </cell>
          <cell r="I1731">
            <v>114925227</v>
          </cell>
        </row>
        <row r="1732">
          <cell r="A1732">
            <v>80</v>
          </cell>
          <cell r="D1732">
            <v>2003</v>
          </cell>
          <cell r="F1732">
            <v>51</v>
          </cell>
          <cell r="I1732">
            <v>6890821</v>
          </cell>
        </row>
        <row r="1733">
          <cell r="A1733">
            <v>80</v>
          </cell>
          <cell r="D1733">
            <v>2003</v>
          </cell>
          <cell r="F1733">
            <v>52</v>
          </cell>
          <cell r="I1733">
            <v>82370016</v>
          </cell>
        </row>
        <row r="1734">
          <cell r="A1734">
            <v>80</v>
          </cell>
          <cell r="D1734">
            <v>2003</v>
          </cell>
          <cell r="F1734">
            <v>53</v>
          </cell>
          <cell r="I1734">
            <v>59967616</v>
          </cell>
        </row>
        <row r="1735">
          <cell r="A1735">
            <v>80</v>
          </cell>
          <cell r="D1735">
            <v>2003</v>
          </cell>
          <cell r="F1735">
            <v>54</v>
          </cell>
          <cell r="I1735">
            <v>419792</v>
          </cell>
        </row>
        <row r="1736">
          <cell r="A1736">
            <v>80</v>
          </cell>
          <cell r="D1736">
            <v>2003</v>
          </cell>
          <cell r="F1736">
            <v>55</v>
          </cell>
          <cell r="I1736">
            <v>537899</v>
          </cell>
        </row>
        <row r="1737">
          <cell r="A1737">
            <v>80</v>
          </cell>
          <cell r="D1737">
            <v>2003</v>
          </cell>
          <cell r="F1737">
            <v>56</v>
          </cell>
          <cell r="I1737">
            <v>19910</v>
          </cell>
        </row>
        <row r="1738">
          <cell r="A1738">
            <v>80</v>
          </cell>
          <cell r="D1738">
            <v>2003</v>
          </cell>
          <cell r="F1738">
            <v>57</v>
          </cell>
          <cell r="I1738">
            <v>0</v>
          </cell>
        </row>
        <row r="1739">
          <cell r="A1739">
            <v>80</v>
          </cell>
          <cell r="D1739">
            <v>2003</v>
          </cell>
          <cell r="F1739">
            <v>58</v>
          </cell>
          <cell r="I1739">
            <v>281242430</v>
          </cell>
        </row>
        <row r="1740">
          <cell r="A1740">
            <v>80</v>
          </cell>
          <cell r="D1740">
            <v>2004</v>
          </cell>
          <cell r="F1740">
            <v>48</v>
          </cell>
          <cell r="I1740">
            <v>11657345</v>
          </cell>
        </row>
        <row r="1741">
          <cell r="A1741">
            <v>80</v>
          </cell>
          <cell r="D1741">
            <v>2004</v>
          </cell>
          <cell r="F1741">
            <v>49</v>
          </cell>
          <cell r="I1741">
            <v>4508217</v>
          </cell>
        </row>
        <row r="1742">
          <cell r="A1742">
            <v>80</v>
          </cell>
          <cell r="D1742">
            <v>2004</v>
          </cell>
          <cell r="F1742">
            <v>50</v>
          </cell>
          <cell r="I1742">
            <v>116243326</v>
          </cell>
        </row>
        <row r="1743">
          <cell r="A1743">
            <v>80</v>
          </cell>
          <cell r="D1743">
            <v>2004</v>
          </cell>
          <cell r="F1743">
            <v>51</v>
          </cell>
          <cell r="I1743">
            <v>6891043</v>
          </cell>
        </row>
        <row r="1744">
          <cell r="A1744">
            <v>80</v>
          </cell>
          <cell r="D1744">
            <v>2004</v>
          </cell>
          <cell r="F1744">
            <v>52</v>
          </cell>
          <cell r="I1744">
            <v>85569105</v>
          </cell>
        </row>
        <row r="1745">
          <cell r="A1745">
            <v>80</v>
          </cell>
          <cell r="D1745">
            <v>2004</v>
          </cell>
          <cell r="F1745">
            <v>53</v>
          </cell>
          <cell r="I1745">
            <v>60772530</v>
          </cell>
        </row>
        <row r="1746">
          <cell r="A1746">
            <v>80</v>
          </cell>
          <cell r="D1746">
            <v>2004</v>
          </cell>
          <cell r="F1746">
            <v>54</v>
          </cell>
          <cell r="I1746">
            <v>419469</v>
          </cell>
        </row>
        <row r="1747">
          <cell r="A1747">
            <v>80</v>
          </cell>
          <cell r="D1747">
            <v>2004</v>
          </cell>
          <cell r="F1747">
            <v>55</v>
          </cell>
          <cell r="I1747">
            <v>490540</v>
          </cell>
        </row>
        <row r="1748">
          <cell r="A1748">
            <v>80</v>
          </cell>
          <cell r="D1748">
            <v>2004</v>
          </cell>
          <cell r="F1748">
            <v>56</v>
          </cell>
          <cell r="I1748">
            <v>19910</v>
          </cell>
        </row>
        <row r="1749">
          <cell r="A1749">
            <v>80</v>
          </cell>
          <cell r="D1749">
            <v>2004</v>
          </cell>
          <cell r="F1749">
            <v>57</v>
          </cell>
        </row>
        <row r="1750">
          <cell r="A1750">
            <v>80</v>
          </cell>
          <cell r="D1750">
            <v>2004</v>
          </cell>
          <cell r="F1750">
            <v>58</v>
          </cell>
          <cell r="I1750">
            <v>286571485</v>
          </cell>
        </row>
        <row r="1751">
          <cell r="A1751">
            <v>80</v>
          </cell>
          <cell r="D1751">
            <v>2005</v>
          </cell>
          <cell r="F1751">
            <v>48</v>
          </cell>
          <cell r="I1751">
            <v>11665879</v>
          </cell>
        </row>
        <row r="1752">
          <cell r="A1752">
            <v>80</v>
          </cell>
          <cell r="D1752">
            <v>2005</v>
          </cell>
          <cell r="F1752">
            <v>49</v>
          </cell>
          <cell r="I1752">
            <v>4566564</v>
          </cell>
        </row>
        <row r="1753">
          <cell r="A1753">
            <v>80</v>
          </cell>
          <cell r="D1753">
            <v>2005</v>
          </cell>
          <cell r="F1753">
            <v>50</v>
          </cell>
          <cell r="I1753">
            <v>116490556</v>
          </cell>
        </row>
        <row r="1754">
          <cell r="A1754">
            <v>80</v>
          </cell>
          <cell r="D1754">
            <v>2005</v>
          </cell>
          <cell r="F1754">
            <v>51</v>
          </cell>
          <cell r="I1754">
            <v>6891043</v>
          </cell>
        </row>
        <row r="1755">
          <cell r="A1755">
            <v>80</v>
          </cell>
          <cell r="D1755">
            <v>2005</v>
          </cell>
          <cell r="F1755">
            <v>52</v>
          </cell>
          <cell r="I1755">
            <v>91395050</v>
          </cell>
        </row>
        <row r="1756">
          <cell r="A1756">
            <v>80</v>
          </cell>
          <cell r="D1756">
            <v>2005</v>
          </cell>
          <cell r="F1756">
            <v>53</v>
          </cell>
          <cell r="I1756">
            <v>61311737</v>
          </cell>
        </row>
        <row r="1757">
          <cell r="A1757">
            <v>80</v>
          </cell>
          <cell r="D1757">
            <v>2005</v>
          </cell>
          <cell r="F1757">
            <v>54</v>
          </cell>
          <cell r="I1757">
            <v>419468</v>
          </cell>
        </row>
        <row r="1758">
          <cell r="A1758">
            <v>80</v>
          </cell>
          <cell r="D1758">
            <v>2005</v>
          </cell>
          <cell r="F1758">
            <v>55</v>
          </cell>
          <cell r="I1758">
            <v>490540</v>
          </cell>
        </row>
        <row r="1759">
          <cell r="A1759">
            <v>80</v>
          </cell>
          <cell r="D1759">
            <v>2005</v>
          </cell>
          <cell r="F1759">
            <v>56</v>
          </cell>
          <cell r="I1759">
            <v>19910</v>
          </cell>
        </row>
        <row r="1760">
          <cell r="A1760">
            <v>80</v>
          </cell>
          <cell r="D1760">
            <v>2005</v>
          </cell>
          <cell r="F1760">
            <v>57</v>
          </cell>
        </row>
        <row r="1761">
          <cell r="A1761">
            <v>80</v>
          </cell>
          <cell r="D1761">
            <v>2005</v>
          </cell>
          <cell r="F1761">
            <v>58</v>
          </cell>
          <cell r="I1761">
            <v>293250747</v>
          </cell>
        </row>
        <row r="1762">
          <cell r="A1762">
            <v>80</v>
          </cell>
          <cell r="D1762">
            <v>2006</v>
          </cell>
          <cell r="F1762">
            <v>48</v>
          </cell>
          <cell r="I1762">
            <v>11665879</v>
          </cell>
        </row>
        <row r="1763">
          <cell r="A1763">
            <v>80</v>
          </cell>
          <cell r="D1763">
            <v>2006</v>
          </cell>
          <cell r="F1763">
            <v>49</v>
          </cell>
          <cell r="I1763">
            <v>4592368</v>
          </cell>
        </row>
        <row r="1764">
          <cell r="A1764">
            <v>80</v>
          </cell>
          <cell r="D1764">
            <v>2006</v>
          </cell>
          <cell r="F1764">
            <v>50</v>
          </cell>
          <cell r="I1764">
            <v>114769623</v>
          </cell>
        </row>
        <row r="1765">
          <cell r="A1765">
            <v>80</v>
          </cell>
          <cell r="D1765">
            <v>2006</v>
          </cell>
          <cell r="F1765">
            <v>51</v>
          </cell>
          <cell r="I1765">
            <v>6877886</v>
          </cell>
        </row>
        <row r="1766">
          <cell r="A1766">
            <v>80</v>
          </cell>
          <cell r="D1766">
            <v>2006</v>
          </cell>
          <cell r="F1766">
            <v>52</v>
          </cell>
          <cell r="I1766">
            <v>93193530</v>
          </cell>
        </row>
        <row r="1767">
          <cell r="A1767">
            <v>80</v>
          </cell>
          <cell r="D1767">
            <v>2006</v>
          </cell>
          <cell r="F1767">
            <v>53</v>
          </cell>
          <cell r="I1767">
            <v>61694764</v>
          </cell>
        </row>
        <row r="1768">
          <cell r="A1768">
            <v>80</v>
          </cell>
          <cell r="D1768">
            <v>2006</v>
          </cell>
          <cell r="F1768">
            <v>54</v>
          </cell>
          <cell r="I1768">
            <v>498257</v>
          </cell>
        </row>
        <row r="1769">
          <cell r="A1769">
            <v>80</v>
          </cell>
          <cell r="D1769">
            <v>2006</v>
          </cell>
          <cell r="F1769">
            <v>55</v>
          </cell>
          <cell r="I1769">
            <v>490540</v>
          </cell>
        </row>
        <row r="1770">
          <cell r="A1770">
            <v>80</v>
          </cell>
          <cell r="D1770">
            <v>2006</v>
          </cell>
          <cell r="F1770">
            <v>56</v>
          </cell>
          <cell r="I1770">
            <v>19910</v>
          </cell>
        </row>
        <row r="1771">
          <cell r="A1771">
            <v>80</v>
          </cell>
          <cell r="D1771">
            <v>2006</v>
          </cell>
          <cell r="F1771">
            <v>57</v>
          </cell>
          <cell r="I1771">
            <v>0</v>
          </cell>
        </row>
        <row r="1772">
          <cell r="A1772">
            <v>80</v>
          </cell>
          <cell r="D1772">
            <v>2006</v>
          </cell>
          <cell r="F1772">
            <v>58</v>
          </cell>
          <cell r="I1772">
            <v>293802757</v>
          </cell>
        </row>
        <row r="1773">
          <cell r="A1773">
            <v>80</v>
          </cell>
          <cell r="D1773">
            <v>2007</v>
          </cell>
          <cell r="F1773">
            <v>48</v>
          </cell>
          <cell r="I1773">
            <v>11674536</v>
          </cell>
        </row>
        <row r="1774">
          <cell r="A1774">
            <v>80</v>
          </cell>
          <cell r="D1774">
            <v>2007</v>
          </cell>
          <cell r="F1774">
            <v>49</v>
          </cell>
          <cell r="I1774">
            <v>4749958</v>
          </cell>
        </row>
        <row r="1775">
          <cell r="A1775">
            <v>80</v>
          </cell>
          <cell r="D1775">
            <v>2007</v>
          </cell>
          <cell r="F1775">
            <v>50</v>
          </cell>
          <cell r="I1775">
            <v>120150917</v>
          </cell>
        </row>
        <row r="1776">
          <cell r="A1776">
            <v>80</v>
          </cell>
          <cell r="D1776">
            <v>2007</v>
          </cell>
          <cell r="F1776">
            <v>51</v>
          </cell>
          <cell r="I1776">
            <v>6877886</v>
          </cell>
        </row>
        <row r="1777">
          <cell r="A1777">
            <v>80</v>
          </cell>
          <cell r="D1777">
            <v>2007</v>
          </cell>
          <cell r="F1777">
            <v>52</v>
          </cell>
          <cell r="I1777">
            <v>96144355</v>
          </cell>
        </row>
        <row r="1778">
          <cell r="A1778">
            <v>80</v>
          </cell>
          <cell r="D1778">
            <v>2007</v>
          </cell>
          <cell r="F1778">
            <v>53</v>
          </cell>
          <cell r="I1778">
            <v>62125338</v>
          </cell>
        </row>
        <row r="1779">
          <cell r="A1779">
            <v>80</v>
          </cell>
          <cell r="D1779">
            <v>2007</v>
          </cell>
          <cell r="F1779">
            <v>54</v>
          </cell>
          <cell r="I1779">
            <v>500267</v>
          </cell>
        </row>
        <row r="1780">
          <cell r="A1780">
            <v>80</v>
          </cell>
          <cell r="D1780">
            <v>2007</v>
          </cell>
          <cell r="F1780">
            <v>55</v>
          </cell>
          <cell r="I1780">
            <v>853669</v>
          </cell>
        </row>
        <row r="1781">
          <cell r="A1781">
            <v>80</v>
          </cell>
          <cell r="D1781">
            <v>2007</v>
          </cell>
          <cell r="F1781">
            <v>56</v>
          </cell>
          <cell r="I1781">
            <v>19910</v>
          </cell>
        </row>
        <row r="1782">
          <cell r="A1782">
            <v>80</v>
          </cell>
          <cell r="D1782">
            <v>2007</v>
          </cell>
          <cell r="F1782">
            <v>57</v>
          </cell>
          <cell r="I1782">
            <v>180415</v>
          </cell>
        </row>
        <row r="1783">
          <cell r="A1783">
            <v>80</v>
          </cell>
          <cell r="D1783">
            <v>2007</v>
          </cell>
          <cell r="F1783">
            <v>58</v>
          </cell>
          <cell r="I1783">
            <v>303277251</v>
          </cell>
        </row>
        <row r="1784">
          <cell r="A1784">
            <v>80</v>
          </cell>
          <cell r="D1784">
            <v>2008</v>
          </cell>
          <cell r="F1784">
            <v>48</v>
          </cell>
          <cell r="I1784">
            <v>11921049</v>
          </cell>
        </row>
        <row r="1785">
          <cell r="A1785">
            <v>80</v>
          </cell>
          <cell r="D1785">
            <v>2008</v>
          </cell>
          <cell r="F1785">
            <v>49</v>
          </cell>
          <cell r="I1785">
            <v>4912648</v>
          </cell>
        </row>
        <row r="1786">
          <cell r="A1786">
            <v>80</v>
          </cell>
          <cell r="D1786">
            <v>2008</v>
          </cell>
          <cell r="F1786">
            <v>50</v>
          </cell>
          <cell r="I1786">
            <v>129825487</v>
          </cell>
        </row>
        <row r="1787">
          <cell r="A1787">
            <v>80</v>
          </cell>
          <cell r="D1787">
            <v>2008</v>
          </cell>
          <cell r="F1787">
            <v>51</v>
          </cell>
          <cell r="I1787">
            <v>6871775</v>
          </cell>
        </row>
        <row r="1788">
          <cell r="A1788">
            <v>80</v>
          </cell>
          <cell r="D1788">
            <v>2008</v>
          </cell>
          <cell r="F1788">
            <v>52</v>
          </cell>
          <cell r="I1788">
            <v>98669297</v>
          </cell>
        </row>
        <row r="1789">
          <cell r="A1789">
            <v>80</v>
          </cell>
          <cell r="D1789">
            <v>2008</v>
          </cell>
          <cell r="F1789">
            <v>53</v>
          </cell>
          <cell r="I1789">
            <v>63358643</v>
          </cell>
        </row>
        <row r="1790">
          <cell r="A1790">
            <v>80</v>
          </cell>
          <cell r="D1790">
            <v>2008</v>
          </cell>
          <cell r="F1790">
            <v>54</v>
          </cell>
          <cell r="I1790">
            <v>500267</v>
          </cell>
        </row>
        <row r="1791">
          <cell r="A1791">
            <v>80</v>
          </cell>
          <cell r="D1791">
            <v>2008</v>
          </cell>
          <cell r="F1791">
            <v>55</v>
          </cell>
          <cell r="I1791">
            <v>826065</v>
          </cell>
        </row>
        <row r="1792">
          <cell r="A1792">
            <v>80</v>
          </cell>
          <cell r="D1792">
            <v>2008</v>
          </cell>
          <cell r="F1792">
            <v>56</v>
          </cell>
          <cell r="I1792">
            <v>19910</v>
          </cell>
        </row>
        <row r="1793">
          <cell r="A1793">
            <v>80</v>
          </cell>
          <cell r="D1793">
            <v>2008</v>
          </cell>
          <cell r="F1793">
            <v>57</v>
          </cell>
          <cell r="I1793">
            <v>180415</v>
          </cell>
        </row>
        <row r="1794">
          <cell r="A1794">
            <v>80</v>
          </cell>
          <cell r="D1794">
            <v>2008</v>
          </cell>
          <cell r="F1794">
            <v>58</v>
          </cell>
          <cell r="I1794">
            <v>317085556</v>
          </cell>
        </row>
        <row r="1795">
          <cell r="A1795">
            <v>80</v>
          </cell>
          <cell r="D1795">
            <v>2009</v>
          </cell>
          <cell r="F1795">
            <v>48</v>
          </cell>
          <cell r="I1795">
            <v>15567533</v>
          </cell>
        </row>
        <row r="1796">
          <cell r="A1796">
            <v>80</v>
          </cell>
          <cell r="D1796">
            <v>2009</v>
          </cell>
          <cell r="F1796">
            <v>49</v>
          </cell>
          <cell r="I1796">
            <v>5515652</v>
          </cell>
        </row>
        <row r="1797">
          <cell r="A1797">
            <v>80</v>
          </cell>
          <cell r="D1797">
            <v>2009</v>
          </cell>
          <cell r="F1797">
            <v>50</v>
          </cell>
          <cell r="I1797">
            <v>137496102</v>
          </cell>
        </row>
        <row r="1798">
          <cell r="A1798">
            <v>80</v>
          </cell>
          <cell r="D1798">
            <v>2009</v>
          </cell>
          <cell r="F1798">
            <v>51</v>
          </cell>
          <cell r="I1798">
            <v>6871775</v>
          </cell>
        </row>
        <row r="1799">
          <cell r="A1799">
            <v>80</v>
          </cell>
          <cell r="D1799">
            <v>2009</v>
          </cell>
          <cell r="F1799">
            <v>52</v>
          </cell>
          <cell r="I1799">
            <v>149799711</v>
          </cell>
        </row>
        <row r="1800">
          <cell r="A1800">
            <v>80</v>
          </cell>
          <cell r="D1800">
            <v>2009</v>
          </cell>
          <cell r="F1800">
            <v>53</v>
          </cell>
          <cell r="I1800">
            <v>77977887</v>
          </cell>
        </row>
        <row r="1801">
          <cell r="A1801">
            <v>80</v>
          </cell>
          <cell r="D1801">
            <v>2009</v>
          </cell>
          <cell r="F1801">
            <v>54</v>
          </cell>
          <cell r="I1801">
            <v>500267</v>
          </cell>
        </row>
        <row r="1802">
          <cell r="A1802">
            <v>80</v>
          </cell>
          <cell r="D1802">
            <v>2009</v>
          </cell>
          <cell r="F1802">
            <v>55</v>
          </cell>
          <cell r="I1802">
            <v>828392</v>
          </cell>
        </row>
        <row r="1803">
          <cell r="A1803">
            <v>80</v>
          </cell>
          <cell r="D1803">
            <v>2009</v>
          </cell>
          <cell r="F1803">
            <v>56</v>
          </cell>
          <cell r="I1803">
            <v>19910</v>
          </cell>
        </row>
        <row r="1804">
          <cell r="A1804">
            <v>80</v>
          </cell>
          <cell r="D1804">
            <v>2009</v>
          </cell>
          <cell r="F1804">
            <v>57</v>
          </cell>
          <cell r="I1804">
            <v>180415</v>
          </cell>
        </row>
        <row r="1805">
          <cell r="A1805">
            <v>80</v>
          </cell>
          <cell r="D1805">
            <v>2009</v>
          </cell>
          <cell r="F1805">
            <v>58</v>
          </cell>
          <cell r="I1805">
            <v>394757644</v>
          </cell>
        </row>
        <row r="1806">
          <cell r="A1806">
            <v>80</v>
          </cell>
          <cell r="D1806">
            <v>2010</v>
          </cell>
          <cell r="F1806">
            <v>48</v>
          </cell>
          <cell r="I1806">
            <v>15456588</v>
          </cell>
        </row>
        <row r="1807">
          <cell r="A1807">
            <v>80</v>
          </cell>
          <cell r="D1807">
            <v>2010</v>
          </cell>
          <cell r="F1807">
            <v>49</v>
          </cell>
          <cell r="I1807">
            <v>5805032</v>
          </cell>
        </row>
        <row r="1808">
          <cell r="A1808">
            <v>80</v>
          </cell>
          <cell r="D1808">
            <v>2010</v>
          </cell>
          <cell r="F1808">
            <v>50</v>
          </cell>
          <cell r="I1808">
            <v>138946136</v>
          </cell>
        </row>
        <row r="1809">
          <cell r="A1809">
            <v>80</v>
          </cell>
          <cell r="D1809">
            <v>2010</v>
          </cell>
          <cell r="F1809">
            <v>51</v>
          </cell>
          <cell r="I1809">
            <v>6868016</v>
          </cell>
        </row>
        <row r="1810">
          <cell r="A1810">
            <v>80</v>
          </cell>
          <cell r="D1810">
            <v>2010</v>
          </cell>
          <cell r="F1810">
            <v>52</v>
          </cell>
          <cell r="I1810">
            <v>162671631</v>
          </cell>
        </row>
        <row r="1811">
          <cell r="A1811">
            <v>80</v>
          </cell>
          <cell r="D1811">
            <v>2010</v>
          </cell>
          <cell r="F1811">
            <v>53</v>
          </cell>
          <cell r="I1811">
            <v>82353679</v>
          </cell>
        </row>
        <row r="1812">
          <cell r="A1812">
            <v>80</v>
          </cell>
          <cell r="D1812">
            <v>2010</v>
          </cell>
          <cell r="F1812">
            <v>54</v>
          </cell>
          <cell r="I1812">
            <v>421740</v>
          </cell>
        </row>
        <row r="1813">
          <cell r="A1813">
            <v>80</v>
          </cell>
          <cell r="D1813">
            <v>2010</v>
          </cell>
          <cell r="F1813">
            <v>55</v>
          </cell>
          <cell r="I1813">
            <v>828129</v>
          </cell>
        </row>
        <row r="1814">
          <cell r="A1814">
            <v>80</v>
          </cell>
          <cell r="D1814">
            <v>2010</v>
          </cell>
          <cell r="F1814">
            <v>56</v>
          </cell>
          <cell r="I1814">
            <v>19910</v>
          </cell>
        </row>
        <row r="1815">
          <cell r="A1815">
            <v>80</v>
          </cell>
          <cell r="D1815">
            <v>2010</v>
          </cell>
          <cell r="F1815">
            <v>57</v>
          </cell>
          <cell r="I1815">
            <v>180415</v>
          </cell>
        </row>
        <row r="1816">
          <cell r="A1816">
            <v>80</v>
          </cell>
          <cell r="D1816">
            <v>2010</v>
          </cell>
          <cell r="F1816">
            <v>58</v>
          </cell>
          <cell r="I1816">
            <v>413551276</v>
          </cell>
        </row>
        <row r="1817">
          <cell r="A1817">
            <v>80</v>
          </cell>
          <cell r="D1817">
            <v>2011</v>
          </cell>
          <cell r="F1817">
            <v>48</v>
          </cell>
          <cell r="I1817">
            <v>16579417</v>
          </cell>
        </row>
        <row r="1818">
          <cell r="A1818">
            <v>80</v>
          </cell>
          <cell r="D1818">
            <v>2011</v>
          </cell>
          <cell r="F1818">
            <v>49</v>
          </cell>
          <cell r="I1818">
            <v>10478362</v>
          </cell>
        </row>
        <row r="1819">
          <cell r="A1819">
            <v>80</v>
          </cell>
          <cell r="D1819">
            <v>2011</v>
          </cell>
          <cell r="F1819">
            <v>50</v>
          </cell>
          <cell r="I1819">
            <v>151389218</v>
          </cell>
        </row>
        <row r="1820">
          <cell r="A1820">
            <v>80</v>
          </cell>
          <cell r="D1820">
            <v>2011</v>
          </cell>
          <cell r="F1820">
            <v>51</v>
          </cell>
          <cell r="I1820">
            <v>6868016</v>
          </cell>
        </row>
        <row r="1821">
          <cell r="A1821">
            <v>80</v>
          </cell>
          <cell r="D1821">
            <v>2011</v>
          </cell>
          <cell r="F1821">
            <v>52</v>
          </cell>
          <cell r="I1821">
            <v>184241399</v>
          </cell>
        </row>
        <row r="1822">
          <cell r="A1822">
            <v>80</v>
          </cell>
          <cell r="D1822">
            <v>2011</v>
          </cell>
          <cell r="F1822">
            <v>53</v>
          </cell>
          <cell r="I1822">
            <v>90661783</v>
          </cell>
        </row>
        <row r="1823">
          <cell r="A1823">
            <v>80</v>
          </cell>
          <cell r="D1823">
            <v>2011</v>
          </cell>
          <cell r="F1823">
            <v>54</v>
          </cell>
          <cell r="I1823">
            <v>1499714</v>
          </cell>
        </row>
        <row r="1824">
          <cell r="A1824">
            <v>80</v>
          </cell>
          <cell r="D1824">
            <v>2011</v>
          </cell>
          <cell r="F1824">
            <v>55</v>
          </cell>
          <cell r="I1824">
            <v>842313</v>
          </cell>
        </row>
        <row r="1825">
          <cell r="A1825">
            <v>80</v>
          </cell>
          <cell r="D1825">
            <v>2011</v>
          </cell>
          <cell r="F1825">
            <v>56</v>
          </cell>
          <cell r="I1825">
            <v>19910</v>
          </cell>
        </row>
        <row r="1826">
          <cell r="A1826">
            <v>80</v>
          </cell>
          <cell r="D1826">
            <v>2011</v>
          </cell>
          <cell r="F1826">
            <v>57</v>
          </cell>
          <cell r="I1826">
            <v>180415</v>
          </cell>
        </row>
        <row r="1827">
          <cell r="A1827">
            <v>80</v>
          </cell>
          <cell r="D1827">
            <v>2011</v>
          </cell>
          <cell r="F1827">
            <v>58</v>
          </cell>
          <cell r="I1827">
            <v>462760547</v>
          </cell>
        </row>
        <row r="1828">
          <cell r="A1828">
            <v>80</v>
          </cell>
          <cell r="D1828">
            <v>2012</v>
          </cell>
          <cell r="F1828">
            <v>48</v>
          </cell>
          <cell r="I1828">
            <v>23402631</v>
          </cell>
        </row>
        <row r="1829">
          <cell r="A1829">
            <v>80</v>
          </cell>
          <cell r="D1829">
            <v>2012</v>
          </cell>
          <cell r="F1829">
            <v>49</v>
          </cell>
          <cell r="I1829">
            <v>10604259</v>
          </cell>
        </row>
        <row r="1830">
          <cell r="A1830">
            <v>80</v>
          </cell>
          <cell r="D1830">
            <v>2012</v>
          </cell>
          <cell r="F1830">
            <v>50</v>
          </cell>
          <cell r="I1830">
            <v>168377744</v>
          </cell>
        </row>
        <row r="1831">
          <cell r="A1831">
            <v>80</v>
          </cell>
          <cell r="D1831">
            <v>2012</v>
          </cell>
          <cell r="F1831">
            <v>51</v>
          </cell>
          <cell r="I1831">
            <v>6951336</v>
          </cell>
        </row>
        <row r="1832">
          <cell r="A1832">
            <v>80</v>
          </cell>
          <cell r="D1832">
            <v>2012</v>
          </cell>
          <cell r="F1832">
            <v>52</v>
          </cell>
          <cell r="I1832">
            <v>204534507</v>
          </cell>
        </row>
        <row r="1833">
          <cell r="A1833">
            <v>80</v>
          </cell>
          <cell r="D1833">
            <v>2012</v>
          </cell>
          <cell r="F1833">
            <v>53</v>
          </cell>
          <cell r="I1833">
            <v>104452738</v>
          </cell>
        </row>
        <row r="1834">
          <cell r="A1834">
            <v>80</v>
          </cell>
          <cell r="D1834">
            <v>2012</v>
          </cell>
          <cell r="F1834">
            <v>54</v>
          </cell>
          <cell r="I1834">
            <v>421739</v>
          </cell>
        </row>
        <row r="1835">
          <cell r="A1835">
            <v>80</v>
          </cell>
          <cell r="D1835">
            <v>2012</v>
          </cell>
          <cell r="F1835">
            <v>55</v>
          </cell>
          <cell r="I1835">
            <v>1853588</v>
          </cell>
        </row>
        <row r="1836">
          <cell r="A1836">
            <v>80</v>
          </cell>
          <cell r="D1836">
            <v>2012</v>
          </cell>
          <cell r="F1836">
            <v>56</v>
          </cell>
          <cell r="I1836">
            <v>19910</v>
          </cell>
        </row>
        <row r="1837">
          <cell r="A1837">
            <v>80</v>
          </cell>
          <cell r="D1837">
            <v>2012</v>
          </cell>
          <cell r="F1837">
            <v>57</v>
          </cell>
          <cell r="I1837">
            <v>180415</v>
          </cell>
        </row>
        <row r="1838">
          <cell r="A1838">
            <v>80</v>
          </cell>
          <cell r="D1838">
            <v>2012</v>
          </cell>
          <cell r="F1838">
            <v>58</v>
          </cell>
          <cell r="I1838">
            <v>520798867</v>
          </cell>
        </row>
        <row r="1839">
          <cell r="A1839">
            <v>80</v>
          </cell>
          <cell r="D1839">
            <v>2013</v>
          </cell>
          <cell r="F1839">
            <v>48</v>
          </cell>
          <cell r="I1839">
            <v>27010931</v>
          </cell>
        </row>
        <row r="1840">
          <cell r="A1840">
            <v>80</v>
          </cell>
          <cell r="D1840">
            <v>2013</v>
          </cell>
          <cell r="F1840">
            <v>49</v>
          </cell>
          <cell r="I1840">
            <v>15729329</v>
          </cell>
        </row>
        <row r="1841">
          <cell r="A1841">
            <v>80</v>
          </cell>
          <cell r="D1841">
            <v>2013</v>
          </cell>
          <cell r="F1841">
            <v>50</v>
          </cell>
          <cell r="I1841">
            <v>193402365</v>
          </cell>
        </row>
        <row r="1842">
          <cell r="A1842">
            <v>80</v>
          </cell>
          <cell r="D1842">
            <v>2013</v>
          </cell>
          <cell r="F1842">
            <v>51</v>
          </cell>
          <cell r="I1842">
            <v>6951336</v>
          </cell>
        </row>
        <row r="1843">
          <cell r="A1843">
            <v>80</v>
          </cell>
          <cell r="D1843">
            <v>2013</v>
          </cell>
          <cell r="F1843">
            <v>52</v>
          </cell>
          <cell r="I1843">
            <v>278302789</v>
          </cell>
        </row>
        <row r="1844">
          <cell r="A1844">
            <v>80</v>
          </cell>
          <cell r="D1844">
            <v>2013</v>
          </cell>
          <cell r="F1844">
            <v>53</v>
          </cell>
          <cell r="I1844">
            <v>138641018</v>
          </cell>
        </row>
        <row r="1845">
          <cell r="A1845">
            <v>80</v>
          </cell>
          <cell r="D1845">
            <v>2013</v>
          </cell>
          <cell r="F1845">
            <v>54</v>
          </cell>
          <cell r="I1845">
            <v>421739</v>
          </cell>
        </row>
        <row r="1846">
          <cell r="A1846">
            <v>80</v>
          </cell>
          <cell r="D1846">
            <v>2013</v>
          </cell>
          <cell r="F1846">
            <v>55</v>
          </cell>
          <cell r="I1846">
            <v>1853940</v>
          </cell>
        </row>
        <row r="1847">
          <cell r="A1847">
            <v>80</v>
          </cell>
          <cell r="D1847">
            <v>2013</v>
          </cell>
          <cell r="F1847">
            <v>56</v>
          </cell>
          <cell r="I1847">
            <v>19910</v>
          </cell>
        </row>
        <row r="1848">
          <cell r="A1848">
            <v>80</v>
          </cell>
          <cell r="D1848">
            <v>2013</v>
          </cell>
          <cell r="F1848">
            <v>57</v>
          </cell>
          <cell r="I1848">
            <v>180415</v>
          </cell>
        </row>
        <row r="1849">
          <cell r="A1849">
            <v>80</v>
          </cell>
          <cell r="D1849">
            <v>2013</v>
          </cell>
          <cell r="F1849">
            <v>58</v>
          </cell>
          <cell r="I1849">
            <v>662513772</v>
          </cell>
        </row>
        <row r="1850">
          <cell r="A1850">
            <v>80</v>
          </cell>
          <cell r="D1850">
            <v>2014</v>
          </cell>
          <cell r="F1850">
            <v>48</v>
          </cell>
          <cell r="I1850">
            <v>30891354</v>
          </cell>
        </row>
        <row r="1851">
          <cell r="A1851">
            <v>80</v>
          </cell>
          <cell r="D1851">
            <v>2014</v>
          </cell>
          <cell r="F1851">
            <v>49</v>
          </cell>
          <cell r="I1851">
            <v>17989795</v>
          </cell>
        </row>
        <row r="1852">
          <cell r="A1852">
            <v>80</v>
          </cell>
          <cell r="D1852">
            <v>2014</v>
          </cell>
          <cell r="F1852">
            <v>50</v>
          </cell>
          <cell r="I1852">
            <v>217811676</v>
          </cell>
        </row>
        <row r="1853">
          <cell r="A1853">
            <v>80</v>
          </cell>
          <cell r="D1853">
            <v>2014</v>
          </cell>
          <cell r="F1853">
            <v>51</v>
          </cell>
          <cell r="I1853">
            <v>6951336</v>
          </cell>
        </row>
        <row r="1854">
          <cell r="A1854">
            <v>80</v>
          </cell>
          <cell r="D1854">
            <v>2014</v>
          </cell>
          <cell r="F1854">
            <v>52</v>
          </cell>
          <cell r="I1854">
            <v>296134622</v>
          </cell>
        </row>
        <row r="1855">
          <cell r="A1855">
            <v>80</v>
          </cell>
          <cell r="D1855">
            <v>2014</v>
          </cell>
          <cell r="F1855">
            <v>53</v>
          </cell>
          <cell r="I1855">
            <v>141415615</v>
          </cell>
        </row>
        <row r="1856">
          <cell r="A1856">
            <v>80</v>
          </cell>
          <cell r="D1856">
            <v>2014</v>
          </cell>
          <cell r="F1856">
            <v>54</v>
          </cell>
          <cell r="I1856">
            <v>421739</v>
          </cell>
        </row>
        <row r="1857">
          <cell r="A1857">
            <v>80</v>
          </cell>
          <cell r="D1857">
            <v>2014</v>
          </cell>
          <cell r="F1857">
            <v>55</v>
          </cell>
          <cell r="I1857">
            <v>1853940</v>
          </cell>
        </row>
        <row r="1858">
          <cell r="A1858">
            <v>80</v>
          </cell>
          <cell r="D1858">
            <v>2014</v>
          </cell>
          <cell r="F1858">
            <v>56</v>
          </cell>
          <cell r="I1858">
            <v>19910</v>
          </cell>
        </row>
        <row r="1859">
          <cell r="A1859">
            <v>80</v>
          </cell>
          <cell r="D1859">
            <v>2014</v>
          </cell>
          <cell r="F1859">
            <v>57</v>
          </cell>
          <cell r="I1859">
            <v>180415</v>
          </cell>
        </row>
        <row r="1860">
          <cell r="A1860">
            <v>80</v>
          </cell>
          <cell r="D1860">
            <v>2014</v>
          </cell>
          <cell r="F1860">
            <v>58</v>
          </cell>
          <cell r="I1860">
            <v>713670402</v>
          </cell>
        </row>
        <row r="1861">
          <cell r="A1861">
            <v>80</v>
          </cell>
          <cell r="D1861">
            <v>2015</v>
          </cell>
          <cell r="F1861">
            <v>48</v>
          </cell>
          <cell r="I1861">
            <v>35847604</v>
          </cell>
        </row>
        <row r="1862">
          <cell r="A1862">
            <v>80</v>
          </cell>
          <cell r="D1862">
            <v>2015</v>
          </cell>
          <cell r="F1862">
            <v>49</v>
          </cell>
          <cell r="I1862">
            <v>20839917</v>
          </cell>
        </row>
        <row r="1863">
          <cell r="A1863">
            <v>80</v>
          </cell>
          <cell r="D1863">
            <v>2015</v>
          </cell>
          <cell r="F1863">
            <v>50</v>
          </cell>
          <cell r="I1863">
            <v>247071170</v>
          </cell>
        </row>
        <row r="1864">
          <cell r="A1864">
            <v>80</v>
          </cell>
          <cell r="D1864">
            <v>2015</v>
          </cell>
          <cell r="F1864">
            <v>51</v>
          </cell>
          <cell r="I1864">
            <v>6951336</v>
          </cell>
        </row>
        <row r="1865">
          <cell r="A1865">
            <v>80</v>
          </cell>
          <cell r="D1865">
            <v>2015</v>
          </cell>
          <cell r="F1865">
            <v>52</v>
          </cell>
          <cell r="I1865">
            <v>348810271</v>
          </cell>
        </row>
        <row r="1866">
          <cell r="A1866">
            <v>80</v>
          </cell>
          <cell r="D1866">
            <v>2015</v>
          </cell>
          <cell r="F1866">
            <v>53</v>
          </cell>
          <cell r="I1866">
            <v>139581806</v>
          </cell>
        </row>
        <row r="1867">
          <cell r="A1867">
            <v>80</v>
          </cell>
          <cell r="D1867">
            <v>2015</v>
          </cell>
          <cell r="F1867">
            <v>54</v>
          </cell>
          <cell r="I1867">
            <v>425922</v>
          </cell>
        </row>
        <row r="1868">
          <cell r="A1868">
            <v>80</v>
          </cell>
          <cell r="D1868">
            <v>2015</v>
          </cell>
          <cell r="F1868">
            <v>55</v>
          </cell>
          <cell r="I1868">
            <v>1835375</v>
          </cell>
        </row>
        <row r="1869">
          <cell r="A1869">
            <v>80</v>
          </cell>
          <cell r="D1869">
            <v>2015</v>
          </cell>
          <cell r="F1869">
            <v>56</v>
          </cell>
          <cell r="I1869">
            <v>19910</v>
          </cell>
        </row>
        <row r="1870">
          <cell r="A1870">
            <v>80</v>
          </cell>
          <cell r="D1870">
            <v>2015</v>
          </cell>
          <cell r="F1870">
            <v>57</v>
          </cell>
          <cell r="I1870">
            <v>180415</v>
          </cell>
        </row>
        <row r="1871">
          <cell r="A1871">
            <v>80</v>
          </cell>
          <cell r="D1871">
            <v>2015</v>
          </cell>
          <cell r="F1871">
            <v>58</v>
          </cell>
          <cell r="I1871">
            <v>801563726</v>
          </cell>
        </row>
        <row r="1872">
          <cell r="A1872">
            <v>80</v>
          </cell>
          <cell r="D1872">
            <v>2016</v>
          </cell>
          <cell r="F1872">
            <v>48</v>
          </cell>
          <cell r="I1872">
            <v>42617383</v>
          </cell>
        </row>
        <row r="1873">
          <cell r="A1873">
            <v>80</v>
          </cell>
          <cell r="D1873">
            <v>2016</v>
          </cell>
          <cell r="F1873">
            <v>49</v>
          </cell>
          <cell r="I1873">
            <v>27654252</v>
          </cell>
        </row>
        <row r="1874">
          <cell r="A1874">
            <v>80</v>
          </cell>
          <cell r="D1874">
            <v>2016</v>
          </cell>
          <cell r="F1874">
            <v>50</v>
          </cell>
          <cell r="I1874">
            <v>278983079</v>
          </cell>
        </row>
        <row r="1875">
          <cell r="A1875">
            <v>80</v>
          </cell>
          <cell r="D1875">
            <v>2016</v>
          </cell>
          <cell r="F1875">
            <v>51</v>
          </cell>
          <cell r="I1875">
            <v>6879431</v>
          </cell>
        </row>
        <row r="1876">
          <cell r="A1876">
            <v>80</v>
          </cell>
          <cell r="D1876">
            <v>2016</v>
          </cell>
          <cell r="F1876">
            <v>52</v>
          </cell>
          <cell r="I1876">
            <v>382032759</v>
          </cell>
        </row>
        <row r="1877">
          <cell r="A1877">
            <v>80</v>
          </cell>
          <cell r="D1877">
            <v>2016</v>
          </cell>
          <cell r="F1877">
            <v>53</v>
          </cell>
          <cell r="I1877">
            <v>153640086</v>
          </cell>
        </row>
        <row r="1878">
          <cell r="A1878">
            <v>80</v>
          </cell>
          <cell r="D1878">
            <v>2016</v>
          </cell>
          <cell r="F1878">
            <v>54</v>
          </cell>
          <cell r="I1878">
            <v>425922</v>
          </cell>
        </row>
        <row r="1879">
          <cell r="A1879">
            <v>80</v>
          </cell>
          <cell r="D1879">
            <v>2016</v>
          </cell>
          <cell r="F1879">
            <v>55</v>
          </cell>
          <cell r="I1879">
            <v>1835375</v>
          </cell>
        </row>
        <row r="1880">
          <cell r="A1880">
            <v>80</v>
          </cell>
          <cell r="D1880">
            <v>2016</v>
          </cell>
          <cell r="F1880">
            <v>56</v>
          </cell>
          <cell r="I1880">
            <v>19910</v>
          </cell>
        </row>
        <row r="1881">
          <cell r="A1881">
            <v>80</v>
          </cell>
          <cell r="D1881">
            <v>2016</v>
          </cell>
          <cell r="F1881">
            <v>57</v>
          </cell>
          <cell r="I1881">
            <v>180415</v>
          </cell>
        </row>
        <row r="1882">
          <cell r="A1882">
            <v>80</v>
          </cell>
          <cell r="D1882">
            <v>2016</v>
          </cell>
          <cell r="F1882">
            <v>58</v>
          </cell>
          <cell r="I1882">
            <v>894268612</v>
          </cell>
        </row>
        <row r="1883">
          <cell r="A1883">
            <v>84</v>
          </cell>
          <cell r="D1883">
            <v>1998</v>
          </cell>
          <cell r="F1883">
            <v>48</v>
          </cell>
          <cell r="I1883">
            <v>491355</v>
          </cell>
        </row>
        <row r="1884">
          <cell r="A1884">
            <v>84</v>
          </cell>
          <cell r="D1884">
            <v>1998</v>
          </cell>
          <cell r="F1884">
            <v>49</v>
          </cell>
          <cell r="I1884">
            <v>698059</v>
          </cell>
        </row>
        <row r="1885">
          <cell r="A1885">
            <v>84</v>
          </cell>
          <cell r="D1885">
            <v>1998</v>
          </cell>
          <cell r="F1885">
            <v>50</v>
          </cell>
        </row>
        <row r="1886">
          <cell r="A1886">
            <v>84</v>
          </cell>
          <cell r="D1886">
            <v>1998</v>
          </cell>
          <cell r="F1886">
            <v>51</v>
          </cell>
        </row>
        <row r="1887">
          <cell r="A1887">
            <v>84</v>
          </cell>
          <cell r="D1887">
            <v>1998</v>
          </cell>
          <cell r="F1887">
            <v>52</v>
          </cell>
        </row>
        <row r="1888">
          <cell r="A1888">
            <v>84</v>
          </cell>
          <cell r="D1888">
            <v>1998</v>
          </cell>
          <cell r="F1888">
            <v>53</v>
          </cell>
          <cell r="I1888">
            <v>3034638</v>
          </cell>
        </row>
        <row r="1889">
          <cell r="A1889">
            <v>84</v>
          </cell>
          <cell r="D1889">
            <v>1998</v>
          </cell>
          <cell r="F1889">
            <v>54</v>
          </cell>
        </row>
        <row r="1890">
          <cell r="A1890">
            <v>84</v>
          </cell>
          <cell r="D1890">
            <v>1998</v>
          </cell>
          <cell r="F1890">
            <v>55</v>
          </cell>
          <cell r="I1890">
            <v>25511</v>
          </cell>
        </row>
        <row r="1891">
          <cell r="A1891">
            <v>84</v>
          </cell>
          <cell r="D1891">
            <v>1998</v>
          </cell>
          <cell r="F1891">
            <v>56</v>
          </cell>
          <cell r="I1891">
            <v>256964</v>
          </cell>
        </row>
        <row r="1892">
          <cell r="A1892">
            <v>84</v>
          </cell>
          <cell r="D1892">
            <v>1998</v>
          </cell>
          <cell r="F1892">
            <v>57</v>
          </cell>
          <cell r="I1892">
            <v>2392043</v>
          </cell>
        </row>
        <row r="1893">
          <cell r="A1893">
            <v>84</v>
          </cell>
          <cell r="D1893">
            <v>1998</v>
          </cell>
          <cell r="F1893">
            <v>58</v>
          </cell>
        </row>
        <row r="1894">
          <cell r="A1894">
            <v>84</v>
          </cell>
          <cell r="D1894">
            <v>1999</v>
          </cell>
          <cell r="F1894">
            <v>48</v>
          </cell>
          <cell r="I1894">
            <v>491925</v>
          </cell>
        </row>
        <row r="1895">
          <cell r="A1895">
            <v>84</v>
          </cell>
          <cell r="D1895">
            <v>1999</v>
          </cell>
          <cell r="F1895">
            <v>49</v>
          </cell>
          <cell r="I1895">
            <v>713001</v>
          </cell>
        </row>
        <row r="1896">
          <cell r="A1896">
            <v>84</v>
          </cell>
          <cell r="D1896">
            <v>1999</v>
          </cell>
          <cell r="F1896">
            <v>50</v>
          </cell>
          <cell r="I1896">
            <v>0</v>
          </cell>
        </row>
        <row r="1897">
          <cell r="A1897">
            <v>84</v>
          </cell>
          <cell r="D1897">
            <v>1999</v>
          </cell>
          <cell r="F1897">
            <v>51</v>
          </cell>
          <cell r="I1897">
            <v>0</v>
          </cell>
        </row>
        <row r="1898">
          <cell r="A1898">
            <v>84</v>
          </cell>
          <cell r="D1898">
            <v>1999</v>
          </cell>
          <cell r="F1898">
            <v>52</v>
          </cell>
          <cell r="I1898">
            <v>0</v>
          </cell>
        </row>
        <row r="1899">
          <cell r="A1899">
            <v>84</v>
          </cell>
          <cell r="D1899">
            <v>1999</v>
          </cell>
          <cell r="F1899">
            <v>53</v>
          </cell>
          <cell r="I1899">
            <v>3293049</v>
          </cell>
        </row>
        <row r="1900">
          <cell r="A1900">
            <v>84</v>
          </cell>
          <cell r="D1900">
            <v>1999</v>
          </cell>
          <cell r="F1900">
            <v>54</v>
          </cell>
        </row>
        <row r="1901">
          <cell r="A1901">
            <v>84</v>
          </cell>
          <cell r="D1901">
            <v>1999</v>
          </cell>
          <cell r="F1901">
            <v>55</v>
          </cell>
          <cell r="I1901">
            <v>25511</v>
          </cell>
        </row>
        <row r="1902">
          <cell r="A1902">
            <v>84</v>
          </cell>
          <cell r="D1902">
            <v>1999</v>
          </cell>
          <cell r="F1902">
            <v>56</v>
          </cell>
          <cell r="I1902">
            <v>259853</v>
          </cell>
        </row>
        <row r="1903">
          <cell r="A1903">
            <v>84</v>
          </cell>
          <cell r="D1903">
            <v>1999</v>
          </cell>
          <cell r="F1903">
            <v>57</v>
          </cell>
          <cell r="I1903">
            <v>2445409</v>
          </cell>
        </row>
        <row r="1904">
          <cell r="A1904">
            <v>84</v>
          </cell>
          <cell r="D1904">
            <v>1999</v>
          </cell>
          <cell r="F1904">
            <v>58</v>
          </cell>
          <cell r="I1904">
            <v>0</v>
          </cell>
        </row>
        <row r="1905">
          <cell r="A1905">
            <v>84</v>
          </cell>
          <cell r="D1905">
            <v>2000</v>
          </cell>
          <cell r="F1905">
            <v>48</v>
          </cell>
          <cell r="I1905">
            <v>505286</v>
          </cell>
        </row>
        <row r="1906">
          <cell r="A1906">
            <v>84</v>
          </cell>
          <cell r="D1906">
            <v>2000</v>
          </cell>
          <cell r="F1906">
            <v>49</v>
          </cell>
          <cell r="I1906">
            <v>717695</v>
          </cell>
        </row>
        <row r="1907">
          <cell r="A1907">
            <v>84</v>
          </cell>
          <cell r="D1907">
            <v>2000</v>
          </cell>
          <cell r="F1907">
            <v>50</v>
          </cell>
          <cell r="I1907">
            <v>0</v>
          </cell>
        </row>
        <row r="1908">
          <cell r="A1908">
            <v>84</v>
          </cell>
          <cell r="D1908">
            <v>2000</v>
          </cell>
          <cell r="F1908">
            <v>51</v>
          </cell>
          <cell r="I1908">
            <v>0</v>
          </cell>
        </row>
        <row r="1909">
          <cell r="A1909">
            <v>84</v>
          </cell>
          <cell r="D1909">
            <v>2000</v>
          </cell>
          <cell r="F1909">
            <v>52</v>
          </cell>
          <cell r="I1909">
            <v>0</v>
          </cell>
        </row>
        <row r="1910">
          <cell r="A1910">
            <v>84</v>
          </cell>
          <cell r="D1910">
            <v>2000</v>
          </cell>
          <cell r="F1910">
            <v>53</v>
          </cell>
          <cell r="I1910">
            <v>3369028</v>
          </cell>
        </row>
        <row r="1911">
          <cell r="A1911">
            <v>84</v>
          </cell>
          <cell r="D1911">
            <v>2000</v>
          </cell>
          <cell r="F1911">
            <v>54</v>
          </cell>
        </row>
        <row r="1912">
          <cell r="A1912">
            <v>84</v>
          </cell>
          <cell r="D1912">
            <v>2000</v>
          </cell>
          <cell r="F1912">
            <v>55</v>
          </cell>
          <cell r="I1912">
            <v>25511</v>
          </cell>
        </row>
        <row r="1913">
          <cell r="A1913">
            <v>84</v>
          </cell>
          <cell r="D1913">
            <v>2000</v>
          </cell>
          <cell r="F1913">
            <v>56</v>
          </cell>
          <cell r="I1913">
            <v>246053</v>
          </cell>
        </row>
        <row r="1914">
          <cell r="A1914">
            <v>84</v>
          </cell>
          <cell r="D1914">
            <v>2000</v>
          </cell>
          <cell r="F1914">
            <v>57</v>
          </cell>
          <cell r="I1914">
            <v>2424212</v>
          </cell>
        </row>
        <row r="1915">
          <cell r="A1915">
            <v>84</v>
          </cell>
          <cell r="D1915">
            <v>2000</v>
          </cell>
          <cell r="F1915">
            <v>58</v>
          </cell>
          <cell r="I1915">
            <v>0</v>
          </cell>
        </row>
        <row r="1916">
          <cell r="A1916">
            <v>84</v>
          </cell>
          <cell r="D1916">
            <v>2001</v>
          </cell>
          <cell r="F1916">
            <v>48</v>
          </cell>
          <cell r="I1916">
            <v>505464</v>
          </cell>
        </row>
        <row r="1917">
          <cell r="A1917">
            <v>84</v>
          </cell>
          <cell r="D1917">
            <v>2001</v>
          </cell>
          <cell r="F1917">
            <v>49</v>
          </cell>
          <cell r="I1917">
            <v>719606</v>
          </cell>
        </row>
        <row r="1918">
          <cell r="A1918">
            <v>84</v>
          </cell>
          <cell r="D1918">
            <v>2001</v>
          </cell>
          <cell r="F1918">
            <v>50</v>
          </cell>
          <cell r="I1918">
            <v>0</v>
          </cell>
        </row>
        <row r="1919">
          <cell r="A1919">
            <v>84</v>
          </cell>
          <cell r="D1919">
            <v>2001</v>
          </cell>
          <cell r="F1919">
            <v>51</v>
          </cell>
          <cell r="I1919">
            <v>0</v>
          </cell>
        </row>
        <row r="1920">
          <cell r="A1920">
            <v>84</v>
          </cell>
          <cell r="D1920">
            <v>2001</v>
          </cell>
          <cell r="F1920">
            <v>52</v>
          </cell>
          <cell r="I1920">
            <v>0</v>
          </cell>
        </row>
        <row r="1921">
          <cell r="A1921">
            <v>84</v>
          </cell>
          <cell r="D1921">
            <v>2001</v>
          </cell>
          <cell r="F1921">
            <v>53</v>
          </cell>
          <cell r="I1921">
            <v>3334182</v>
          </cell>
        </row>
        <row r="1922">
          <cell r="A1922">
            <v>84</v>
          </cell>
          <cell r="D1922">
            <v>2001</v>
          </cell>
          <cell r="F1922">
            <v>54</v>
          </cell>
        </row>
        <row r="1923">
          <cell r="A1923">
            <v>84</v>
          </cell>
          <cell r="D1923">
            <v>2001</v>
          </cell>
          <cell r="F1923">
            <v>55</v>
          </cell>
          <cell r="I1923">
            <v>25511</v>
          </cell>
        </row>
        <row r="1924">
          <cell r="A1924">
            <v>84</v>
          </cell>
          <cell r="D1924">
            <v>2001</v>
          </cell>
          <cell r="F1924">
            <v>56</v>
          </cell>
          <cell r="I1924">
            <v>246053</v>
          </cell>
        </row>
        <row r="1925">
          <cell r="A1925">
            <v>84</v>
          </cell>
          <cell r="D1925">
            <v>2001</v>
          </cell>
          <cell r="F1925">
            <v>57</v>
          </cell>
          <cell r="I1925">
            <v>2458362</v>
          </cell>
        </row>
        <row r="1926">
          <cell r="A1926">
            <v>84</v>
          </cell>
          <cell r="D1926">
            <v>2001</v>
          </cell>
          <cell r="F1926">
            <v>58</v>
          </cell>
          <cell r="I1926">
            <v>0</v>
          </cell>
        </row>
        <row r="1927">
          <cell r="A1927">
            <v>84</v>
          </cell>
          <cell r="D1927">
            <v>2002</v>
          </cell>
          <cell r="F1927">
            <v>48</v>
          </cell>
          <cell r="I1927">
            <v>522888</v>
          </cell>
        </row>
        <row r="1928">
          <cell r="A1928">
            <v>84</v>
          </cell>
          <cell r="D1928">
            <v>2002</v>
          </cell>
          <cell r="F1928">
            <v>49</v>
          </cell>
          <cell r="I1928">
            <v>743191</v>
          </cell>
        </row>
        <row r="1929">
          <cell r="A1929">
            <v>84</v>
          </cell>
          <cell r="D1929">
            <v>2002</v>
          </cell>
          <cell r="F1929">
            <v>50</v>
          </cell>
          <cell r="I1929">
            <v>0</v>
          </cell>
        </row>
        <row r="1930">
          <cell r="A1930">
            <v>84</v>
          </cell>
          <cell r="D1930">
            <v>2002</v>
          </cell>
          <cell r="F1930">
            <v>51</v>
          </cell>
          <cell r="I1930">
            <v>0</v>
          </cell>
        </row>
        <row r="1931">
          <cell r="A1931">
            <v>84</v>
          </cell>
          <cell r="D1931">
            <v>2002</v>
          </cell>
          <cell r="F1931">
            <v>52</v>
          </cell>
          <cell r="I1931">
            <v>0</v>
          </cell>
        </row>
        <row r="1932">
          <cell r="A1932">
            <v>84</v>
          </cell>
          <cell r="D1932">
            <v>2002</v>
          </cell>
          <cell r="F1932">
            <v>53</v>
          </cell>
          <cell r="I1932">
            <v>3388875</v>
          </cell>
        </row>
        <row r="1933">
          <cell r="A1933">
            <v>84</v>
          </cell>
          <cell r="D1933">
            <v>2002</v>
          </cell>
          <cell r="F1933">
            <v>54</v>
          </cell>
        </row>
        <row r="1934">
          <cell r="A1934">
            <v>84</v>
          </cell>
          <cell r="D1934">
            <v>2002</v>
          </cell>
          <cell r="F1934">
            <v>55</v>
          </cell>
          <cell r="I1934">
            <v>25511</v>
          </cell>
        </row>
        <row r="1935">
          <cell r="A1935">
            <v>84</v>
          </cell>
          <cell r="D1935">
            <v>2002</v>
          </cell>
          <cell r="F1935">
            <v>56</v>
          </cell>
          <cell r="I1935">
            <v>258147</v>
          </cell>
        </row>
        <row r="1936">
          <cell r="A1936">
            <v>84</v>
          </cell>
          <cell r="D1936">
            <v>2002</v>
          </cell>
          <cell r="F1936">
            <v>57</v>
          </cell>
          <cell r="I1936">
            <v>2559235</v>
          </cell>
        </row>
        <row r="1937">
          <cell r="A1937">
            <v>84</v>
          </cell>
          <cell r="D1937">
            <v>2002</v>
          </cell>
          <cell r="F1937">
            <v>58</v>
          </cell>
          <cell r="I1937">
            <v>0</v>
          </cell>
        </row>
        <row r="1938">
          <cell r="A1938">
            <v>84</v>
          </cell>
          <cell r="D1938">
            <v>2003</v>
          </cell>
          <cell r="F1938">
            <v>48</v>
          </cell>
          <cell r="I1938">
            <v>51657</v>
          </cell>
        </row>
        <row r="1939">
          <cell r="A1939">
            <v>84</v>
          </cell>
          <cell r="D1939">
            <v>2003</v>
          </cell>
          <cell r="F1939">
            <v>49</v>
          </cell>
          <cell r="I1939">
            <v>191633</v>
          </cell>
        </row>
        <row r="1940">
          <cell r="A1940">
            <v>84</v>
          </cell>
          <cell r="D1940">
            <v>2003</v>
          </cell>
          <cell r="F1940">
            <v>50</v>
          </cell>
          <cell r="I1940">
            <v>1879506</v>
          </cell>
        </row>
        <row r="1941">
          <cell r="A1941">
            <v>84</v>
          </cell>
          <cell r="D1941">
            <v>2003</v>
          </cell>
          <cell r="F1941">
            <v>51</v>
          </cell>
          <cell r="I1941">
            <v>0</v>
          </cell>
        </row>
        <row r="1942">
          <cell r="A1942">
            <v>84</v>
          </cell>
          <cell r="D1942">
            <v>2003</v>
          </cell>
          <cell r="F1942">
            <v>52</v>
          </cell>
          <cell r="I1942">
            <v>548600</v>
          </cell>
        </row>
        <row r="1943">
          <cell r="A1943">
            <v>84</v>
          </cell>
          <cell r="D1943">
            <v>2003</v>
          </cell>
          <cell r="F1943">
            <v>53</v>
          </cell>
          <cell r="I1943">
            <v>755468</v>
          </cell>
        </row>
        <row r="1944">
          <cell r="A1944">
            <v>84</v>
          </cell>
          <cell r="D1944">
            <v>2003</v>
          </cell>
          <cell r="F1944">
            <v>54</v>
          </cell>
          <cell r="I1944">
            <v>0</v>
          </cell>
        </row>
        <row r="1945">
          <cell r="A1945">
            <v>84</v>
          </cell>
          <cell r="D1945">
            <v>2003</v>
          </cell>
          <cell r="F1945">
            <v>55</v>
          </cell>
          <cell r="I1945">
            <v>0</v>
          </cell>
        </row>
        <row r="1946">
          <cell r="A1946">
            <v>84</v>
          </cell>
          <cell r="D1946">
            <v>2003</v>
          </cell>
          <cell r="F1946">
            <v>56</v>
          </cell>
          <cell r="I1946">
            <v>0</v>
          </cell>
        </row>
        <row r="1947">
          <cell r="A1947">
            <v>84</v>
          </cell>
          <cell r="D1947">
            <v>2003</v>
          </cell>
          <cell r="F1947">
            <v>57</v>
          </cell>
          <cell r="I1947">
            <v>0</v>
          </cell>
        </row>
        <row r="1948">
          <cell r="A1948">
            <v>84</v>
          </cell>
          <cell r="D1948">
            <v>2003</v>
          </cell>
          <cell r="F1948">
            <v>58</v>
          </cell>
          <cell r="I1948">
            <v>3426864</v>
          </cell>
        </row>
        <row r="1949">
          <cell r="A1949">
            <v>84</v>
          </cell>
          <cell r="D1949">
            <v>2004</v>
          </cell>
          <cell r="F1949">
            <v>48</v>
          </cell>
          <cell r="I1949">
            <v>51657</v>
          </cell>
        </row>
        <row r="1950">
          <cell r="A1950">
            <v>84</v>
          </cell>
          <cell r="D1950">
            <v>2004</v>
          </cell>
          <cell r="F1950">
            <v>49</v>
          </cell>
          <cell r="I1950">
            <v>191633</v>
          </cell>
        </row>
        <row r="1951">
          <cell r="A1951">
            <v>84</v>
          </cell>
          <cell r="D1951">
            <v>2004</v>
          </cell>
          <cell r="F1951">
            <v>50</v>
          </cell>
          <cell r="I1951">
            <v>1879506</v>
          </cell>
        </row>
        <row r="1952">
          <cell r="A1952">
            <v>84</v>
          </cell>
          <cell r="D1952">
            <v>2004</v>
          </cell>
          <cell r="F1952">
            <v>51</v>
          </cell>
        </row>
        <row r="1953">
          <cell r="A1953">
            <v>84</v>
          </cell>
          <cell r="D1953">
            <v>2004</v>
          </cell>
          <cell r="F1953">
            <v>52</v>
          </cell>
          <cell r="I1953">
            <v>559388</v>
          </cell>
        </row>
        <row r="1954">
          <cell r="A1954">
            <v>84</v>
          </cell>
          <cell r="D1954">
            <v>2004</v>
          </cell>
          <cell r="F1954">
            <v>53</v>
          </cell>
          <cell r="I1954">
            <v>756224</v>
          </cell>
        </row>
        <row r="1955">
          <cell r="A1955">
            <v>84</v>
          </cell>
          <cell r="D1955">
            <v>2004</v>
          </cell>
          <cell r="F1955">
            <v>54</v>
          </cell>
        </row>
        <row r="1956">
          <cell r="A1956">
            <v>84</v>
          </cell>
          <cell r="D1956">
            <v>2004</v>
          </cell>
          <cell r="F1956">
            <v>55</v>
          </cell>
        </row>
        <row r="1957">
          <cell r="A1957">
            <v>84</v>
          </cell>
          <cell r="D1957">
            <v>2004</v>
          </cell>
          <cell r="F1957">
            <v>56</v>
          </cell>
        </row>
        <row r="1958">
          <cell r="A1958">
            <v>84</v>
          </cell>
          <cell r="D1958">
            <v>2004</v>
          </cell>
          <cell r="F1958">
            <v>57</v>
          </cell>
        </row>
        <row r="1959">
          <cell r="A1959">
            <v>84</v>
          </cell>
          <cell r="D1959">
            <v>2004</v>
          </cell>
          <cell r="F1959">
            <v>58</v>
          </cell>
          <cell r="I1959">
            <v>3438408</v>
          </cell>
        </row>
        <row r="1960">
          <cell r="A1960">
            <v>84</v>
          </cell>
          <cell r="D1960">
            <v>2005</v>
          </cell>
          <cell r="F1960">
            <v>48</v>
          </cell>
          <cell r="I1960">
            <v>51657</v>
          </cell>
        </row>
        <row r="1961">
          <cell r="A1961">
            <v>84</v>
          </cell>
          <cell r="D1961">
            <v>2005</v>
          </cell>
          <cell r="F1961">
            <v>49</v>
          </cell>
          <cell r="I1961">
            <v>191633</v>
          </cell>
        </row>
        <row r="1962">
          <cell r="A1962">
            <v>84</v>
          </cell>
          <cell r="D1962">
            <v>2005</v>
          </cell>
          <cell r="F1962">
            <v>50</v>
          </cell>
          <cell r="I1962">
            <v>1877336</v>
          </cell>
        </row>
        <row r="1963">
          <cell r="A1963">
            <v>84</v>
          </cell>
          <cell r="D1963">
            <v>2005</v>
          </cell>
          <cell r="F1963">
            <v>51</v>
          </cell>
        </row>
        <row r="1964">
          <cell r="A1964">
            <v>84</v>
          </cell>
          <cell r="D1964">
            <v>2005</v>
          </cell>
          <cell r="F1964">
            <v>52</v>
          </cell>
          <cell r="I1964">
            <v>594740</v>
          </cell>
        </row>
        <row r="1965">
          <cell r="A1965">
            <v>84</v>
          </cell>
          <cell r="D1965">
            <v>2005</v>
          </cell>
          <cell r="F1965">
            <v>53</v>
          </cell>
          <cell r="I1965">
            <v>812044</v>
          </cell>
        </row>
        <row r="1966">
          <cell r="A1966">
            <v>84</v>
          </cell>
          <cell r="D1966">
            <v>2005</v>
          </cell>
          <cell r="F1966">
            <v>54</v>
          </cell>
        </row>
        <row r="1967">
          <cell r="A1967">
            <v>84</v>
          </cell>
          <cell r="D1967">
            <v>2005</v>
          </cell>
          <cell r="F1967">
            <v>55</v>
          </cell>
        </row>
        <row r="1968">
          <cell r="A1968">
            <v>84</v>
          </cell>
          <cell r="D1968">
            <v>2005</v>
          </cell>
          <cell r="F1968">
            <v>56</v>
          </cell>
        </row>
        <row r="1969">
          <cell r="A1969">
            <v>84</v>
          </cell>
          <cell r="D1969">
            <v>2005</v>
          </cell>
          <cell r="F1969">
            <v>57</v>
          </cell>
        </row>
        <row r="1970">
          <cell r="A1970">
            <v>84</v>
          </cell>
          <cell r="D1970">
            <v>2005</v>
          </cell>
          <cell r="F1970">
            <v>58</v>
          </cell>
          <cell r="I1970">
            <v>3527410</v>
          </cell>
        </row>
        <row r="1971">
          <cell r="A1971">
            <v>84</v>
          </cell>
          <cell r="D1971">
            <v>2006</v>
          </cell>
          <cell r="F1971">
            <v>48</v>
          </cell>
          <cell r="I1971">
            <v>51657</v>
          </cell>
        </row>
        <row r="1972">
          <cell r="A1972">
            <v>84</v>
          </cell>
          <cell r="D1972">
            <v>2006</v>
          </cell>
          <cell r="F1972">
            <v>49</v>
          </cell>
          <cell r="I1972">
            <v>191633</v>
          </cell>
        </row>
        <row r="1973">
          <cell r="A1973">
            <v>84</v>
          </cell>
          <cell r="D1973">
            <v>2006</v>
          </cell>
          <cell r="F1973">
            <v>50</v>
          </cell>
          <cell r="I1973">
            <v>1879758</v>
          </cell>
        </row>
        <row r="1974">
          <cell r="A1974">
            <v>84</v>
          </cell>
          <cell r="D1974">
            <v>2006</v>
          </cell>
          <cell r="F1974">
            <v>51</v>
          </cell>
        </row>
        <row r="1975">
          <cell r="A1975">
            <v>84</v>
          </cell>
          <cell r="D1975">
            <v>2006</v>
          </cell>
          <cell r="F1975">
            <v>52</v>
          </cell>
          <cell r="I1975">
            <v>654709</v>
          </cell>
        </row>
        <row r="1976">
          <cell r="A1976">
            <v>84</v>
          </cell>
          <cell r="D1976">
            <v>2006</v>
          </cell>
          <cell r="F1976">
            <v>53</v>
          </cell>
          <cell r="I1976">
            <v>843542</v>
          </cell>
        </row>
        <row r="1977">
          <cell r="A1977">
            <v>84</v>
          </cell>
          <cell r="D1977">
            <v>2006</v>
          </cell>
          <cell r="F1977">
            <v>54</v>
          </cell>
        </row>
        <row r="1978">
          <cell r="A1978">
            <v>84</v>
          </cell>
          <cell r="D1978">
            <v>2006</v>
          </cell>
          <cell r="F1978">
            <v>55</v>
          </cell>
        </row>
        <row r="1979">
          <cell r="A1979">
            <v>84</v>
          </cell>
          <cell r="D1979">
            <v>2006</v>
          </cell>
          <cell r="F1979">
            <v>56</v>
          </cell>
        </row>
        <row r="1980">
          <cell r="A1980">
            <v>84</v>
          </cell>
          <cell r="D1980">
            <v>2006</v>
          </cell>
          <cell r="F1980">
            <v>57</v>
          </cell>
        </row>
        <row r="1981">
          <cell r="A1981">
            <v>84</v>
          </cell>
          <cell r="D1981">
            <v>2006</v>
          </cell>
          <cell r="F1981">
            <v>58</v>
          </cell>
          <cell r="I1981">
            <v>3621299</v>
          </cell>
        </row>
        <row r="1982">
          <cell r="A1982">
            <v>84</v>
          </cell>
          <cell r="D1982">
            <v>2007</v>
          </cell>
          <cell r="F1982">
            <v>48</v>
          </cell>
          <cell r="I1982">
            <v>51657</v>
          </cell>
        </row>
        <row r="1983">
          <cell r="A1983">
            <v>84</v>
          </cell>
          <cell r="D1983">
            <v>2007</v>
          </cell>
          <cell r="F1983">
            <v>49</v>
          </cell>
          <cell r="I1983">
            <v>227105</v>
          </cell>
        </row>
        <row r="1984">
          <cell r="A1984">
            <v>84</v>
          </cell>
          <cell r="D1984">
            <v>2007</v>
          </cell>
          <cell r="F1984">
            <v>50</v>
          </cell>
          <cell r="I1984">
            <v>2396764</v>
          </cell>
        </row>
        <row r="1985">
          <cell r="A1985">
            <v>84</v>
          </cell>
          <cell r="D1985">
            <v>2007</v>
          </cell>
          <cell r="F1985">
            <v>51</v>
          </cell>
        </row>
        <row r="1986">
          <cell r="A1986">
            <v>84</v>
          </cell>
          <cell r="D1986">
            <v>2007</v>
          </cell>
          <cell r="F1986">
            <v>52</v>
          </cell>
          <cell r="I1986">
            <v>701452</v>
          </cell>
        </row>
        <row r="1987">
          <cell r="A1987">
            <v>84</v>
          </cell>
          <cell r="D1987">
            <v>2007</v>
          </cell>
          <cell r="F1987">
            <v>53</v>
          </cell>
          <cell r="I1987">
            <v>883645</v>
          </cell>
        </row>
        <row r="1988">
          <cell r="A1988">
            <v>84</v>
          </cell>
          <cell r="D1988">
            <v>2007</v>
          </cell>
          <cell r="F1988">
            <v>54</v>
          </cell>
        </row>
        <row r="1989">
          <cell r="A1989">
            <v>84</v>
          </cell>
          <cell r="D1989">
            <v>2007</v>
          </cell>
          <cell r="F1989">
            <v>55</v>
          </cell>
        </row>
        <row r="1990">
          <cell r="A1990">
            <v>84</v>
          </cell>
          <cell r="D1990">
            <v>2007</v>
          </cell>
          <cell r="F1990">
            <v>56</v>
          </cell>
        </row>
        <row r="1991">
          <cell r="A1991">
            <v>84</v>
          </cell>
          <cell r="D1991">
            <v>2007</v>
          </cell>
          <cell r="F1991">
            <v>57</v>
          </cell>
        </row>
        <row r="1992">
          <cell r="A1992">
            <v>84</v>
          </cell>
          <cell r="D1992">
            <v>2007</v>
          </cell>
          <cell r="F1992">
            <v>58</v>
          </cell>
          <cell r="I1992">
            <v>4260623</v>
          </cell>
        </row>
        <row r="1993">
          <cell r="A1993">
            <v>84</v>
          </cell>
          <cell r="D1993">
            <v>2008</v>
          </cell>
          <cell r="F1993">
            <v>48</v>
          </cell>
          <cell r="I1993">
            <v>51658</v>
          </cell>
        </row>
        <row r="1994">
          <cell r="A1994">
            <v>84</v>
          </cell>
          <cell r="D1994">
            <v>2008</v>
          </cell>
          <cell r="F1994">
            <v>49</v>
          </cell>
          <cell r="I1994">
            <v>227105</v>
          </cell>
        </row>
        <row r="1995">
          <cell r="A1995">
            <v>84</v>
          </cell>
          <cell r="D1995">
            <v>2008</v>
          </cell>
          <cell r="F1995">
            <v>50</v>
          </cell>
          <cell r="I1995">
            <v>2396764</v>
          </cell>
        </row>
        <row r="1996">
          <cell r="A1996">
            <v>84</v>
          </cell>
          <cell r="D1996">
            <v>2008</v>
          </cell>
          <cell r="F1996">
            <v>51</v>
          </cell>
        </row>
        <row r="1997">
          <cell r="A1997">
            <v>84</v>
          </cell>
          <cell r="D1997">
            <v>2008</v>
          </cell>
          <cell r="F1997">
            <v>52</v>
          </cell>
          <cell r="I1997">
            <v>711631</v>
          </cell>
        </row>
        <row r="1998">
          <cell r="A1998">
            <v>84</v>
          </cell>
          <cell r="D1998">
            <v>2008</v>
          </cell>
          <cell r="F1998">
            <v>53</v>
          </cell>
          <cell r="I1998">
            <v>885552</v>
          </cell>
        </row>
        <row r="1999">
          <cell r="A1999">
            <v>84</v>
          </cell>
          <cell r="D1999">
            <v>2008</v>
          </cell>
          <cell r="F1999">
            <v>54</v>
          </cell>
        </row>
        <row r="2000">
          <cell r="A2000">
            <v>84</v>
          </cell>
          <cell r="D2000">
            <v>2008</v>
          </cell>
          <cell r="F2000">
            <v>55</v>
          </cell>
        </row>
        <row r="2001">
          <cell r="A2001">
            <v>84</v>
          </cell>
          <cell r="D2001">
            <v>2008</v>
          </cell>
          <cell r="F2001">
            <v>56</v>
          </cell>
        </row>
        <row r="2002">
          <cell r="A2002">
            <v>84</v>
          </cell>
          <cell r="D2002">
            <v>2008</v>
          </cell>
          <cell r="F2002">
            <v>57</v>
          </cell>
        </row>
        <row r="2003">
          <cell r="A2003">
            <v>84</v>
          </cell>
          <cell r="D2003">
            <v>2008</v>
          </cell>
          <cell r="F2003">
            <v>58</v>
          </cell>
          <cell r="I2003">
            <v>4272710</v>
          </cell>
        </row>
        <row r="2004">
          <cell r="A2004">
            <v>84</v>
          </cell>
          <cell r="D2004">
            <v>2009</v>
          </cell>
          <cell r="F2004">
            <v>48</v>
          </cell>
          <cell r="I2004">
            <v>51658</v>
          </cell>
        </row>
        <row r="2005">
          <cell r="A2005">
            <v>84</v>
          </cell>
          <cell r="D2005">
            <v>2009</v>
          </cell>
          <cell r="F2005">
            <v>49</v>
          </cell>
          <cell r="I2005">
            <v>227105</v>
          </cell>
        </row>
        <row r="2006">
          <cell r="A2006">
            <v>84</v>
          </cell>
          <cell r="D2006">
            <v>2009</v>
          </cell>
          <cell r="F2006">
            <v>50</v>
          </cell>
          <cell r="I2006">
            <v>2426135</v>
          </cell>
        </row>
        <row r="2007">
          <cell r="A2007">
            <v>84</v>
          </cell>
          <cell r="D2007">
            <v>2009</v>
          </cell>
          <cell r="F2007">
            <v>51</v>
          </cell>
        </row>
        <row r="2008">
          <cell r="A2008">
            <v>84</v>
          </cell>
          <cell r="D2008">
            <v>2009</v>
          </cell>
          <cell r="F2008">
            <v>52</v>
          </cell>
          <cell r="I2008">
            <v>741575</v>
          </cell>
        </row>
        <row r="2009">
          <cell r="A2009">
            <v>84</v>
          </cell>
          <cell r="D2009">
            <v>2009</v>
          </cell>
          <cell r="F2009">
            <v>53</v>
          </cell>
          <cell r="I2009">
            <v>904193</v>
          </cell>
        </row>
        <row r="2010">
          <cell r="A2010">
            <v>84</v>
          </cell>
          <cell r="D2010">
            <v>2009</v>
          </cell>
          <cell r="F2010">
            <v>54</v>
          </cell>
        </row>
        <row r="2011">
          <cell r="A2011">
            <v>84</v>
          </cell>
          <cell r="D2011">
            <v>2009</v>
          </cell>
          <cell r="F2011">
            <v>55</v>
          </cell>
        </row>
        <row r="2012">
          <cell r="A2012">
            <v>84</v>
          </cell>
          <cell r="D2012">
            <v>2009</v>
          </cell>
          <cell r="F2012">
            <v>56</v>
          </cell>
        </row>
        <row r="2013">
          <cell r="A2013">
            <v>84</v>
          </cell>
          <cell r="D2013">
            <v>2009</v>
          </cell>
          <cell r="F2013">
            <v>57</v>
          </cell>
        </row>
        <row r="2014">
          <cell r="A2014">
            <v>84</v>
          </cell>
          <cell r="D2014">
            <v>2009</v>
          </cell>
          <cell r="F2014">
            <v>58</v>
          </cell>
          <cell r="I2014">
            <v>4350666</v>
          </cell>
        </row>
        <row r="2015">
          <cell r="A2015">
            <v>84</v>
          </cell>
          <cell r="D2015">
            <v>2010</v>
          </cell>
          <cell r="F2015">
            <v>48</v>
          </cell>
          <cell r="I2015">
            <v>51658</v>
          </cell>
        </row>
        <row r="2016">
          <cell r="A2016">
            <v>84</v>
          </cell>
          <cell r="D2016">
            <v>2010</v>
          </cell>
          <cell r="F2016">
            <v>49</v>
          </cell>
          <cell r="I2016">
            <v>227105</v>
          </cell>
        </row>
        <row r="2017">
          <cell r="A2017">
            <v>84</v>
          </cell>
          <cell r="D2017">
            <v>2010</v>
          </cell>
          <cell r="F2017">
            <v>50</v>
          </cell>
          <cell r="I2017">
            <v>2433090</v>
          </cell>
        </row>
        <row r="2018">
          <cell r="A2018">
            <v>84</v>
          </cell>
          <cell r="D2018">
            <v>2010</v>
          </cell>
          <cell r="F2018">
            <v>51</v>
          </cell>
        </row>
        <row r="2019">
          <cell r="A2019">
            <v>84</v>
          </cell>
          <cell r="D2019">
            <v>2010</v>
          </cell>
          <cell r="F2019">
            <v>52</v>
          </cell>
          <cell r="I2019">
            <v>755687</v>
          </cell>
        </row>
        <row r="2020">
          <cell r="A2020">
            <v>84</v>
          </cell>
          <cell r="D2020">
            <v>2010</v>
          </cell>
          <cell r="F2020">
            <v>53</v>
          </cell>
          <cell r="I2020">
            <v>904566</v>
          </cell>
        </row>
        <row r="2021">
          <cell r="A2021">
            <v>84</v>
          </cell>
          <cell r="D2021">
            <v>2010</v>
          </cell>
          <cell r="F2021">
            <v>54</v>
          </cell>
        </row>
        <row r="2022">
          <cell r="A2022">
            <v>84</v>
          </cell>
          <cell r="D2022">
            <v>2010</v>
          </cell>
          <cell r="F2022">
            <v>55</v>
          </cell>
        </row>
        <row r="2023">
          <cell r="A2023">
            <v>84</v>
          </cell>
          <cell r="D2023">
            <v>2010</v>
          </cell>
          <cell r="F2023">
            <v>56</v>
          </cell>
        </row>
        <row r="2024">
          <cell r="A2024">
            <v>84</v>
          </cell>
          <cell r="D2024">
            <v>2010</v>
          </cell>
          <cell r="F2024">
            <v>57</v>
          </cell>
        </row>
        <row r="2025">
          <cell r="A2025">
            <v>84</v>
          </cell>
          <cell r="D2025">
            <v>2010</v>
          </cell>
          <cell r="F2025">
            <v>58</v>
          </cell>
          <cell r="I2025">
            <v>4372106</v>
          </cell>
        </row>
        <row r="2026">
          <cell r="A2026">
            <v>84</v>
          </cell>
          <cell r="D2026">
            <v>2011</v>
          </cell>
          <cell r="F2026">
            <v>48</v>
          </cell>
          <cell r="I2026">
            <v>51657</v>
          </cell>
        </row>
        <row r="2027">
          <cell r="A2027">
            <v>84</v>
          </cell>
          <cell r="D2027">
            <v>2011</v>
          </cell>
          <cell r="F2027">
            <v>49</v>
          </cell>
          <cell r="I2027">
            <v>227105</v>
          </cell>
        </row>
        <row r="2028">
          <cell r="A2028">
            <v>84</v>
          </cell>
          <cell r="D2028">
            <v>2011</v>
          </cell>
          <cell r="F2028">
            <v>50</v>
          </cell>
          <cell r="I2028">
            <v>2444383</v>
          </cell>
        </row>
        <row r="2029">
          <cell r="A2029">
            <v>84</v>
          </cell>
          <cell r="D2029">
            <v>2011</v>
          </cell>
          <cell r="F2029">
            <v>51</v>
          </cell>
        </row>
        <row r="2030">
          <cell r="A2030">
            <v>84</v>
          </cell>
          <cell r="D2030">
            <v>2011</v>
          </cell>
          <cell r="F2030">
            <v>52</v>
          </cell>
          <cell r="I2030">
            <v>764230</v>
          </cell>
        </row>
        <row r="2031">
          <cell r="A2031">
            <v>84</v>
          </cell>
          <cell r="D2031">
            <v>2011</v>
          </cell>
          <cell r="F2031">
            <v>53</v>
          </cell>
          <cell r="I2031">
            <v>907698</v>
          </cell>
        </row>
        <row r="2032">
          <cell r="A2032">
            <v>84</v>
          </cell>
          <cell r="D2032">
            <v>2011</v>
          </cell>
          <cell r="F2032">
            <v>54</v>
          </cell>
        </row>
        <row r="2033">
          <cell r="A2033">
            <v>84</v>
          </cell>
          <cell r="D2033">
            <v>2011</v>
          </cell>
          <cell r="F2033">
            <v>55</v>
          </cell>
        </row>
        <row r="2034">
          <cell r="A2034">
            <v>84</v>
          </cell>
          <cell r="D2034">
            <v>2011</v>
          </cell>
          <cell r="F2034">
            <v>56</v>
          </cell>
        </row>
        <row r="2035">
          <cell r="A2035">
            <v>84</v>
          </cell>
          <cell r="D2035">
            <v>2011</v>
          </cell>
          <cell r="F2035">
            <v>57</v>
          </cell>
        </row>
        <row r="2036">
          <cell r="A2036">
            <v>84</v>
          </cell>
          <cell r="D2036">
            <v>2011</v>
          </cell>
          <cell r="F2036">
            <v>58</v>
          </cell>
          <cell r="I2036">
            <v>4395073</v>
          </cell>
        </row>
        <row r="2037">
          <cell r="A2037">
            <v>84</v>
          </cell>
          <cell r="D2037">
            <v>2012</v>
          </cell>
          <cell r="F2037">
            <v>48</v>
          </cell>
          <cell r="I2037">
            <v>51657</v>
          </cell>
        </row>
        <row r="2038">
          <cell r="A2038">
            <v>84</v>
          </cell>
          <cell r="D2038">
            <v>2012</v>
          </cell>
          <cell r="F2038">
            <v>49</v>
          </cell>
          <cell r="I2038">
            <v>227105</v>
          </cell>
        </row>
        <row r="2039">
          <cell r="A2039">
            <v>84</v>
          </cell>
          <cell r="D2039">
            <v>2012</v>
          </cell>
          <cell r="F2039">
            <v>50</v>
          </cell>
          <cell r="I2039">
            <v>2444754</v>
          </cell>
        </row>
        <row r="2040">
          <cell r="A2040">
            <v>84</v>
          </cell>
          <cell r="D2040">
            <v>2012</v>
          </cell>
          <cell r="F2040">
            <v>51</v>
          </cell>
        </row>
        <row r="2041">
          <cell r="A2041">
            <v>84</v>
          </cell>
          <cell r="D2041">
            <v>2012</v>
          </cell>
          <cell r="F2041">
            <v>52</v>
          </cell>
          <cell r="I2041">
            <v>815284</v>
          </cell>
        </row>
        <row r="2042">
          <cell r="A2042">
            <v>84</v>
          </cell>
          <cell r="D2042">
            <v>2012</v>
          </cell>
          <cell r="F2042">
            <v>53</v>
          </cell>
          <cell r="I2042">
            <v>912991</v>
          </cell>
        </row>
        <row r="2043">
          <cell r="A2043">
            <v>84</v>
          </cell>
          <cell r="D2043">
            <v>2012</v>
          </cell>
          <cell r="F2043">
            <v>54</v>
          </cell>
        </row>
        <row r="2044">
          <cell r="A2044">
            <v>84</v>
          </cell>
          <cell r="D2044">
            <v>2012</v>
          </cell>
          <cell r="F2044">
            <v>55</v>
          </cell>
        </row>
        <row r="2045">
          <cell r="A2045">
            <v>84</v>
          </cell>
          <cell r="D2045">
            <v>2012</v>
          </cell>
          <cell r="F2045">
            <v>56</v>
          </cell>
        </row>
        <row r="2046">
          <cell r="A2046">
            <v>84</v>
          </cell>
          <cell r="D2046">
            <v>2012</v>
          </cell>
          <cell r="F2046">
            <v>57</v>
          </cell>
        </row>
        <row r="2047">
          <cell r="A2047">
            <v>84</v>
          </cell>
          <cell r="D2047">
            <v>2012</v>
          </cell>
          <cell r="F2047">
            <v>58</v>
          </cell>
          <cell r="I2047">
            <v>4451791</v>
          </cell>
        </row>
        <row r="2048">
          <cell r="A2048">
            <v>84</v>
          </cell>
          <cell r="D2048">
            <v>2013</v>
          </cell>
          <cell r="F2048">
            <v>48</v>
          </cell>
          <cell r="I2048">
            <v>51657</v>
          </cell>
        </row>
        <row r="2049">
          <cell r="A2049">
            <v>84</v>
          </cell>
          <cell r="D2049">
            <v>2013</v>
          </cell>
          <cell r="F2049">
            <v>49</v>
          </cell>
          <cell r="I2049">
            <v>227105</v>
          </cell>
        </row>
        <row r="2050">
          <cell r="A2050">
            <v>84</v>
          </cell>
          <cell r="D2050">
            <v>2013</v>
          </cell>
          <cell r="F2050">
            <v>50</v>
          </cell>
          <cell r="I2050">
            <v>2444754</v>
          </cell>
        </row>
        <row r="2051">
          <cell r="A2051">
            <v>84</v>
          </cell>
          <cell r="D2051">
            <v>2013</v>
          </cell>
          <cell r="F2051">
            <v>51</v>
          </cell>
        </row>
        <row r="2052">
          <cell r="A2052">
            <v>84</v>
          </cell>
          <cell r="D2052">
            <v>2013</v>
          </cell>
          <cell r="F2052">
            <v>52</v>
          </cell>
          <cell r="I2052">
            <v>818592</v>
          </cell>
        </row>
        <row r="2053">
          <cell r="A2053">
            <v>84</v>
          </cell>
          <cell r="D2053">
            <v>2013</v>
          </cell>
          <cell r="F2053">
            <v>53</v>
          </cell>
          <cell r="I2053">
            <v>914926</v>
          </cell>
        </row>
        <row r="2054">
          <cell r="A2054">
            <v>84</v>
          </cell>
          <cell r="D2054">
            <v>2013</v>
          </cell>
          <cell r="F2054">
            <v>54</v>
          </cell>
        </row>
        <row r="2055">
          <cell r="A2055">
            <v>84</v>
          </cell>
          <cell r="D2055">
            <v>2013</v>
          </cell>
          <cell r="F2055">
            <v>55</v>
          </cell>
        </row>
        <row r="2056">
          <cell r="A2056">
            <v>84</v>
          </cell>
          <cell r="D2056">
            <v>2013</v>
          </cell>
          <cell r="F2056">
            <v>56</v>
          </cell>
        </row>
        <row r="2057">
          <cell r="A2057">
            <v>84</v>
          </cell>
          <cell r="D2057">
            <v>2013</v>
          </cell>
          <cell r="F2057">
            <v>57</v>
          </cell>
        </row>
        <row r="2058">
          <cell r="A2058">
            <v>84</v>
          </cell>
          <cell r="D2058">
            <v>2013</v>
          </cell>
          <cell r="F2058">
            <v>58</v>
          </cell>
          <cell r="I2058">
            <v>4457034</v>
          </cell>
        </row>
        <row r="2059">
          <cell r="A2059">
            <v>84</v>
          </cell>
          <cell r="D2059">
            <v>2014</v>
          </cell>
          <cell r="F2059">
            <v>48</v>
          </cell>
          <cell r="I2059">
            <v>51657</v>
          </cell>
        </row>
        <row r="2060">
          <cell r="A2060">
            <v>84</v>
          </cell>
          <cell r="D2060">
            <v>2014</v>
          </cell>
          <cell r="F2060">
            <v>49</v>
          </cell>
          <cell r="I2060">
            <v>227105</v>
          </cell>
        </row>
        <row r="2061">
          <cell r="A2061">
            <v>84</v>
          </cell>
          <cell r="D2061">
            <v>2014</v>
          </cell>
          <cell r="F2061">
            <v>50</v>
          </cell>
          <cell r="I2061">
            <v>2553499</v>
          </cell>
        </row>
        <row r="2062">
          <cell r="A2062">
            <v>84</v>
          </cell>
          <cell r="D2062">
            <v>2014</v>
          </cell>
          <cell r="F2062">
            <v>51</v>
          </cell>
        </row>
        <row r="2063">
          <cell r="A2063">
            <v>84</v>
          </cell>
          <cell r="D2063">
            <v>2014</v>
          </cell>
          <cell r="F2063">
            <v>52</v>
          </cell>
          <cell r="I2063">
            <v>963882</v>
          </cell>
        </row>
        <row r="2064">
          <cell r="A2064">
            <v>84</v>
          </cell>
          <cell r="D2064">
            <v>2014</v>
          </cell>
          <cell r="F2064">
            <v>53</v>
          </cell>
          <cell r="I2064">
            <v>928583</v>
          </cell>
        </row>
        <row r="2065">
          <cell r="A2065">
            <v>84</v>
          </cell>
          <cell r="D2065">
            <v>2014</v>
          </cell>
          <cell r="F2065">
            <v>54</v>
          </cell>
        </row>
        <row r="2066">
          <cell r="A2066">
            <v>84</v>
          </cell>
          <cell r="D2066">
            <v>2014</v>
          </cell>
          <cell r="F2066">
            <v>55</v>
          </cell>
        </row>
        <row r="2067">
          <cell r="A2067">
            <v>84</v>
          </cell>
          <cell r="D2067">
            <v>2014</v>
          </cell>
          <cell r="F2067">
            <v>56</v>
          </cell>
        </row>
        <row r="2068">
          <cell r="A2068">
            <v>84</v>
          </cell>
          <cell r="D2068">
            <v>2014</v>
          </cell>
          <cell r="F2068">
            <v>57</v>
          </cell>
        </row>
        <row r="2069">
          <cell r="A2069">
            <v>84</v>
          </cell>
          <cell r="D2069">
            <v>2014</v>
          </cell>
          <cell r="F2069">
            <v>58</v>
          </cell>
          <cell r="I2069">
            <v>4724726</v>
          </cell>
        </row>
        <row r="2070">
          <cell r="A2070">
            <v>84</v>
          </cell>
          <cell r="D2070">
            <v>2015</v>
          </cell>
          <cell r="F2070">
            <v>48</v>
          </cell>
          <cell r="I2070">
            <v>51657</v>
          </cell>
        </row>
        <row r="2071">
          <cell r="A2071">
            <v>84</v>
          </cell>
          <cell r="D2071">
            <v>2015</v>
          </cell>
          <cell r="F2071">
            <v>49</v>
          </cell>
          <cell r="I2071">
            <v>227105</v>
          </cell>
        </row>
        <row r="2072">
          <cell r="A2072">
            <v>84</v>
          </cell>
          <cell r="D2072">
            <v>2015</v>
          </cell>
          <cell r="F2072">
            <v>50</v>
          </cell>
          <cell r="I2072">
            <v>2561038</v>
          </cell>
        </row>
        <row r="2073">
          <cell r="A2073">
            <v>84</v>
          </cell>
          <cell r="D2073">
            <v>2015</v>
          </cell>
          <cell r="F2073">
            <v>51</v>
          </cell>
        </row>
        <row r="2074">
          <cell r="A2074">
            <v>84</v>
          </cell>
          <cell r="D2074">
            <v>2015</v>
          </cell>
          <cell r="F2074">
            <v>52</v>
          </cell>
          <cell r="I2074">
            <v>1089603</v>
          </cell>
        </row>
        <row r="2075">
          <cell r="A2075">
            <v>84</v>
          </cell>
          <cell r="D2075">
            <v>2015</v>
          </cell>
          <cell r="F2075">
            <v>53</v>
          </cell>
          <cell r="I2075">
            <v>943939</v>
          </cell>
        </row>
        <row r="2076">
          <cell r="A2076">
            <v>84</v>
          </cell>
          <cell r="D2076">
            <v>2015</v>
          </cell>
          <cell r="F2076">
            <v>54</v>
          </cell>
        </row>
        <row r="2077">
          <cell r="A2077">
            <v>84</v>
          </cell>
          <cell r="D2077">
            <v>2015</v>
          </cell>
          <cell r="F2077">
            <v>55</v>
          </cell>
        </row>
        <row r="2078">
          <cell r="A2078">
            <v>84</v>
          </cell>
          <cell r="D2078">
            <v>2015</v>
          </cell>
          <cell r="F2078">
            <v>56</v>
          </cell>
        </row>
        <row r="2079">
          <cell r="A2079">
            <v>84</v>
          </cell>
          <cell r="D2079">
            <v>2015</v>
          </cell>
          <cell r="F2079">
            <v>57</v>
          </cell>
        </row>
        <row r="2080">
          <cell r="A2080">
            <v>84</v>
          </cell>
          <cell r="D2080">
            <v>2015</v>
          </cell>
          <cell r="F2080">
            <v>58</v>
          </cell>
          <cell r="I2080">
            <v>4873342</v>
          </cell>
        </row>
        <row r="2081">
          <cell r="A2081">
            <v>84</v>
          </cell>
          <cell r="D2081">
            <v>2016</v>
          </cell>
          <cell r="F2081">
            <v>48</v>
          </cell>
          <cell r="I2081">
            <v>51657</v>
          </cell>
        </row>
        <row r="2082">
          <cell r="A2082">
            <v>84</v>
          </cell>
          <cell r="D2082">
            <v>2016</v>
          </cell>
          <cell r="F2082">
            <v>49</v>
          </cell>
          <cell r="I2082">
            <v>237071</v>
          </cell>
        </row>
        <row r="2083">
          <cell r="A2083">
            <v>84</v>
          </cell>
          <cell r="D2083">
            <v>2016</v>
          </cell>
          <cell r="F2083">
            <v>50</v>
          </cell>
          <cell r="I2083">
            <v>2561837</v>
          </cell>
        </row>
        <row r="2084">
          <cell r="A2084">
            <v>84</v>
          </cell>
          <cell r="D2084">
            <v>2016</v>
          </cell>
          <cell r="F2084">
            <v>51</v>
          </cell>
        </row>
        <row r="2085">
          <cell r="A2085">
            <v>84</v>
          </cell>
          <cell r="D2085">
            <v>2016</v>
          </cell>
          <cell r="F2085">
            <v>52</v>
          </cell>
          <cell r="I2085">
            <v>1208271</v>
          </cell>
        </row>
        <row r="2086">
          <cell r="A2086">
            <v>84</v>
          </cell>
          <cell r="D2086">
            <v>2016</v>
          </cell>
          <cell r="F2086">
            <v>53</v>
          </cell>
          <cell r="I2086">
            <v>1041174</v>
          </cell>
        </row>
        <row r="2087">
          <cell r="A2087">
            <v>84</v>
          </cell>
          <cell r="D2087">
            <v>2016</v>
          </cell>
          <cell r="F2087">
            <v>54</v>
          </cell>
        </row>
        <row r="2088">
          <cell r="A2088">
            <v>84</v>
          </cell>
          <cell r="D2088">
            <v>2016</v>
          </cell>
          <cell r="F2088">
            <v>55</v>
          </cell>
        </row>
        <row r="2089">
          <cell r="A2089">
            <v>84</v>
          </cell>
          <cell r="D2089">
            <v>2016</v>
          </cell>
          <cell r="F2089">
            <v>56</v>
          </cell>
        </row>
        <row r="2090">
          <cell r="A2090">
            <v>84</v>
          </cell>
          <cell r="D2090">
            <v>2016</v>
          </cell>
          <cell r="F2090">
            <v>57</v>
          </cell>
        </row>
        <row r="2091">
          <cell r="A2091">
            <v>84</v>
          </cell>
          <cell r="D2091">
            <v>2016</v>
          </cell>
          <cell r="F2091">
            <v>58</v>
          </cell>
          <cell r="I2091">
            <v>5100010</v>
          </cell>
        </row>
        <row r="2092">
          <cell r="A2092">
            <v>98</v>
          </cell>
          <cell r="D2092">
            <v>1998</v>
          </cell>
          <cell r="F2092">
            <v>48</v>
          </cell>
          <cell r="I2092">
            <v>54410118</v>
          </cell>
        </row>
        <row r="2093">
          <cell r="A2093">
            <v>98</v>
          </cell>
          <cell r="D2093">
            <v>1998</v>
          </cell>
          <cell r="F2093">
            <v>49</v>
          </cell>
          <cell r="I2093">
            <v>42671021</v>
          </cell>
        </row>
        <row r="2094">
          <cell r="A2094">
            <v>98</v>
          </cell>
          <cell r="D2094">
            <v>1998</v>
          </cell>
          <cell r="F2094">
            <v>50</v>
          </cell>
        </row>
        <row r="2095">
          <cell r="A2095">
            <v>98</v>
          </cell>
          <cell r="D2095">
            <v>1998</v>
          </cell>
          <cell r="F2095">
            <v>51</v>
          </cell>
        </row>
        <row r="2096">
          <cell r="A2096">
            <v>98</v>
          </cell>
          <cell r="D2096">
            <v>1998</v>
          </cell>
          <cell r="F2096">
            <v>52</v>
          </cell>
          <cell r="I2096">
            <v>74962</v>
          </cell>
        </row>
        <row r="2097">
          <cell r="A2097">
            <v>98</v>
          </cell>
          <cell r="D2097">
            <v>1998</v>
          </cell>
          <cell r="F2097">
            <v>53</v>
          </cell>
          <cell r="I2097">
            <v>174518530</v>
          </cell>
        </row>
        <row r="2098">
          <cell r="A2098">
            <v>98</v>
          </cell>
          <cell r="D2098">
            <v>1998</v>
          </cell>
          <cell r="F2098">
            <v>54</v>
          </cell>
        </row>
        <row r="2099">
          <cell r="A2099">
            <v>98</v>
          </cell>
          <cell r="D2099">
            <v>1998</v>
          </cell>
          <cell r="F2099">
            <v>55</v>
          </cell>
          <cell r="I2099">
            <v>1092243</v>
          </cell>
        </row>
        <row r="2100">
          <cell r="A2100">
            <v>98</v>
          </cell>
          <cell r="D2100">
            <v>1998</v>
          </cell>
          <cell r="F2100">
            <v>56</v>
          </cell>
          <cell r="I2100">
            <v>3390893</v>
          </cell>
        </row>
        <row r="2101">
          <cell r="A2101">
            <v>98</v>
          </cell>
          <cell r="D2101">
            <v>1998</v>
          </cell>
          <cell r="F2101">
            <v>57</v>
          </cell>
          <cell r="I2101">
            <v>48133432</v>
          </cell>
        </row>
        <row r="2102">
          <cell r="A2102">
            <v>98</v>
          </cell>
          <cell r="D2102">
            <v>1998</v>
          </cell>
          <cell r="F2102">
            <v>58</v>
          </cell>
        </row>
        <row r="2103">
          <cell r="A2103">
            <v>98</v>
          </cell>
          <cell r="D2103">
            <v>1999</v>
          </cell>
          <cell r="F2103">
            <v>48</v>
          </cell>
          <cell r="I2103">
            <v>55323978</v>
          </cell>
        </row>
        <row r="2104">
          <cell r="A2104">
            <v>98</v>
          </cell>
          <cell r="D2104">
            <v>1999</v>
          </cell>
          <cell r="F2104">
            <v>49</v>
          </cell>
          <cell r="I2104">
            <v>42923723</v>
          </cell>
        </row>
        <row r="2105">
          <cell r="A2105">
            <v>98</v>
          </cell>
          <cell r="D2105">
            <v>1999</v>
          </cell>
          <cell r="F2105">
            <v>50</v>
          </cell>
          <cell r="I2105">
            <v>0</v>
          </cell>
        </row>
        <row r="2106">
          <cell r="A2106">
            <v>98</v>
          </cell>
          <cell r="D2106">
            <v>1999</v>
          </cell>
          <cell r="F2106">
            <v>51</v>
          </cell>
          <cell r="I2106">
            <v>0</v>
          </cell>
        </row>
        <row r="2107">
          <cell r="A2107">
            <v>98</v>
          </cell>
          <cell r="D2107">
            <v>1999</v>
          </cell>
          <cell r="F2107">
            <v>52</v>
          </cell>
          <cell r="I2107">
            <v>79889</v>
          </cell>
        </row>
        <row r="2108">
          <cell r="A2108">
            <v>98</v>
          </cell>
          <cell r="D2108">
            <v>1999</v>
          </cell>
          <cell r="F2108">
            <v>53</v>
          </cell>
          <cell r="I2108">
            <v>180996702</v>
          </cell>
        </row>
        <row r="2109">
          <cell r="A2109">
            <v>98</v>
          </cell>
          <cell r="D2109">
            <v>1999</v>
          </cell>
          <cell r="F2109">
            <v>54</v>
          </cell>
        </row>
        <row r="2110">
          <cell r="A2110">
            <v>98</v>
          </cell>
          <cell r="D2110">
            <v>1999</v>
          </cell>
          <cell r="F2110">
            <v>55</v>
          </cell>
          <cell r="I2110">
            <v>936462</v>
          </cell>
        </row>
        <row r="2111">
          <cell r="A2111">
            <v>98</v>
          </cell>
          <cell r="D2111">
            <v>1999</v>
          </cell>
          <cell r="F2111">
            <v>56</v>
          </cell>
          <cell r="I2111">
            <v>3120410</v>
          </cell>
        </row>
        <row r="2112">
          <cell r="A2112">
            <v>98</v>
          </cell>
          <cell r="D2112">
            <v>1999</v>
          </cell>
          <cell r="F2112">
            <v>57</v>
          </cell>
          <cell r="I2112">
            <v>43348035</v>
          </cell>
        </row>
        <row r="2113">
          <cell r="A2113">
            <v>98</v>
          </cell>
          <cell r="D2113">
            <v>1999</v>
          </cell>
          <cell r="F2113">
            <v>58</v>
          </cell>
          <cell r="I2113">
            <v>0</v>
          </cell>
        </row>
        <row r="2114">
          <cell r="A2114">
            <v>98</v>
          </cell>
          <cell r="D2114">
            <v>2000</v>
          </cell>
          <cell r="F2114">
            <v>48</v>
          </cell>
          <cell r="I2114">
            <v>56535731</v>
          </cell>
        </row>
        <row r="2115">
          <cell r="A2115">
            <v>98</v>
          </cell>
          <cell r="D2115">
            <v>2000</v>
          </cell>
          <cell r="F2115">
            <v>49</v>
          </cell>
          <cell r="I2115">
            <v>42935188</v>
          </cell>
        </row>
        <row r="2116">
          <cell r="A2116">
            <v>98</v>
          </cell>
          <cell r="D2116">
            <v>2000</v>
          </cell>
          <cell r="F2116">
            <v>50</v>
          </cell>
          <cell r="I2116">
            <v>0</v>
          </cell>
        </row>
        <row r="2117">
          <cell r="A2117">
            <v>98</v>
          </cell>
          <cell r="D2117">
            <v>2000</v>
          </cell>
          <cell r="F2117">
            <v>51</v>
          </cell>
          <cell r="I2117">
            <v>0</v>
          </cell>
        </row>
        <row r="2118">
          <cell r="A2118">
            <v>98</v>
          </cell>
          <cell r="D2118">
            <v>2000</v>
          </cell>
          <cell r="F2118">
            <v>52</v>
          </cell>
          <cell r="I2118">
            <v>79889</v>
          </cell>
        </row>
        <row r="2119">
          <cell r="A2119">
            <v>98</v>
          </cell>
          <cell r="D2119">
            <v>2000</v>
          </cell>
          <cell r="F2119">
            <v>53</v>
          </cell>
          <cell r="I2119">
            <v>182888782</v>
          </cell>
        </row>
        <row r="2120">
          <cell r="A2120">
            <v>98</v>
          </cell>
          <cell r="D2120">
            <v>2000</v>
          </cell>
          <cell r="F2120">
            <v>54</v>
          </cell>
        </row>
        <row r="2121">
          <cell r="A2121">
            <v>98</v>
          </cell>
          <cell r="D2121">
            <v>2000</v>
          </cell>
          <cell r="F2121">
            <v>55</v>
          </cell>
          <cell r="I2121">
            <v>936222</v>
          </cell>
        </row>
        <row r="2122">
          <cell r="A2122">
            <v>98</v>
          </cell>
          <cell r="D2122">
            <v>2000</v>
          </cell>
          <cell r="F2122">
            <v>56</v>
          </cell>
          <cell r="I2122">
            <v>3119993</v>
          </cell>
        </row>
        <row r="2123">
          <cell r="A2123">
            <v>98</v>
          </cell>
          <cell r="D2123">
            <v>2000</v>
          </cell>
          <cell r="F2123">
            <v>57</v>
          </cell>
          <cell r="I2123">
            <v>42929123</v>
          </cell>
        </row>
        <row r="2124">
          <cell r="A2124">
            <v>98</v>
          </cell>
          <cell r="D2124">
            <v>2000</v>
          </cell>
          <cell r="F2124">
            <v>58</v>
          </cell>
          <cell r="I2124">
            <v>0</v>
          </cell>
        </row>
        <row r="2125">
          <cell r="A2125">
            <v>98</v>
          </cell>
          <cell r="D2125">
            <v>2001</v>
          </cell>
          <cell r="F2125">
            <v>48</v>
          </cell>
          <cell r="I2125">
            <v>57776390</v>
          </cell>
        </row>
        <row r="2126">
          <cell r="A2126">
            <v>98</v>
          </cell>
          <cell r="D2126">
            <v>2001</v>
          </cell>
          <cell r="F2126">
            <v>49</v>
          </cell>
          <cell r="I2126">
            <v>43124857</v>
          </cell>
        </row>
        <row r="2127">
          <cell r="A2127">
            <v>98</v>
          </cell>
          <cell r="D2127">
            <v>2001</v>
          </cell>
          <cell r="F2127">
            <v>50</v>
          </cell>
          <cell r="I2127">
            <v>0</v>
          </cell>
        </row>
        <row r="2128">
          <cell r="A2128">
            <v>98</v>
          </cell>
          <cell r="D2128">
            <v>2001</v>
          </cell>
          <cell r="F2128">
            <v>51</v>
          </cell>
          <cell r="I2128">
            <v>0</v>
          </cell>
        </row>
        <row r="2129">
          <cell r="A2129">
            <v>98</v>
          </cell>
          <cell r="D2129">
            <v>2001</v>
          </cell>
          <cell r="F2129">
            <v>52</v>
          </cell>
          <cell r="I2129">
            <v>79889</v>
          </cell>
        </row>
        <row r="2130">
          <cell r="A2130">
            <v>98</v>
          </cell>
          <cell r="D2130">
            <v>2001</v>
          </cell>
          <cell r="F2130">
            <v>53</v>
          </cell>
          <cell r="I2130">
            <v>186163162</v>
          </cell>
        </row>
        <row r="2131">
          <cell r="A2131">
            <v>98</v>
          </cell>
          <cell r="D2131">
            <v>2001</v>
          </cell>
          <cell r="F2131">
            <v>54</v>
          </cell>
        </row>
        <row r="2132">
          <cell r="A2132">
            <v>98</v>
          </cell>
          <cell r="D2132">
            <v>2001</v>
          </cell>
          <cell r="F2132">
            <v>55</v>
          </cell>
          <cell r="I2132">
            <v>958421</v>
          </cell>
        </row>
        <row r="2133">
          <cell r="A2133">
            <v>98</v>
          </cell>
          <cell r="D2133">
            <v>2001</v>
          </cell>
          <cell r="F2133">
            <v>56</v>
          </cell>
          <cell r="I2133">
            <v>3209146</v>
          </cell>
        </row>
        <row r="2134">
          <cell r="A2134">
            <v>98</v>
          </cell>
          <cell r="D2134">
            <v>2001</v>
          </cell>
          <cell r="F2134">
            <v>57</v>
          </cell>
          <cell r="I2134">
            <v>43630975</v>
          </cell>
        </row>
        <row r="2135">
          <cell r="A2135">
            <v>98</v>
          </cell>
          <cell r="D2135">
            <v>2001</v>
          </cell>
          <cell r="F2135">
            <v>58</v>
          </cell>
          <cell r="I2135">
            <v>0</v>
          </cell>
        </row>
        <row r="2136">
          <cell r="A2136">
            <v>98</v>
          </cell>
          <cell r="D2136">
            <v>2002</v>
          </cell>
          <cell r="F2136">
            <v>48</v>
          </cell>
          <cell r="I2136">
            <v>57913618</v>
          </cell>
        </row>
        <row r="2137">
          <cell r="A2137">
            <v>98</v>
          </cell>
          <cell r="D2137">
            <v>2002</v>
          </cell>
          <cell r="F2137">
            <v>49</v>
          </cell>
          <cell r="I2137">
            <v>44006419</v>
          </cell>
        </row>
        <row r="2138">
          <cell r="A2138">
            <v>98</v>
          </cell>
          <cell r="D2138">
            <v>2002</v>
          </cell>
          <cell r="F2138">
            <v>50</v>
          </cell>
          <cell r="I2138">
            <v>0</v>
          </cell>
        </row>
        <row r="2139">
          <cell r="A2139">
            <v>98</v>
          </cell>
          <cell r="D2139">
            <v>2002</v>
          </cell>
          <cell r="F2139">
            <v>51</v>
          </cell>
          <cell r="I2139">
            <v>0</v>
          </cell>
        </row>
        <row r="2140">
          <cell r="A2140">
            <v>98</v>
          </cell>
          <cell r="D2140">
            <v>2002</v>
          </cell>
          <cell r="F2140">
            <v>52</v>
          </cell>
          <cell r="I2140">
            <v>79889</v>
          </cell>
        </row>
        <row r="2141">
          <cell r="A2141">
            <v>98</v>
          </cell>
          <cell r="D2141">
            <v>2002</v>
          </cell>
          <cell r="F2141">
            <v>53</v>
          </cell>
          <cell r="I2141">
            <v>191022375</v>
          </cell>
        </row>
        <row r="2142">
          <cell r="A2142">
            <v>98</v>
          </cell>
          <cell r="D2142">
            <v>2002</v>
          </cell>
          <cell r="F2142">
            <v>54</v>
          </cell>
        </row>
        <row r="2143">
          <cell r="A2143">
            <v>98</v>
          </cell>
          <cell r="D2143">
            <v>2002</v>
          </cell>
          <cell r="F2143">
            <v>55</v>
          </cell>
          <cell r="I2143">
            <v>967138</v>
          </cell>
        </row>
        <row r="2144">
          <cell r="A2144">
            <v>98</v>
          </cell>
          <cell r="D2144">
            <v>2002</v>
          </cell>
          <cell r="F2144">
            <v>56</v>
          </cell>
          <cell r="I2144">
            <v>3198153</v>
          </cell>
        </row>
        <row r="2145">
          <cell r="A2145">
            <v>98</v>
          </cell>
          <cell r="D2145">
            <v>2002</v>
          </cell>
          <cell r="F2145">
            <v>57</v>
          </cell>
          <cell r="I2145">
            <v>44537744</v>
          </cell>
        </row>
        <row r="2146">
          <cell r="A2146">
            <v>98</v>
          </cell>
          <cell r="D2146">
            <v>2002</v>
          </cell>
          <cell r="F2146">
            <v>58</v>
          </cell>
          <cell r="I2146">
            <v>0</v>
          </cell>
        </row>
        <row r="2147">
          <cell r="A2147">
            <v>98</v>
          </cell>
          <cell r="D2147">
            <v>2003</v>
          </cell>
          <cell r="F2147">
            <v>48</v>
          </cell>
          <cell r="I2147">
            <v>5959623</v>
          </cell>
        </row>
        <row r="2148">
          <cell r="A2148">
            <v>98</v>
          </cell>
          <cell r="D2148">
            <v>2003</v>
          </cell>
          <cell r="F2148">
            <v>49</v>
          </cell>
          <cell r="I2148">
            <v>3576501</v>
          </cell>
        </row>
        <row r="2149">
          <cell r="A2149">
            <v>98</v>
          </cell>
          <cell r="D2149">
            <v>2003</v>
          </cell>
          <cell r="F2149">
            <v>50</v>
          </cell>
          <cell r="I2149">
            <v>84119702</v>
          </cell>
        </row>
        <row r="2150">
          <cell r="A2150">
            <v>98</v>
          </cell>
          <cell r="D2150">
            <v>2003</v>
          </cell>
          <cell r="F2150">
            <v>51</v>
          </cell>
          <cell r="I2150">
            <v>5644869</v>
          </cell>
        </row>
        <row r="2151">
          <cell r="A2151">
            <v>98</v>
          </cell>
          <cell r="D2151">
            <v>2003</v>
          </cell>
          <cell r="F2151">
            <v>52</v>
          </cell>
          <cell r="I2151">
            <v>55767447</v>
          </cell>
        </row>
        <row r="2152">
          <cell r="A2152">
            <v>98</v>
          </cell>
          <cell r="D2152">
            <v>2003</v>
          </cell>
          <cell r="F2152">
            <v>53</v>
          </cell>
          <cell r="I2152">
            <v>40294572</v>
          </cell>
        </row>
        <row r="2153">
          <cell r="A2153">
            <v>98</v>
          </cell>
          <cell r="D2153">
            <v>2003</v>
          </cell>
          <cell r="F2153">
            <v>54</v>
          </cell>
          <cell r="I2153">
            <v>0</v>
          </cell>
        </row>
        <row r="2154">
          <cell r="A2154">
            <v>98</v>
          </cell>
          <cell r="D2154">
            <v>2003</v>
          </cell>
          <cell r="F2154">
            <v>55</v>
          </cell>
          <cell r="I2154">
            <v>0</v>
          </cell>
        </row>
        <row r="2155">
          <cell r="A2155">
            <v>98</v>
          </cell>
          <cell r="D2155">
            <v>2003</v>
          </cell>
          <cell r="F2155">
            <v>56</v>
          </cell>
          <cell r="I2155">
            <v>58616</v>
          </cell>
        </row>
        <row r="2156">
          <cell r="A2156">
            <v>98</v>
          </cell>
          <cell r="D2156">
            <v>2003</v>
          </cell>
          <cell r="F2156">
            <v>57</v>
          </cell>
          <cell r="I2156">
            <v>0</v>
          </cell>
        </row>
        <row r="2157">
          <cell r="A2157">
            <v>98</v>
          </cell>
          <cell r="D2157">
            <v>2003</v>
          </cell>
          <cell r="F2157">
            <v>58</v>
          </cell>
          <cell r="I2157">
            <v>195421330</v>
          </cell>
        </row>
        <row r="2158">
          <cell r="A2158">
            <v>98</v>
          </cell>
          <cell r="D2158">
            <v>2004</v>
          </cell>
          <cell r="F2158">
            <v>48</v>
          </cell>
          <cell r="I2158">
            <v>5987397</v>
          </cell>
        </row>
        <row r="2159">
          <cell r="A2159">
            <v>98</v>
          </cell>
          <cell r="D2159">
            <v>2004</v>
          </cell>
          <cell r="F2159">
            <v>49</v>
          </cell>
          <cell r="I2159">
            <v>3728401</v>
          </cell>
        </row>
        <row r="2160">
          <cell r="A2160">
            <v>98</v>
          </cell>
          <cell r="D2160">
            <v>2004</v>
          </cell>
          <cell r="F2160">
            <v>50</v>
          </cell>
          <cell r="I2160">
            <v>86858169</v>
          </cell>
        </row>
        <row r="2161">
          <cell r="A2161">
            <v>98</v>
          </cell>
          <cell r="D2161">
            <v>2004</v>
          </cell>
          <cell r="F2161">
            <v>51</v>
          </cell>
          <cell r="I2161">
            <v>5644867</v>
          </cell>
        </row>
        <row r="2162">
          <cell r="A2162">
            <v>98</v>
          </cell>
          <cell r="D2162">
            <v>2004</v>
          </cell>
          <cell r="F2162">
            <v>52</v>
          </cell>
          <cell r="I2162">
            <v>57446697</v>
          </cell>
        </row>
        <row r="2163">
          <cell r="A2163">
            <v>98</v>
          </cell>
          <cell r="D2163">
            <v>2004</v>
          </cell>
          <cell r="F2163">
            <v>53</v>
          </cell>
          <cell r="I2163">
            <v>40488271</v>
          </cell>
        </row>
        <row r="2164">
          <cell r="A2164">
            <v>98</v>
          </cell>
          <cell r="D2164">
            <v>2004</v>
          </cell>
          <cell r="F2164">
            <v>54</v>
          </cell>
        </row>
        <row r="2165">
          <cell r="A2165">
            <v>98</v>
          </cell>
          <cell r="D2165">
            <v>2004</v>
          </cell>
          <cell r="F2165">
            <v>55</v>
          </cell>
          <cell r="I2165">
            <v>-9808</v>
          </cell>
        </row>
        <row r="2166">
          <cell r="A2166">
            <v>98</v>
          </cell>
          <cell r="D2166">
            <v>2004</v>
          </cell>
          <cell r="F2166">
            <v>56</v>
          </cell>
          <cell r="I2166">
            <v>58614</v>
          </cell>
        </row>
        <row r="2167">
          <cell r="A2167">
            <v>98</v>
          </cell>
          <cell r="D2167">
            <v>2004</v>
          </cell>
          <cell r="F2167">
            <v>57</v>
          </cell>
        </row>
        <row r="2168">
          <cell r="A2168">
            <v>98</v>
          </cell>
          <cell r="D2168">
            <v>2004</v>
          </cell>
          <cell r="F2168">
            <v>58</v>
          </cell>
          <cell r="I2168">
            <v>200202608</v>
          </cell>
        </row>
        <row r="2169">
          <cell r="A2169">
            <v>98</v>
          </cell>
          <cell r="D2169">
            <v>2005</v>
          </cell>
          <cell r="F2169">
            <v>48</v>
          </cell>
          <cell r="I2169">
            <v>5982740</v>
          </cell>
        </row>
        <row r="2170">
          <cell r="A2170">
            <v>98</v>
          </cell>
          <cell r="D2170">
            <v>2005</v>
          </cell>
          <cell r="F2170">
            <v>49</v>
          </cell>
          <cell r="I2170">
            <v>4158360</v>
          </cell>
        </row>
        <row r="2171">
          <cell r="A2171">
            <v>98</v>
          </cell>
          <cell r="D2171">
            <v>2005</v>
          </cell>
          <cell r="F2171">
            <v>50</v>
          </cell>
          <cell r="I2171">
            <v>87653320</v>
          </cell>
        </row>
        <row r="2172">
          <cell r="A2172">
            <v>98</v>
          </cell>
          <cell r="D2172">
            <v>2005</v>
          </cell>
          <cell r="F2172">
            <v>51</v>
          </cell>
          <cell r="I2172">
            <v>5505114</v>
          </cell>
        </row>
        <row r="2173">
          <cell r="A2173">
            <v>98</v>
          </cell>
          <cell r="D2173">
            <v>2005</v>
          </cell>
          <cell r="F2173">
            <v>52</v>
          </cell>
          <cell r="I2173">
            <v>58038939</v>
          </cell>
        </row>
        <row r="2174">
          <cell r="A2174">
            <v>98</v>
          </cell>
          <cell r="D2174">
            <v>2005</v>
          </cell>
          <cell r="F2174">
            <v>53</v>
          </cell>
          <cell r="I2174">
            <v>42589299</v>
          </cell>
        </row>
        <row r="2175">
          <cell r="A2175">
            <v>98</v>
          </cell>
          <cell r="D2175">
            <v>2005</v>
          </cell>
          <cell r="F2175">
            <v>54</v>
          </cell>
        </row>
        <row r="2176">
          <cell r="A2176">
            <v>98</v>
          </cell>
          <cell r="D2176">
            <v>2005</v>
          </cell>
          <cell r="F2176">
            <v>55</v>
          </cell>
        </row>
        <row r="2177">
          <cell r="A2177">
            <v>98</v>
          </cell>
          <cell r="D2177">
            <v>2005</v>
          </cell>
          <cell r="F2177">
            <v>56</v>
          </cell>
          <cell r="I2177">
            <v>58614</v>
          </cell>
        </row>
        <row r="2178">
          <cell r="A2178">
            <v>98</v>
          </cell>
          <cell r="D2178">
            <v>2005</v>
          </cell>
          <cell r="F2178">
            <v>57</v>
          </cell>
        </row>
        <row r="2179">
          <cell r="A2179">
            <v>98</v>
          </cell>
          <cell r="D2179">
            <v>2005</v>
          </cell>
          <cell r="F2179">
            <v>58</v>
          </cell>
          <cell r="I2179">
            <v>203986386</v>
          </cell>
        </row>
        <row r="2180">
          <cell r="A2180">
            <v>98</v>
          </cell>
          <cell r="D2180">
            <v>2006</v>
          </cell>
          <cell r="F2180">
            <v>48</v>
          </cell>
          <cell r="I2180">
            <v>5998039</v>
          </cell>
        </row>
        <row r="2181">
          <cell r="A2181">
            <v>98</v>
          </cell>
          <cell r="D2181">
            <v>2006</v>
          </cell>
          <cell r="F2181">
            <v>49</v>
          </cell>
          <cell r="I2181">
            <v>4131648</v>
          </cell>
        </row>
        <row r="2182">
          <cell r="A2182">
            <v>98</v>
          </cell>
          <cell r="D2182">
            <v>2006</v>
          </cell>
          <cell r="F2182">
            <v>50</v>
          </cell>
          <cell r="I2182">
            <v>88240297</v>
          </cell>
        </row>
        <row r="2183">
          <cell r="A2183">
            <v>98</v>
          </cell>
          <cell r="D2183">
            <v>2006</v>
          </cell>
          <cell r="F2183">
            <v>51</v>
          </cell>
          <cell r="I2183">
            <v>5436741</v>
          </cell>
        </row>
        <row r="2184">
          <cell r="A2184">
            <v>98</v>
          </cell>
          <cell r="D2184">
            <v>2006</v>
          </cell>
          <cell r="F2184">
            <v>52</v>
          </cell>
          <cell r="I2184">
            <v>59677694</v>
          </cell>
        </row>
        <row r="2185">
          <cell r="A2185">
            <v>98</v>
          </cell>
          <cell r="D2185">
            <v>2006</v>
          </cell>
          <cell r="F2185">
            <v>53</v>
          </cell>
          <cell r="I2185">
            <v>42367147</v>
          </cell>
        </row>
        <row r="2186">
          <cell r="A2186">
            <v>98</v>
          </cell>
          <cell r="D2186">
            <v>2006</v>
          </cell>
          <cell r="F2186">
            <v>54</v>
          </cell>
        </row>
        <row r="2187">
          <cell r="A2187">
            <v>98</v>
          </cell>
          <cell r="D2187">
            <v>2006</v>
          </cell>
          <cell r="F2187">
            <v>55</v>
          </cell>
        </row>
        <row r="2188">
          <cell r="A2188">
            <v>98</v>
          </cell>
          <cell r="D2188">
            <v>2006</v>
          </cell>
          <cell r="F2188">
            <v>56</v>
          </cell>
          <cell r="I2188">
            <v>58614</v>
          </cell>
        </row>
        <row r="2189">
          <cell r="A2189">
            <v>98</v>
          </cell>
          <cell r="D2189">
            <v>2006</v>
          </cell>
          <cell r="F2189">
            <v>57</v>
          </cell>
        </row>
        <row r="2190">
          <cell r="A2190">
            <v>98</v>
          </cell>
          <cell r="D2190">
            <v>2006</v>
          </cell>
          <cell r="F2190">
            <v>58</v>
          </cell>
          <cell r="I2190">
            <v>205910180</v>
          </cell>
        </row>
        <row r="2191">
          <cell r="A2191">
            <v>98</v>
          </cell>
          <cell r="D2191">
            <v>2007</v>
          </cell>
          <cell r="F2191">
            <v>48</v>
          </cell>
          <cell r="I2191">
            <v>5997128</v>
          </cell>
        </row>
        <row r="2192">
          <cell r="A2192">
            <v>98</v>
          </cell>
          <cell r="D2192">
            <v>2007</v>
          </cell>
          <cell r="F2192">
            <v>49</v>
          </cell>
          <cell r="I2192">
            <v>6858619</v>
          </cell>
        </row>
        <row r="2193">
          <cell r="A2193">
            <v>98</v>
          </cell>
          <cell r="D2193">
            <v>2007</v>
          </cell>
          <cell r="F2193">
            <v>50</v>
          </cell>
          <cell r="I2193">
            <v>92495194</v>
          </cell>
        </row>
        <row r="2194">
          <cell r="A2194">
            <v>98</v>
          </cell>
          <cell r="D2194">
            <v>2007</v>
          </cell>
          <cell r="F2194">
            <v>51</v>
          </cell>
          <cell r="I2194">
            <v>5436741</v>
          </cell>
        </row>
        <row r="2195">
          <cell r="A2195">
            <v>98</v>
          </cell>
          <cell r="D2195">
            <v>2007</v>
          </cell>
          <cell r="F2195">
            <v>52</v>
          </cell>
          <cell r="I2195">
            <v>59888688</v>
          </cell>
        </row>
        <row r="2196">
          <cell r="A2196">
            <v>98</v>
          </cell>
          <cell r="D2196">
            <v>2007</v>
          </cell>
          <cell r="F2196">
            <v>53</v>
          </cell>
          <cell r="I2196">
            <v>42409931</v>
          </cell>
        </row>
        <row r="2197">
          <cell r="A2197">
            <v>98</v>
          </cell>
          <cell r="D2197">
            <v>2007</v>
          </cell>
          <cell r="F2197">
            <v>54</v>
          </cell>
        </row>
        <row r="2198">
          <cell r="A2198">
            <v>98</v>
          </cell>
          <cell r="D2198">
            <v>2007</v>
          </cell>
          <cell r="F2198">
            <v>55</v>
          </cell>
        </row>
        <row r="2199">
          <cell r="A2199">
            <v>98</v>
          </cell>
          <cell r="D2199">
            <v>2007</v>
          </cell>
          <cell r="F2199">
            <v>56</v>
          </cell>
          <cell r="I2199">
            <v>58614</v>
          </cell>
        </row>
        <row r="2200">
          <cell r="A2200">
            <v>98</v>
          </cell>
          <cell r="D2200">
            <v>2007</v>
          </cell>
          <cell r="F2200">
            <v>57</v>
          </cell>
        </row>
        <row r="2201">
          <cell r="A2201">
            <v>98</v>
          </cell>
          <cell r="D2201">
            <v>2007</v>
          </cell>
          <cell r="F2201">
            <v>58</v>
          </cell>
          <cell r="I2201">
            <v>213144915</v>
          </cell>
        </row>
        <row r="2202">
          <cell r="A2202">
            <v>98</v>
          </cell>
          <cell r="D2202">
            <v>2008</v>
          </cell>
          <cell r="F2202">
            <v>48</v>
          </cell>
          <cell r="I2202">
            <v>5997128</v>
          </cell>
        </row>
        <row r="2203">
          <cell r="A2203">
            <v>98</v>
          </cell>
          <cell r="D2203">
            <v>2008</v>
          </cell>
          <cell r="F2203">
            <v>49</v>
          </cell>
          <cell r="I2203">
            <v>6858619</v>
          </cell>
        </row>
        <row r="2204">
          <cell r="A2204">
            <v>98</v>
          </cell>
          <cell r="D2204">
            <v>2008</v>
          </cell>
          <cell r="F2204">
            <v>50</v>
          </cell>
          <cell r="I2204">
            <v>95030102</v>
          </cell>
        </row>
        <row r="2205">
          <cell r="A2205">
            <v>98</v>
          </cell>
          <cell r="D2205">
            <v>2008</v>
          </cell>
          <cell r="F2205">
            <v>51</v>
          </cell>
          <cell r="I2205">
            <v>5436741</v>
          </cell>
        </row>
        <row r="2206">
          <cell r="A2206">
            <v>98</v>
          </cell>
          <cell r="D2206">
            <v>2008</v>
          </cell>
          <cell r="F2206">
            <v>52</v>
          </cell>
          <cell r="I2206">
            <v>63000591</v>
          </cell>
        </row>
        <row r="2207">
          <cell r="A2207">
            <v>98</v>
          </cell>
          <cell r="D2207">
            <v>2008</v>
          </cell>
          <cell r="F2207">
            <v>53</v>
          </cell>
          <cell r="I2207">
            <v>43204135</v>
          </cell>
        </row>
        <row r="2208">
          <cell r="A2208">
            <v>98</v>
          </cell>
          <cell r="D2208">
            <v>2008</v>
          </cell>
          <cell r="F2208">
            <v>54</v>
          </cell>
        </row>
        <row r="2209">
          <cell r="A2209">
            <v>98</v>
          </cell>
          <cell r="D2209">
            <v>2008</v>
          </cell>
          <cell r="F2209">
            <v>55</v>
          </cell>
        </row>
        <row r="2210">
          <cell r="A2210">
            <v>98</v>
          </cell>
          <cell r="D2210">
            <v>2008</v>
          </cell>
          <cell r="F2210">
            <v>56</v>
          </cell>
          <cell r="I2210">
            <v>58614</v>
          </cell>
        </row>
        <row r="2211">
          <cell r="A2211">
            <v>98</v>
          </cell>
          <cell r="D2211">
            <v>2008</v>
          </cell>
          <cell r="F2211">
            <v>57</v>
          </cell>
        </row>
        <row r="2212">
          <cell r="A2212">
            <v>98</v>
          </cell>
          <cell r="D2212">
            <v>2008</v>
          </cell>
          <cell r="F2212">
            <v>58</v>
          </cell>
          <cell r="I2212">
            <v>219585930</v>
          </cell>
        </row>
        <row r="2213">
          <cell r="A2213">
            <v>98</v>
          </cell>
          <cell r="D2213">
            <v>2009</v>
          </cell>
          <cell r="F2213">
            <v>48</v>
          </cell>
          <cell r="I2213">
            <v>5997128</v>
          </cell>
        </row>
        <row r="2214">
          <cell r="A2214">
            <v>98</v>
          </cell>
          <cell r="D2214">
            <v>2009</v>
          </cell>
          <cell r="F2214">
            <v>49</v>
          </cell>
          <cell r="I2214">
            <v>4148459</v>
          </cell>
        </row>
        <row r="2215">
          <cell r="A2215">
            <v>98</v>
          </cell>
          <cell r="D2215">
            <v>2009</v>
          </cell>
          <cell r="F2215">
            <v>50</v>
          </cell>
          <cell r="I2215">
            <v>98175089</v>
          </cell>
        </row>
        <row r="2216">
          <cell r="A2216">
            <v>98</v>
          </cell>
          <cell r="D2216">
            <v>2009</v>
          </cell>
          <cell r="F2216">
            <v>51</v>
          </cell>
          <cell r="I2216">
            <v>5436741</v>
          </cell>
        </row>
        <row r="2217">
          <cell r="A2217">
            <v>98</v>
          </cell>
          <cell r="D2217">
            <v>2009</v>
          </cell>
          <cell r="F2217">
            <v>52</v>
          </cell>
          <cell r="I2217">
            <v>65547615</v>
          </cell>
        </row>
        <row r="2218">
          <cell r="A2218">
            <v>98</v>
          </cell>
          <cell r="D2218">
            <v>2009</v>
          </cell>
          <cell r="F2218">
            <v>53</v>
          </cell>
          <cell r="I2218">
            <v>43330968</v>
          </cell>
        </row>
        <row r="2219">
          <cell r="A2219">
            <v>98</v>
          </cell>
          <cell r="D2219">
            <v>2009</v>
          </cell>
          <cell r="F2219">
            <v>54</v>
          </cell>
        </row>
        <row r="2220">
          <cell r="A2220">
            <v>98</v>
          </cell>
          <cell r="D2220">
            <v>2009</v>
          </cell>
          <cell r="F2220">
            <v>55</v>
          </cell>
          <cell r="I2220">
            <v>0</v>
          </cell>
        </row>
        <row r="2221">
          <cell r="A2221">
            <v>98</v>
          </cell>
          <cell r="D2221">
            <v>2009</v>
          </cell>
          <cell r="F2221">
            <v>56</v>
          </cell>
          <cell r="I2221">
            <v>58614</v>
          </cell>
        </row>
        <row r="2222">
          <cell r="A2222">
            <v>98</v>
          </cell>
          <cell r="D2222">
            <v>2009</v>
          </cell>
          <cell r="F2222">
            <v>57</v>
          </cell>
        </row>
        <row r="2223">
          <cell r="A2223">
            <v>98</v>
          </cell>
          <cell r="D2223">
            <v>2009</v>
          </cell>
          <cell r="F2223">
            <v>58</v>
          </cell>
          <cell r="I2223">
            <v>222694614</v>
          </cell>
        </row>
        <row r="2224">
          <cell r="A2224">
            <v>98</v>
          </cell>
          <cell r="D2224">
            <v>2010</v>
          </cell>
          <cell r="F2224">
            <v>48</v>
          </cell>
          <cell r="I2224">
            <v>8806469</v>
          </cell>
        </row>
        <row r="2225">
          <cell r="A2225">
            <v>98</v>
          </cell>
          <cell r="D2225">
            <v>2010</v>
          </cell>
          <cell r="F2225">
            <v>49</v>
          </cell>
          <cell r="I2225">
            <v>4924029</v>
          </cell>
        </row>
        <row r="2226">
          <cell r="A2226">
            <v>98</v>
          </cell>
          <cell r="D2226">
            <v>2010</v>
          </cell>
          <cell r="F2226">
            <v>50</v>
          </cell>
          <cell r="I2226">
            <v>176633627</v>
          </cell>
        </row>
        <row r="2227">
          <cell r="A2227">
            <v>98</v>
          </cell>
          <cell r="D2227">
            <v>2010</v>
          </cell>
          <cell r="F2227">
            <v>51</v>
          </cell>
          <cell r="I2227">
            <v>26584032</v>
          </cell>
        </row>
        <row r="2228">
          <cell r="A2228">
            <v>98</v>
          </cell>
          <cell r="D2228">
            <v>2010</v>
          </cell>
          <cell r="F2228">
            <v>52</v>
          </cell>
          <cell r="I2228">
            <v>73874605</v>
          </cell>
        </row>
        <row r="2229">
          <cell r="A2229">
            <v>98</v>
          </cell>
          <cell r="D2229">
            <v>2010</v>
          </cell>
          <cell r="F2229">
            <v>53</v>
          </cell>
          <cell r="I2229">
            <v>64447203</v>
          </cell>
        </row>
        <row r="2230">
          <cell r="A2230">
            <v>98</v>
          </cell>
          <cell r="D2230">
            <v>2010</v>
          </cell>
          <cell r="F2230">
            <v>54</v>
          </cell>
        </row>
        <row r="2231">
          <cell r="A2231">
            <v>98</v>
          </cell>
          <cell r="D2231">
            <v>2010</v>
          </cell>
          <cell r="F2231">
            <v>55</v>
          </cell>
          <cell r="I2231">
            <v>2006298</v>
          </cell>
        </row>
        <row r="2232">
          <cell r="A2232">
            <v>98</v>
          </cell>
          <cell r="D2232">
            <v>2010</v>
          </cell>
          <cell r="F2232">
            <v>56</v>
          </cell>
          <cell r="I2232">
            <v>58614</v>
          </cell>
        </row>
        <row r="2233">
          <cell r="A2233">
            <v>98</v>
          </cell>
          <cell r="D2233">
            <v>2010</v>
          </cell>
          <cell r="F2233">
            <v>57</v>
          </cell>
        </row>
        <row r="2234">
          <cell r="A2234">
            <v>98</v>
          </cell>
          <cell r="D2234">
            <v>2010</v>
          </cell>
          <cell r="F2234">
            <v>58</v>
          </cell>
          <cell r="I2234">
            <v>357334877</v>
          </cell>
        </row>
        <row r="2235">
          <cell r="A2235">
            <v>98</v>
          </cell>
          <cell r="D2235">
            <v>2011</v>
          </cell>
          <cell r="F2235">
            <v>48</v>
          </cell>
          <cell r="I2235">
            <v>9647059</v>
          </cell>
        </row>
        <row r="2236">
          <cell r="A2236">
            <v>98</v>
          </cell>
          <cell r="D2236">
            <v>2011</v>
          </cell>
          <cell r="F2236">
            <v>49</v>
          </cell>
          <cell r="I2236">
            <v>8875274</v>
          </cell>
        </row>
        <row r="2237">
          <cell r="A2237">
            <v>98</v>
          </cell>
          <cell r="D2237">
            <v>2011</v>
          </cell>
          <cell r="F2237">
            <v>50</v>
          </cell>
          <cell r="I2237">
            <v>191810427</v>
          </cell>
        </row>
        <row r="2238">
          <cell r="A2238">
            <v>98</v>
          </cell>
          <cell r="D2238">
            <v>2011</v>
          </cell>
          <cell r="F2238">
            <v>51</v>
          </cell>
          <cell r="I2238">
            <v>26145280</v>
          </cell>
        </row>
        <row r="2239">
          <cell r="A2239">
            <v>98</v>
          </cell>
          <cell r="D2239">
            <v>2011</v>
          </cell>
          <cell r="F2239">
            <v>52</v>
          </cell>
          <cell r="I2239">
            <v>84292213</v>
          </cell>
        </row>
        <row r="2240">
          <cell r="A2240">
            <v>98</v>
          </cell>
          <cell r="D2240">
            <v>2011</v>
          </cell>
          <cell r="F2240">
            <v>53</v>
          </cell>
          <cell r="I2240">
            <v>70258040</v>
          </cell>
        </row>
        <row r="2241">
          <cell r="A2241">
            <v>98</v>
          </cell>
          <cell r="D2241">
            <v>2011</v>
          </cell>
          <cell r="F2241">
            <v>54</v>
          </cell>
        </row>
        <row r="2242">
          <cell r="A2242">
            <v>98</v>
          </cell>
          <cell r="D2242">
            <v>2011</v>
          </cell>
          <cell r="F2242">
            <v>55</v>
          </cell>
          <cell r="I2242">
            <v>1982093</v>
          </cell>
        </row>
        <row r="2243">
          <cell r="A2243">
            <v>98</v>
          </cell>
          <cell r="D2243">
            <v>2011</v>
          </cell>
          <cell r="F2243">
            <v>56</v>
          </cell>
          <cell r="I2243">
            <v>58614</v>
          </cell>
        </row>
        <row r="2244">
          <cell r="A2244">
            <v>98</v>
          </cell>
          <cell r="D2244">
            <v>2011</v>
          </cell>
          <cell r="F2244">
            <v>57</v>
          </cell>
        </row>
        <row r="2245">
          <cell r="A2245">
            <v>98</v>
          </cell>
          <cell r="D2245">
            <v>2011</v>
          </cell>
          <cell r="F2245">
            <v>58</v>
          </cell>
          <cell r="I2245">
            <v>393069000</v>
          </cell>
        </row>
        <row r="2246">
          <cell r="A2246">
            <v>98</v>
          </cell>
          <cell r="D2246">
            <v>2012</v>
          </cell>
          <cell r="F2246">
            <v>48</v>
          </cell>
          <cell r="I2246">
            <v>9723709</v>
          </cell>
        </row>
        <row r="2247">
          <cell r="A2247">
            <v>98</v>
          </cell>
          <cell r="D2247">
            <v>2012</v>
          </cell>
          <cell r="F2247">
            <v>49</v>
          </cell>
          <cell r="I2247">
            <v>9100464</v>
          </cell>
        </row>
        <row r="2248">
          <cell r="A2248">
            <v>98</v>
          </cell>
          <cell r="D2248">
            <v>2012</v>
          </cell>
          <cell r="F2248">
            <v>50</v>
          </cell>
          <cell r="I2248">
            <v>205116126</v>
          </cell>
        </row>
        <row r="2249">
          <cell r="A2249">
            <v>98</v>
          </cell>
          <cell r="D2249">
            <v>2012</v>
          </cell>
          <cell r="F2249">
            <v>51</v>
          </cell>
          <cell r="I2249">
            <v>26115181</v>
          </cell>
        </row>
        <row r="2250">
          <cell r="A2250">
            <v>98</v>
          </cell>
          <cell r="D2250">
            <v>2012</v>
          </cell>
          <cell r="F2250">
            <v>52</v>
          </cell>
          <cell r="I2250">
            <v>85815115</v>
          </cell>
        </row>
        <row r="2251">
          <cell r="A2251">
            <v>98</v>
          </cell>
          <cell r="D2251">
            <v>2012</v>
          </cell>
          <cell r="F2251">
            <v>53</v>
          </cell>
          <cell r="I2251">
            <v>69587310</v>
          </cell>
        </row>
        <row r="2252">
          <cell r="A2252">
            <v>98</v>
          </cell>
          <cell r="D2252">
            <v>2012</v>
          </cell>
          <cell r="F2252">
            <v>54</v>
          </cell>
        </row>
        <row r="2253">
          <cell r="A2253">
            <v>98</v>
          </cell>
          <cell r="D2253">
            <v>2012</v>
          </cell>
          <cell r="F2253">
            <v>55</v>
          </cell>
          <cell r="I2253">
            <v>1956370</v>
          </cell>
        </row>
        <row r="2254">
          <cell r="A2254">
            <v>98</v>
          </cell>
          <cell r="D2254">
            <v>2012</v>
          </cell>
          <cell r="F2254">
            <v>56</v>
          </cell>
          <cell r="I2254">
            <v>58614</v>
          </cell>
        </row>
        <row r="2255">
          <cell r="A2255">
            <v>98</v>
          </cell>
          <cell r="D2255">
            <v>2012</v>
          </cell>
          <cell r="F2255">
            <v>57</v>
          </cell>
        </row>
        <row r="2256">
          <cell r="A2256">
            <v>98</v>
          </cell>
          <cell r="D2256">
            <v>2012</v>
          </cell>
          <cell r="F2256">
            <v>58</v>
          </cell>
          <cell r="I2256">
            <v>407472889</v>
          </cell>
        </row>
        <row r="2257">
          <cell r="A2257">
            <v>98</v>
          </cell>
          <cell r="D2257">
            <v>2013</v>
          </cell>
          <cell r="F2257">
            <v>48</v>
          </cell>
          <cell r="I2257">
            <v>9799382</v>
          </cell>
        </row>
        <row r="2258">
          <cell r="A2258">
            <v>98</v>
          </cell>
          <cell r="D2258">
            <v>2013</v>
          </cell>
          <cell r="F2258">
            <v>49</v>
          </cell>
          <cell r="I2258">
            <v>9493913</v>
          </cell>
        </row>
        <row r="2259">
          <cell r="A2259">
            <v>98</v>
          </cell>
          <cell r="D2259">
            <v>2013</v>
          </cell>
          <cell r="F2259">
            <v>50</v>
          </cell>
          <cell r="I2259">
            <v>223484790</v>
          </cell>
        </row>
        <row r="2260">
          <cell r="A2260">
            <v>98</v>
          </cell>
          <cell r="D2260">
            <v>2013</v>
          </cell>
          <cell r="F2260">
            <v>51</v>
          </cell>
          <cell r="I2260">
            <v>26118753</v>
          </cell>
        </row>
        <row r="2261">
          <cell r="A2261">
            <v>98</v>
          </cell>
          <cell r="D2261">
            <v>2013</v>
          </cell>
          <cell r="F2261">
            <v>52</v>
          </cell>
          <cell r="I2261">
            <v>96966261</v>
          </cell>
        </row>
        <row r="2262">
          <cell r="A2262">
            <v>98</v>
          </cell>
          <cell r="D2262">
            <v>2013</v>
          </cell>
          <cell r="F2262">
            <v>53</v>
          </cell>
          <cell r="I2262">
            <v>72048841</v>
          </cell>
        </row>
        <row r="2263">
          <cell r="A2263">
            <v>98</v>
          </cell>
          <cell r="D2263">
            <v>2013</v>
          </cell>
          <cell r="F2263">
            <v>54</v>
          </cell>
        </row>
        <row r="2264">
          <cell r="A2264">
            <v>98</v>
          </cell>
          <cell r="D2264">
            <v>2013</v>
          </cell>
          <cell r="F2264">
            <v>55</v>
          </cell>
          <cell r="I2264">
            <v>2988455</v>
          </cell>
        </row>
        <row r="2265">
          <cell r="A2265">
            <v>98</v>
          </cell>
          <cell r="D2265">
            <v>2013</v>
          </cell>
          <cell r="F2265">
            <v>56</v>
          </cell>
          <cell r="I2265">
            <v>58614</v>
          </cell>
        </row>
        <row r="2266">
          <cell r="A2266">
            <v>98</v>
          </cell>
          <cell r="D2266">
            <v>2013</v>
          </cell>
          <cell r="F2266">
            <v>57</v>
          </cell>
        </row>
        <row r="2267">
          <cell r="A2267">
            <v>98</v>
          </cell>
          <cell r="D2267">
            <v>2013</v>
          </cell>
          <cell r="F2267">
            <v>58</v>
          </cell>
          <cell r="I2267">
            <v>440959009</v>
          </cell>
        </row>
        <row r="2268">
          <cell r="A2268">
            <v>98</v>
          </cell>
          <cell r="D2268">
            <v>2014</v>
          </cell>
          <cell r="F2268">
            <v>48</v>
          </cell>
          <cell r="I2268">
            <v>12159152</v>
          </cell>
        </row>
        <row r="2269">
          <cell r="A2269">
            <v>98</v>
          </cell>
          <cell r="D2269">
            <v>2014</v>
          </cell>
          <cell r="F2269">
            <v>49</v>
          </cell>
          <cell r="I2269">
            <v>9516955</v>
          </cell>
        </row>
        <row r="2270">
          <cell r="A2270">
            <v>98</v>
          </cell>
          <cell r="D2270">
            <v>2014</v>
          </cell>
          <cell r="F2270">
            <v>50</v>
          </cell>
          <cell r="I2270">
            <v>250302892</v>
          </cell>
        </row>
        <row r="2271">
          <cell r="A2271">
            <v>98</v>
          </cell>
          <cell r="D2271">
            <v>2014</v>
          </cell>
          <cell r="F2271">
            <v>51</v>
          </cell>
          <cell r="I2271">
            <v>26114453</v>
          </cell>
        </row>
        <row r="2272">
          <cell r="A2272">
            <v>98</v>
          </cell>
          <cell r="D2272">
            <v>2014</v>
          </cell>
          <cell r="F2272">
            <v>52</v>
          </cell>
          <cell r="I2272">
            <v>141722619</v>
          </cell>
        </row>
        <row r="2273">
          <cell r="A2273">
            <v>98</v>
          </cell>
          <cell r="D2273">
            <v>2014</v>
          </cell>
          <cell r="F2273">
            <v>53</v>
          </cell>
          <cell r="I2273">
            <v>70700708</v>
          </cell>
        </row>
        <row r="2274">
          <cell r="A2274">
            <v>98</v>
          </cell>
          <cell r="D2274">
            <v>2014</v>
          </cell>
          <cell r="F2274">
            <v>54</v>
          </cell>
        </row>
        <row r="2275">
          <cell r="A2275">
            <v>98</v>
          </cell>
          <cell r="D2275">
            <v>2014</v>
          </cell>
          <cell r="F2275">
            <v>55</v>
          </cell>
          <cell r="I2275">
            <v>2988455</v>
          </cell>
        </row>
        <row r="2276">
          <cell r="A2276">
            <v>98</v>
          </cell>
          <cell r="D2276">
            <v>2014</v>
          </cell>
          <cell r="F2276">
            <v>56</v>
          </cell>
          <cell r="I2276">
            <v>58614</v>
          </cell>
        </row>
        <row r="2277">
          <cell r="A2277">
            <v>98</v>
          </cell>
          <cell r="D2277">
            <v>2014</v>
          </cell>
          <cell r="F2277">
            <v>57</v>
          </cell>
        </row>
        <row r="2278">
          <cell r="A2278">
            <v>98</v>
          </cell>
          <cell r="D2278">
            <v>2014</v>
          </cell>
          <cell r="F2278">
            <v>58</v>
          </cell>
          <cell r="I2278">
            <v>513563848</v>
          </cell>
        </row>
        <row r="2279">
          <cell r="A2279">
            <v>98</v>
          </cell>
          <cell r="D2279">
            <v>2015</v>
          </cell>
          <cell r="F2279">
            <v>48</v>
          </cell>
          <cell r="I2279">
            <v>14380319</v>
          </cell>
        </row>
        <row r="2280">
          <cell r="A2280">
            <v>98</v>
          </cell>
          <cell r="D2280">
            <v>2015</v>
          </cell>
          <cell r="F2280">
            <v>49</v>
          </cell>
          <cell r="I2280">
            <v>22877451</v>
          </cell>
        </row>
        <row r="2281">
          <cell r="A2281">
            <v>98</v>
          </cell>
          <cell r="D2281">
            <v>2015</v>
          </cell>
          <cell r="F2281">
            <v>50</v>
          </cell>
          <cell r="I2281">
            <v>257974432</v>
          </cell>
        </row>
        <row r="2282">
          <cell r="A2282">
            <v>98</v>
          </cell>
          <cell r="D2282">
            <v>2015</v>
          </cell>
          <cell r="F2282">
            <v>51</v>
          </cell>
          <cell r="I2282">
            <v>26310202</v>
          </cell>
        </row>
        <row r="2283">
          <cell r="A2283">
            <v>98</v>
          </cell>
          <cell r="D2283">
            <v>2015</v>
          </cell>
          <cell r="F2283">
            <v>52</v>
          </cell>
          <cell r="I2283">
            <v>165243273</v>
          </cell>
        </row>
        <row r="2284">
          <cell r="A2284">
            <v>98</v>
          </cell>
          <cell r="D2284">
            <v>2015</v>
          </cell>
          <cell r="F2284">
            <v>53</v>
          </cell>
          <cell r="I2284">
            <v>124775205</v>
          </cell>
        </row>
        <row r="2285">
          <cell r="A2285">
            <v>98</v>
          </cell>
          <cell r="D2285">
            <v>2015</v>
          </cell>
          <cell r="F2285">
            <v>54</v>
          </cell>
        </row>
        <row r="2286">
          <cell r="A2286">
            <v>98</v>
          </cell>
          <cell r="D2286">
            <v>2015</v>
          </cell>
          <cell r="F2286">
            <v>55</v>
          </cell>
          <cell r="I2286">
            <v>2988455</v>
          </cell>
        </row>
        <row r="2287">
          <cell r="A2287">
            <v>98</v>
          </cell>
          <cell r="D2287">
            <v>2015</v>
          </cell>
          <cell r="F2287">
            <v>56</v>
          </cell>
          <cell r="I2287">
            <v>58614</v>
          </cell>
        </row>
        <row r="2288">
          <cell r="A2288">
            <v>98</v>
          </cell>
          <cell r="D2288">
            <v>2015</v>
          </cell>
          <cell r="F2288">
            <v>57</v>
          </cell>
        </row>
        <row r="2289">
          <cell r="A2289">
            <v>98</v>
          </cell>
          <cell r="D2289">
            <v>2015</v>
          </cell>
          <cell r="F2289">
            <v>58</v>
          </cell>
          <cell r="I2289">
            <v>614607951</v>
          </cell>
        </row>
        <row r="2290">
          <cell r="A2290">
            <v>98</v>
          </cell>
          <cell r="D2290">
            <v>2016</v>
          </cell>
          <cell r="F2290">
            <v>48</v>
          </cell>
          <cell r="I2290">
            <v>14348454</v>
          </cell>
        </row>
        <row r="2291">
          <cell r="A2291">
            <v>98</v>
          </cell>
          <cell r="D2291">
            <v>2016</v>
          </cell>
          <cell r="F2291">
            <v>49</v>
          </cell>
          <cell r="I2291">
            <v>25434630</v>
          </cell>
        </row>
        <row r="2292">
          <cell r="A2292">
            <v>98</v>
          </cell>
          <cell r="D2292">
            <v>2016</v>
          </cell>
          <cell r="F2292">
            <v>50</v>
          </cell>
          <cell r="I2292">
            <v>274983952</v>
          </cell>
        </row>
        <row r="2293">
          <cell r="A2293">
            <v>98</v>
          </cell>
          <cell r="D2293">
            <v>2016</v>
          </cell>
          <cell r="F2293">
            <v>51</v>
          </cell>
          <cell r="I2293">
            <v>26310202</v>
          </cell>
        </row>
        <row r="2294">
          <cell r="A2294">
            <v>98</v>
          </cell>
          <cell r="D2294">
            <v>2016</v>
          </cell>
          <cell r="F2294">
            <v>52</v>
          </cell>
          <cell r="I2294">
            <v>255222466</v>
          </cell>
        </row>
        <row r="2295">
          <cell r="A2295">
            <v>98</v>
          </cell>
          <cell r="D2295">
            <v>2016</v>
          </cell>
          <cell r="F2295">
            <v>53</v>
          </cell>
          <cell r="I2295">
            <v>100115859</v>
          </cell>
        </row>
        <row r="2296">
          <cell r="A2296">
            <v>98</v>
          </cell>
          <cell r="D2296">
            <v>2016</v>
          </cell>
          <cell r="F2296">
            <v>54</v>
          </cell>
        </row>
        <row r="2297">
          <cell r="A2297">
            <v>98</v>
          </cell>
          <cell r="D2297">
            <v>2016</v>
          </cell>
          <cell r="F2297">
            <v>55</v>
          </cell>
          <cell r="I2297">
            <v>2988455</v>
          </cell>
        </row>
        <row r="2298">
          <cell r="A2298">
            <v>98</v>
          </cell>
          <cell r="D2298">
            <v>2016</v>
          </cell>
          <cell r="F2298">
            <v>56</v>
          </cell>
          <cell r="I2298">
            <v>58614</v>
          </cell>
        </row>
        <row r="2299">
          <cell r="A2299">
            <v>98</v>
          </cell>
          <cell r="D2299">
            <v>2016</v>
          </cell>
          <cell r="F2299">
            <v>57</v>
          </cell>
        </row>
        <row r="2300">
          <cell r="A2300">
            <v>98</v>
          </cell>
          <cell r="D2300">
            <v>2016</v>
          </cell>
          <cell r="F2300">
            <v>58</v>
          </cell>
          <cell r="I2300">
            <v>699462632</v>
          </cell>
        </row>
        <row r="2301">
          <cell r="A2301">
            <v>115</v>
          </cell>
          <cell r="D2301">
            <v>1998</v>
          </cell>
          <cell r="F2301">
            <v>48</v>
          </cell>
        </row>
        <row r="2302">
          <cell r="A2302">
            <v>115</v>
          </cell>
          <cell r="D2302">
            <v>1998</v>
          </cell>
          <cell r="F2302">
            <v>49</v>
          </cell>
        </row>
        <row r="2303">
          <cell r="A2303">
            <v>115</v>
          </cell>
          <cell r="D2303">
            <v>1998</v>
          </cell>
          <cell r="F2303">
            <v>50</v>
          </cell>
        </row>
        <row r="2304">
          <cell r="A2304">
            <v>115</v>
          </cell>
          <cell r="D2304">
            <v>1998</v>
          </cell>
          <cell r="F2304">
            <v>51</v>
          </cell>
        </row>
        <row r="2305">
          <cell r="A2305">
            <v>115</v>
          </cell>
          <cell r="D2305">
            <v>1998</v>
          </cell>
          <cell r="F2305">
            <v>52</v>
          </cell>
        </row>
        <row r="2306">
          <cell r="A2306">
            <v>115</v>
          </cell>
          <cell r="D2306">
            <v>1998</v>
          </cell>
          <cell r="F2306">
            <v>53</v>
          </cell>
        </row>
        <row r="2307">
          <cell r="A2307">
            <v>115</v>
          </cell>
          <cell r="D2307">
            <v>1998</v>
          </cell>
          <cell r="F2307">
            <v>54</v>
          </cell>
        </row>
        <row r="2308">
          <cell r="A2308">
            <v>115</v>
          </cell>
          <cell r="D2308">
            <v>1998</v>
          </cell>
          <cell r="F2308">
            <v>55</v>
          </cell>
        </row>
        <row r="2309">
          <cell r="A2309">
            <v>115</v>
          </cell>
          <cell r="D2309">
            <v>1998</v>
          </cell>
          <cell r="F2309">
            <v>56</v>
          </cell>
        </row>
        <row r="2310">
          <cell r="A2310">
            <v>115</v>
          </cell>
          <cell r="D2310">
            <v>1998</v>
          </cell>
          <cell r="F2310">
            <v>57</v>
          </cell>
        </row>
        <row r="2311">
          <cell r="A2311">
            <v>115</v>
          </cell>
          <cell r="D2311">
            <v>1998</v>
          </cell>
          <cell r="F2311">
            <v>58</v>
          </cell>
        </row>
        <row r="2312">
          <cell r="A2312">
            <v>115</v>
          </cell>
          <cell r="D2312">
            <v>1999</v>
          </cell>
          <cell r="F2312">
            <v>48</v>
          </cell>
          <cell r="I2312">
            <v>144748263</v>
          </cell>
        </row>
        <row r="2313">
          <cell r="A2313">
            <v>115</v>
          </cell>
          <cell r="D2313">
            <v>1999</v>
          </cell>
          <cell r="F2313">
            <v>49</v>
          </cell>
          <cell r="I2313">
            <v>140965959</v>
          </cell>
        </row>
        <row r="2314">
          <cell r="A2314">
            <v>115</v>
          </cell>
          <cell r="D2314">
            <v>1999</v>
          </cell>
          <cell r="F2314">
            <v>50</v>
          </cell>
          <cell r="I2314">
            <v>2244974</v>
          </cell>
        </row>
        <row r="2315">
          <cell r="A2315">
            <v>115</v>
          </cell>
          <cell r="D2315">
            <v>1999</v>
          </cell>
          <cell r="F2315">
            <v>51</v>
          </cell>
          <cell r="I2315">
            <v>5649574</v>
          </cell>
        </row>
        <row r="2316">
          <cell r="A2316">
            <v>115</v>
          </cell>
          <cell r="D2316">
            <v>1999</v>
          </cell>
          <cell r="F2316">
            <v>52</v>
          </cell>
          <cell r="I2316">
            <v>0</v>
          </cell>
        </row>
        <row r="2317">
          <cell r="A2317">
            <v>115</v>
          </cell>
          <cell r="D2317">
            <v>1999</v>
          </cell>
          <cell r="F2317">
            <v>53</v>
          </cell>
          <cell r="I2317">
            <v>632139946</v>
          </cell>
        </row>
        <row r="2318">
          <cell r="A2318">
            <v>115</v>
          </cell>
          <cell r="D2318">
            <v>1999</v>
          </cell>
          <cell r="F2318">
            <v>54</v>
          </cell>
        </row>
        <row r="2319">
          <cell r="A2319">
            <v>115</v>
          </cell>
          <cell r="D2319">
            <v>1999</v>
          </cell>
          <cell r="F2319">
            <v>55</v>
          </cell>
          <cell r="I2319">
            <v>46954349</v>
          </cell>
        </row>
        <row r="2320">
          <cell r="A2320">
            <v>115</v>
          </cell>
          <cell r="D2320">
            <v>1999</v>
          </cell>
          <cell r="F2320">
            <v>56</v>
          </cell>
          <cell r="I2320">
            <v>2277750</v>
          </cell>
        </row>
        <row r="2321">
          <cell r="A2321">
            <v>115</v>
          </cell>
          <cell r="D2321">
            <v>1999</v>
          </cell>
          <cell r="F2321">
            <v>57</v>
          </cell>
          <cell r="I2321">
            <v>130453256</v>
          </cell>
        </row>
        <row r="2322">
          <cell r="A2322">
            <v>115</v>
          </cell>
          <cell r="D2322">
            <v>1999</v>
          </cell>
          <cell r="F2322">
            <v>58</v>
          </cell>
          <cell r="I2322">
            <v>0</v>
          </cell>
        </row>
        <row r="2323">
          <cell r="A2323">
            <v>115</v>
          </cell>
          <cell r="D2323">
            <v>2000</v>
          </cell>
          <cell r="F2323">
            <v>48</v>
          </cell>
          <cell r="I2323">
            <v>145922748</v>
          </cell>
        </row>
        <row r="2324">
          <cell r="A2324">
            <v>115</v>
          </cell>
          <cell r="D2324">
            <v>2000</v>
          </cell>
          <cell r="F2324">
            <v>49</v>
          </cell>
          <cell r="I2324">
            <v>141735689</v>
          </cell>
        </row>
        <row r="2325">
          <cell r="A2325">
            <v>115</v>
          </cell>
          <cell r="D2325">
            <v>2000</v>
          </cell>
          <cell r="F2325">
            <v>50</v>
          </cell>
          <cell r="I2325">
            <v>2244974</v>
          </cell>
        </row>
        <row r="2326">
          <cell r="A2326">
            <v>115</v>
          </cell>
          <cell r="D2326">
            <v>2000</v>
          </cell>
          <cell r="F2326">
            <v>51</v>
          </cell>
          <cell r="I2326">
            <v>5683490</v>
          </cell>
        </row>
        <row r="2327">
          <cell r="A2327">
            <v>115</v>
          </cell>
          <cell r="D2327">
            <v>2000</v>
          </cell>
          <cell r="F2327">
            <v>52</v>
          </cell>
          <cell r="I2327">
            <v>0</v>
          </cell>
        </row>
        <row r="2328">
          <cell r="A2328">
            <v>115</v>
          </cell>
          <cell r="D2328">
            <v>2000</v>
          </cell>
          <cell r="F2328">
            <v>53</v>
          </cell>
          <cell r="I2328">
            <v>635628548</v>
          </cell>
        </row>
        <row r="2329">
          <cell r="A2329">
            <v>115</v>
          </cell>
          <cell r="D2329">
            <v>2000</v>
          </cell>
          <cell r="F2329">
            <v>54</v>
          </cell>
        </row>
        <row r="2330">
          <cell r="A2330">
            <v>115</v>
          </cell>
          <cell r="D2330">
            <v>2000</v>
          </cell>
          <cell r="F2330">
            <v>55</v>
          </cell>
          <cell r="I2330">
            <v>47264515</v>
          </cell>
        </row>
        <row r="2331">
          <cell r="A2331">
            <v>115</v>
          </cell>
          <cell r="D2331">
            <v>2000</v>
          </cell>
          <cell r="F2331">
            <v>56</v>
          </cell>
          <cell r="I2331">
            <v>2277750</v>
          </cell>
        </row>
        <row r="2332">
          <cell r="A2332">
            <v>115</v>
          </cell>
          <cell r="D2332">
            <v>2000</v>
          </cell>
          <cell r="F2332">
            <v>57</v>
          </cell>
          <cell r="I2332">
            <v>131201557</v>
          </cell>
        </row>
        <row r="2333">
          <cell r="A2333">
            <v>115</v>
          </cell>
          <cell r="D2333">
            <v>2000</v>
          </cell>
          <cell r="F2333">
            <v>58</v>
          </cell>
          <cell r="I2333">
            <v>0</v>
          </cell>
        </row>
        <row r="2334">
          <cell r="A2334">
            <v>115</v>
          </cell>
          <cell r="D2334">
            <v>2001</v>
          </cell>
          <cell r="F2334">
            <v>48</v>
          </cell>
          <cell r="I2334">
            <v>144571397</v>
          </cell>
        </row>
        <row r="2335">
          <cell r="A2335">
            <v>115</v>
          </cell>
          <cell r="D2335">
            <v>2001</v>
          </cell>
          <cell r="F2335">
            <v>49</v>
          </cell>
          <cell r="I2335">
            <v>141139874</v>
          </cell>
        </row>
        <row r="2336">
          <cell r="A2336">
            <v>115</v>
          </cell>
          <cell r="D2336">
            <v>2001</v>
          </cell>
          <cell r="F2336">
            <v>50</v>
          </cell>
          <cell r="I2336">
            <v>2219400</v>
          </cell>
        </row>
        <row r="2337">
          <cell r="A2337">
            <v>115</v>
          </cell>
          <cell r="D2337">
            <v>2001</v>
          </cell>
          <cell r="F2337">
            <v>51</v>
          </cell>
          <cell r="I2337">
            <v>5555609</v>
          </cell>
        </row>
        <row r="2338">
          <cell r="A2338">
            <v>115</v>
          </cell>
          <cell r="D2338">
            <v>2001</v>
          </cell>
          <cell r="F2338">
            <v>52</v>
          </cell>
          <cell r="I2338">
            <v>0</v>
          </cell>
        </row>
        <row r="2339">
          <cell r="A2339">
            <v>115</v>
          </cell>
          <cell r="D2339">
            <v>2001</v>
          </cell>
          <cell r="F2339">
            <v>53</v>
          </cell>
          <cell r="I2339">
            <v>614878750</v>
          </cell>
        </row>
        <row r="2340">
          <cell r="A2340">
            <v>115</v>
          </cell>
          <cell r="D2340">
            <v>2001</v>
          </cell>
          <cell r="F2340">
            <v>54</v>
          </cell>
        </row>
        <row r="2341">
          <cell r="A2341">
            <v>115</v>
          </cell>
          <cell r="D2341">
            <v>2001</v>
          </cell>
          <cell r="F2341">
            <v>55</v>
          </cell>
          <cell r="I2341">
            <v>47666851</v>
          </cell>
        </row>
        <row r="2342">
          <cell r="A2342">
            <v>115</v>
          </cell>
          <cell r="D2342">
            <v>2001</v>
          </cell>
          <cell r="F2342">
            <v>56</v>
          </cell>
          <cell r="I2342">
            <v>2277813</v>
          </cell>
        </row>
        <row r="2343">
          <cell r="A2343">
            <v>115</v>
          </cell>
          <cell r="D2343">
            <v>2001</v>
          </cell>
          <cell r="F2343">
            <v>57</v>
          </cell>
          <cell r="I2343">
            <v>132263158</v>
          </cell>
        </row>
        <row r="2344">
          <cell r="A2344">
            <v>115</v>
          </cell>
          <cell r="D2344">
            <v>2001</v>
          </cell>
          <cell r="F2344">
            <v>58</v>
          </cell>
          <cell r="I2344">
            <v>0</v>
          </cell>
        </row>
        <row r="2345">
          <cell r="A2345">
            <v>115</v>
          </cell>
          <cell r="D2345">
            <v>2002</v>
          </cell>
          <cell r="F2345">
            <v>48</v>
          </cell>
          <cell r="I2345">
            <v>145191899</v>
          </cell>
        </row>
        <row r="2346">
          <cell r="A2346">
            <v>115</v>
          </cell>
          <cell r="D2346">
            <v>2002</v>
          </cell>
          <cell r="F2346">
            <v>49</v>
          </cell>
          <cell r="I2346">
            <v>141886347</v>
          </cell>
        </row>
        <row r="2347">
          <cell r="A2347">
            <v>115</v>
          </cell>
          <cell r="D2347">
            <v>2002</v>
          </cell>
          <cell r="F2347">
            <v>50</v>
          </cell>
          <cell r="I2347">
            <v>2219400</v>
          </cell>
        </row>
        <row r="2348">
          <cell r="A2348">
            <v>115</v>
          </cell>
          <cell r="D2348">
            <v>2002</v>
          </cell>
          <cell r="F2348">
            <v>51</v>
          </cell>
          <cell r="I2348">
            <v>5555609</v>
          </cell>
        </row>
        <row r="2349">
          <cell r="A2349">
            <v>115</v>
          </cell>
          <cell r="D2349">
            <v>2002</v>
          </cell>
          <cell r="F2349">
            <v>52</v>
          </cell>
          <cell r="I2349">
            <v>0</v>
          </cell>
        </row>
        <row r="2350">
          <cell r="A2350">
            <v>115</v>
          </cell>
          <cell r="D2350">
            <v>2002</v>
          </cell>
          <cell r="F2350">
            <v>53</v>
          </cell>
          <cell r="I2350">
            <v>612062628</v>
          </cell>
        </row>
        <row r="2351">
          <cell r="A2351">
            <v>115</v>
          </cell>
          <cell r="D2351">
            <v>2002</v>
          </cell>
          <cell r="F2351">
            <v>54</v>
          </cell>
        </row>
        <row r="2352">
          <cell r="A2352">
            <v>115</v>
          </cell>
          <cell r="D2352">
            <v>2002</v>
          </cell>
          <cell r="F2352">
            <v>55</v>
          </cell>
          <cell r="I2352">
            <v>47799174</v>
          </cell>
        </row>
        <row r="2353">
          <cell r="A2353">
            <v>115</v>
          </cell>
          <cell r="D2353">
            <v>2002</v>
          </cell>
          <cell r="F2353">
            <v>56</v>
          </cell>
          <cell r="I2353">
            <v>2286845</v>
          </cell>
        </row>
        <row r="2354">
          <cell r="A2354">
            <v>115</v>
          </cell>
          <cell r="D2354">
            <v>2002</v>
          </cell>
          <cell r="F2354">
            <v>57</v>
          </cell>
          <cell r="I2354">
            <v>134544728</v>
          </cell>
        </row>
        <row r="2355">
          <cell r="A2355">
            <v>115</v>
          </cell>
          <cell r="D2355">
            <v>2002</v>
          </cell>
          <cell r="F2355">
            <v>58</v>
          </cell>
          <cell r="I2355">
            <v>0</v>
          </cell>
        </row>
        <row r="2356">
          <cell r="A2356">
            <v>115</v>
          </cell>
          <cell r="D2356">
            <v>2003</v>
          </cell>
          <cell r="F2356">
            <v>48</v>
          </cell>
          <cell r="I2356">
            <v>43840765</v>
          </cell>
        </row>
        <row r="2357">
          <cell r="A2357">
            <v>115</v>
          </cell>
          <cell r="D2357">
            <v>2003</v>
          </cell>
          <cell r="F2357">
            <v>49</v>
          </cell>
          <cell r="I2357">
            <v>7784306</v>
          </cell>
        </row>
        <row r="2358">
          <cell r="A2358">
            <v>115</v>
          </cell>
          <cell r="D2358">
            <v>2003</v>
          </cell>
          <cell r="F2358">
            <v>50</v>
          </cell>
          <cell r="I2358">
            <v>252087731</v>
          </cell>
        </row>
        <row r="2359">
          <cell r="A2359">
            <v>115</v>
          </cell>
          <cell r="D2359">
            <v>2003</v>
          </cell>
          <cell r="F2359">
            <v>51</v>
          </cell>
          <cell r="I2359">
            <v>16881087</v>
          </cell>
        </row>
        <row r="2360">
          <cell r="A2360">
            <v>115</v>
          </cell>
          <cell r="D2360">
            <v>2003</v>
          </cell>
          <cell r="F2360">
            <v>52</v>
          </cell>
          <cell r="I2360">
            <v>145666287</v>
          </cell>
        </row>
        <row r="2361">
          <cell r="A2361">
            <v>115</v>
          </cell>
          <cell r="D2361">
            <v>2003</v>
          </cell>
          <cell r="F2361">
            <v>53</v>
          </cell>
          <cell r="I2361">
            <v>142315887</v>
          </cell>
        </row>
        <row r="2362">
          <cell r="A2362">
            <v>115</v>
          </cell>
          <cell r="D2362">
            <v>2003</v>
          </cell>
          <cell r="F2362">
            <v>54</v>
          </cell>
          <cell r="I2362">
            <v>2219400</v>
          </cell>
        </row>
        <row r="2363">
          <cell r="A2363">
            <v>115</v>
          </cell>
          <cell r="D2363">
            <v>2003</v>
          </cell>
          <cell r="F2363">
            <v>55</v>
          </cell>
          <cell r="I2363">
            <v>5555609</v>
          </cell>
        </row>
        <row r="2364">
          <cell r="A2364">
            <v>115</v>
          </cell>
          <cell r="D2364">
            <v>2003</v>
          </cell>
          <cell r="F2364">
            <v>56</v>
          </cell>
          <cell r="I2364">
            <v>0</v>
          </cell>
        </row>
        <row r="2365">
          <cell r="A2365">
            <v>115</v>
          </cell>
          <cell r="D2365">
            <v>2003</v>
          </cell>
          <cell r="F2365">
            <v>57</v>
          </cell>
          <cell r="I2365">
            <v>0</v>
          </cell>
        </row>
        <row r="2366">
          <cell r="A2366">
            <v>115</v>
          </cell>
          <cell r="D2366">
            <v>2003</v>
          </cell>
          <cell r="F2366">
            <v>58</v>
          </cell>
          <cell r="I2366">
            <v>616351072</v>
          </cell>
        </row>
        <row r="2367">
          <cell r="A2367">
            <v>115</v>
          </cell>
          <cell r="D2367">
            <v>2004</v>
          </cell>
          <cell r="F2367">
            <v>48</v>
          </cell>
          <cell r="I2367">
            <v>43839210</v>
          </cell>
        </row>
        <row r="2368">
          <cell r="A2368">
            <v>115</v>
          </cell>
          <cell r="D2368">
            <v>2004</v>
          </cell>
          <cell r="F2368">
            <v>49</v>
          </cell>
          <cell r="I2368">
            <v>7761034</v>
          </cell>
        </row>
        <row r="2369">
          <cell r="A2369">
            <v>115</v>
          </cell>
          <cell r="D2369">
            <v>2004</v>
          </cell>
          <cell r="F2369">
            <v>50</v>
          </cell>
          <cell r="I2369">
            <v>255257309</v>
          </cell>
        </row>
        <row r="2370">
          <cell r="A2370">
            <v>115</v>
          </cell>
          <cell r="D2370">
            <v>2004</v>
          </cell>
          <cell r="F2370">
            <v>51</v>
          </cell>
          <cell r="I2370">
            <v>16881087</v>
          </cell>
        </row>
        <row r="2371">
          <cell r="A2371">
            <v>115</v>
          </cell>
          <cell r="D2371">
            <v>2004</v>
          </cell>
          <cell r="F2371">
            <v>52</v>
          </cell>
          <cell r="I2371">
            <v>146398878</v>
          </cell>
        </row>
        <row r="2372">
          <cell r="A2372">
            <v>115</v>
          </cell>
          <cell r="D2372">
            <v>2004</v>
          </cell>
          <cell r="F2372">
            <v>53</v>
          </cell>
          <cell r="I2372">
            <v>142756037</v>
          </cell>
        </row>
        <row r="2373">
          <cell r="A2373">
            <v>115</v>
          </cell>
          <cell r="D2373">
            <v>2004</v>
          </cell>
          <cell r="F2373">
            <v>54</v>
          </cell>
          <cell r="I2373">
            <v>2219400</v>
          </cell>
        </row>
        <row r="2374">
          <cell r="A2374">
            <v>115</v>
          </cell>
          <cell r="D2374">
            <v>2004</v>
          </cell>
          <cell r="F2374">
            <v>55</v>
          </cell>
          <cell r="I2374">
            <v>5629013</v>
          </cell>
        </row>
        <row r="2375">
          <cell r="A2375">
            <v>115</v>
          </cell>
          <cell r="D2375">
            <v>2004</v>
          </cell>
          <cell r="F2375">
            <v>56</v>
          </cell>
        </row>
        <row r="2376">
          <cell r="A2376">
            <v>115</v>
          </cell>
          <cell r="D2376">
            <v>2004</v>
          </cell>
          <cell r="F2376">
            <v>57</v>
          </cell>
        </row>
        <row r="2377">
          <cell r="A2377">
            <v>115</v>
          </cell>
          <cell r="D2377">
            <v>2004</v>
          </cell>
          <cell r="F2377">
            <v>58</v>
          </cell>
          <cell r="I2377">
            <v>620741968</v>
          </cell>
        </row>
        <row r="2378">
          <cell r="A2378">
            <v>115</v>
          </cell>
          <cell r="D2378">
            <v>2005</v>
          </cell>
          <cell r="F2378">
            <v>48</v>
          </cell>
          <cell r="I2378">
            <v>44147901</v>
          </cell>
        </row>
        <row r="2379">
          <cell r="A2379">
            <v>115</v>
          </cell>
          <cell r="D2379">
            <v>2005</v>
          </cell>
          <cell r="F2379">
            <v>49</v>
          </cell>
          <cell r="I2379">
            <v>7822355</v>
          </cell>
        </row>
        <row r="2380">
          <cell r="A2380">
            <v>115</v>
          </cell>
          <cell r="D2380">
            <v>2005</v>
          </cell>
          <cell r="F2380">
            <v>50</v>
          </cell>
          <cell r="I2380">
            <v>260888995</v>
          </cell>
        </row>
        <row r="2381">
          <cell r="A2381">
            <v>115</v>
          </cell>
          <cell r="D2381">
            <v>2005</v>
          </cell>
          <cell r="F2381">
            <v>51</v>
          </cell>
          <cell r="I2381">
            <v>17027236</v>
          </cell>
        </row>
        <row r="2382">
          <cell r="A2382">
            <v>115</v>
          </cell>
          <cell r="D2382">
            <v>2005</v>
          </cell>
          <cell r="F2382">
            <v>52</v>
          </cell>
          <cell r="I2382">
            <v>147973220</v>
          </cell>
        </row>
        <row r="2383">
          <cell r="A2383">
            <v>115</v>
          </cell>
          <cell r="D2383">
            <v>2005</v>
          </cell>
          <cell r="F2383">
            <v>53</v>
          </cell>
          <cell r="I2383">
            <v>146802207</v>
          </cell>
        </row>
        <row r="2384">
          <cell r="A2384">
            <v>115</v>
          </cell>
          <cell r="D2384">
            <v>2005</v>
          </cell>
          <cell r="F2384">
            <v>54</v>
          </cell>
          <cell r="I2384">
            <v>2219397</v>
          </cell>
        </row>
        <row r="2385">
          <cell r="A2385">
            <v>115</v>
          </cell>
          <cell r="D2385">
            <v>2005</v>
          </cell>
          <cell r="F2385">
            <v>55</v>
          </cell>
          <cell r="I2385">
            <v>5634667</v>
          </cell>
        </row>
        <row r="2386">
          <cell r="A2386">
            <v>115</v>
          </cell>
          <cell r="D2386">
            <v>2005</v>
          </cell>
          <cell r="F2386">
            <v>56</v>
          </cell>
        </row>
        <row r="2387">
          <cell r="A2387">
            <v>115</v>
          </cell>
          <cell r="D2387">
            <v>2005</v>
          </cell>
          <cell r="F2387">
            <v>57</v>
          </cell>
        </row>
        <row r="2388">
          <cell r="A2388">
            <v>115</v>
          </cell>
          <cell r="D2388">
            <v>2005</v>
          </cell>
          <cell r="F2388">
            <v>58</v>
          </cell>
          <cell r="I2388">
            <v>632515978</v>
          </cell>
        </row>
        <row r="2389">
          <cell r="A2389">
            <v>115</v>
          </cell>
          <cell r="D2389">
            <v>2006</v>
          </cell>
          <cell r="F2389">
            <v>48</v>
          </cell>
          <cell r="I2389">
            <v>44156845</v>
          </cell>
        </row>
        <row r="2390">
          <cell r="A2390">
            <v>115</v>
          </cell>
          <cell r="D2390">
            <v>2006</v>
          </cell>
          <cell r="F2390">
            <v>49</v>
          </cell>
          <cell r="I2390">
            <v>7898856</v>
          </cell>
        </row>
        <row r="2391">
          <cell r="A2391">
            <v>115</v>
          </cell>
          <cell r="D2391">
            <v>2006</v>
          </cell>
          <cell r="F2391">
            <v>50</v>
          </cell>
          <cell r="I2391">
            <v>265198770</v>
          </cell>
        </row>
        <row r="2392">
          <cell r="A2392">
            <v>115</v>
          </cell>
          <cell r="D2392">
            <v>2006</v>
          </cell>
          <cell r="F2392">
            <v>51</v>
          </cell>
          <cell r="I2392">
            <v>17082502</v>
          </cell>
        </row>
        <row r="2393">
          <cell r="A2393">
            <v>115</v>
          </cell>
          <cell r="D2393">
            <v>2006</v>
          </cell>
          <cell r="F2393">
            <v>52</v>
          </cell>
          <cell r="I2393">
            <v>150849120</v>
          </cell>
        </row>
        <row r="2394">
          <cell r="A2394">
            <v>115</v>
          </cell>
          <cell r="D2394">
            <v>2006</v>
          </cell>
          <cell r="F2394">
            <v>53</v>
          </cell>
          <cell r="I2394">
            <v>148096407</v>
          </cell>
        </row>
        <row r="2395">
          <cell r="A2395">
            <v>115</v>
          </cell>
          <cell r="D2395">
            <v>2006</v>
          </cell>
          <cell r="F2395">
            <v>54</v>
          </cell>
          <cell r="I2395">
            <v>2219397</v>
          </cell>
        </row>
        <row r="2396">
          <cell r="A2396">
            <v>115</v>
          </cell>
          <cell r="D2396">
            <v>2006</v>
          </cell>
          <cell r="F2396">
            <v>55</v>
          </cell>
          <cell r="I2396">
            <v>5669774</v>
          </cell>
        </row>
        <row r="2397">
          <cell r="A2397">
            <v>115</v>
          </cell>
          <cell r="D2397">
            <v>2006</v>
          </cell>
          <cell r="F2397">
            <v>56</v>
          </cell>
        </row>
        <row r="2398">
          <cell r="A2398">
            <v>115</v>
          </cell>
          <cell r="D2398">
            <v>2006</v>
          </cell>
          <cell r="F2398">
            <v>57</v>
          </cell>
        </row>
        <row r="2399">
          <cell r="A2399">
            <v>115</v>
          </cell>
          <cell r="D2399">
            <v>2006</v>
          </cell>
          <cell r="F2399">
            <v>58</v>
          </cell>
          <cell r="I2399">
            <v>641171671</v>
          </cell>
        </row>
        <row r="2400">
          <cell r="A2400">
            <v>115</v>
          </cell>
          <cell r="D2400">
            <v>2007</v>
          </cell>
          <cell r="F2400">
            <v>48</v>
          </cell>
          <cell r="I2400">
            <v>44164912</v>
          </cell>
        </row>
        <row r="2401">
          <cell r="A2401">
            <v>115</v>
          </cell>
          <cell r="D2401">
            <v>2007</v>
          </cell>
          <cell r="F2401">
            <v>49</v>
          </cell>
          <cell r="I2401">
            <v>7990202</v>
          </cell>
        </row>
        <row r="2402">
          <cell r="A2402">
            <v>115</v>
          </cell>
          <cell r="D2402">
            <v>2007</v>
          </cell>
          <cell r="F2402">
            <v>50</v>
          </cell>
          <cell r="I2402">
            <v>276022365</v>
          </cell>
        </row>
        <row r="2403">
          <cell r="A2403">
            <v>115</v>
          </cell>
          <cell r="D2403">
            <v>2007</v>
          </cell>
          <cell r="F2403">
            <v>51</v>
          </cell>
          <cell r="I2403">
            <v>17407661</v>
          </cell>
        </row>
        <row r="2404">
          <cell r="A2404">
            <v>115</v>
          </cell>
          <cell r="D2404">
            <v>2007</v>
          </cell>
          <cell r="F2404">
            <v>52</v>
          </cell>
          <cell r="I2404">
            <v>154776496</v>
          </cell>
        </row>
        <row r="2405">
          <cell r="A2405">
            <v>115</v>
          </cell>
          <cell r="D2405">
            <v>2007</v>
          </cell>
          <cell r="F2405">
            <v>53</v>
          </cell>
          <cell r="I2405">
            <v>150821820</v>
          </cell>
        </row>
        <row r="2406">
          <cell r="A2406">
            <v>115</v>
          </cell>
          <cell r="D2406">
            <v>2007</v>
          </cell>
          <cell r="F2406">
            <v>54</v>
          </cell>
          <cell r="I2406">
            <v>2219397</v>
          </cell>
        </row>
        <row r="2407">
          <cell r="A2407">
            <v>115</v>
          </cell>
          <cell r="D2407">
            <v>2007</v>
          </cell>
          <cell r="F2407">
            <v>55</v>
          </cell>
          <cell r="I2407">
            <v>5710400</v>
          </cell>
        </row>
        <row r="2408">
          <cell r="A2408">
            <v>115</v>
          </cell>
          <cell r="D2408">
            <v>2007</v>
          </cell>
          <cell r="F2408">
            <v>56</v>
          </cell>
        </row>
        <row r="2409">
          <cell r="A2409">
            <v>115</v>
          </cell>
          <cell r="D2409">
            <v>2007</v>
          </cell>
          <cell r="F2409">
            <v>57</v>
          </cell>
        </row>
        <row r="2410">
          <cell r="A2410">
            <v>115</v>
          </cell>
          <cell r="D2410">
            <v>2007</v>
          </cell>
          <cell r="F2410">
            <v>58</v>
          </cell>
          <cell r="I2410">
            <v>659113253</v>
          </cell>
        </row>
        <row r="2411">
          <cell r="A2411">
            <v>115</v>
          </cell>
          <cell r="D2411">
            <v>2008</v>
          </cell>
          <cell r="F2411">
            <v>48</v>
          </cell>
          <cell r="I2411">
            <v>44246994</v>
          </cell>
        </row>
        <row r="2412">
          <cell r="A2412">
            <v>115</v>
          </cell>
          <cell r="D2412">
            <v>2008</v>
          </cell>
          <cell r="F2412">
            <v>49</v>
          </cell>
          <cell r="I2412">
            <v>8031744</v>
          </cell>
        </row>
        <row r="2413">
          <cell r="A2413">
            <v>115</v>
          </cell>
          <cell r="D2413">
            <v>2008</v>
          </cell>
          <cell r="F2413">
            <v>50</v>
          </cell>
          <cell r="I2413">
            <v>285001723</v>
          </cell>
        </row>
        <row r="2414">
          <cell r="A2414">
            <v>115</v>
          </cell>
          <cell r="D2414">
            <v>2008</v>
          </cell>
          <cell r="F2414">
            <v>51</v>
          </cell>
          <cell r="I2414">
            <v>17244290</v>
          </cell>
        </row>
        <row r="2415">
          <cell r="A2415">
            <v>115</v>
          </cell>
          <cell r="D2415">
            <v>2008</v>
          </cell>
          <cell r="F2415">
            <v>52</v>
          </cell>
          <cell r="I2415">
            <v>156603047</v>
          </cell>
        </row>
        <row r="2416">
          <cell r="A2416">
            <v>115</v>
          </cell>
          <cell r="D2416">
            <v>2008</v>
          </cell>
          <cell r="F2416">
            <v>53</v>
          </cell>
          <cell r="I2416">
            <v>154414235</v>
          </cell>
        </row>
        <row r="2417">
          <cell r="A2417">
            <v>115</v>
          </cell>
          <cell r="D2417">
            <v>2008</v>
          </cell>
          <cell r="F2417">
            <v>54</v>
          </cell>
          <cell r="I2417">
            <v>2072252</v>
          </cell>
        </row>
        <row r="2418">
          <cell r="A2418">
            <v>115</v>
          </cell>
          <cell r="D2418">
            <v>2008</v>
          </cell>
          <cell r="F2418">
            <v>55</v>
          </cell>
          <cell r="I2418">
            <v>5777551</v>
          </cell>
        </row>
        <row r="2419">
          <cell r="A2419">
            <v>115</v>
          </cell>
          <cell r="D2419">
            <v>2008</v>
          </cell>
          <cell r="F2419">
            <v>56</v>
          </cell>
        </row>
        <row r="2420">
          <cell r="A2420">
            <v>115</v>
          </cell>
          <cell r="D2420">
            <v>2008</v>
          </cell>
          <cell r="F2420">
            <v>57</v>
          </cell>
        </row>
        <row r="2421">
          <cell r="A2421">
            <v>115</v>
          </cell>
          <cell r="D2421">
            <v>2008</v>
          </cell>
          <cell r="F2421">
            <v>58</v>
          </cell>
          <cell r="I2421">
            <v>673391836</v>
          </cell>
        </row>
        <row r="2422">
          <cell r="A2422">
            <v>115</v>
          </cell>
          <cell r="D2422">
            <v>2009</v>
          </cell>
          <cell r="F2422">
            <v>48</v>
          </cell>
          <cell r="I2422">
            <v>44296718</v>
          </cell>
        </row>
        <row r="2423">
          <cell r="A2423">
            <v>115</v>
          </cell>
          <cell r="D2423">
            <v>2009</v>
          </cell>
          <cell r="F2423">
            <v>49</v>
          </cell>
          <cell r="I2423">
            <v>8328630</v>
          </cell>
        </row>
        <row r="2424">
          <cell r="A2424">
            <v>115</v>
          </cell>
          <cell r="D2424">
            <v>2009</v>
          </cell>
          <cell r="F2424">
            <v>50</v>
          </cell>
          <cell r="I2424">
            <v>296803429</v>
          </cell>
        </row>
        <row r="2425">
          <cell r="A2425">
            <v>115</v>
          </cell>
          <cell r="D2425">
            <v>2009</v>
          </cell>
          <cell r="F2425">
            <v>51</v>
          </cell>
          <cell r="I2425">
            <v>17246272</v>
          </cell>
        </row>
        <row r="2426">
          <cell r="A2426">
            <v>115</v>
          </cell>
          <cell r="D2426">
            <v>2009</v>
          </cell>
          <cell r="F2426">
            <v>52</v>
          </cell>
          <cell r="I2426">
            <v>158176800</v>
          </cell>
        </row>
        <row r="2427">
          <cell r="A2427">
            <v>115</v>
          </cell>
          <cell r="D2427">
            <v>2009</v>
          </cell>
          <cell r="F2427">
            <v>53</v>
          </cell>
          <cell r="I2427">
            <v>155344606</v>
          </cell>
        </row>
        <row r="2428">
          <cell r="A2428">
            <v>115</v>
          </cell>
          <cell r="D2428">
            <v>2009</v>
          </cell>
          <cell r="F2428">
            <v>54</v>
          </cell>
          <cell r="I2428">
            <v>2077238</v>
          </cell>
        </row>
        <row r="2429">
          <cell r="A2429">
            <v>115</v>
          </cell>
          <cell r="D2429">
            <v>2009</v>
          </cell>
          <cell r="F2429">
            <v>55</v>
          </cell>
          <cell r="I2429">
            <v>5700640</v>
          </cell>
        </row>
        <row r="2430">
          <cell r="A2430">
            <v>115</v>
          </cell>
          <cell r="D2430">
            <v>2009</v>
          </cell>
          <cell r="F2430">
            <v>56</v>
          </cell>
        </row>
        <row r="2431">
          <cell r="A2431">
            <v>115</v>
          </cell>
          <cell r="D2431">
            <v>2009</v>
          </cell>
          <cell r="F2431">
            <v>57</v>
          </cell>
        </row>
        <row r="2432">
          <cell r="A2432">
            <v>115</v>
          </cell>
          <cell r="D2432">
            <v>2009</v>
          </cell>
          <cell r="F2432">
            <v>58</v>
          </cell>
          <cell r="I2432">
            <v>687974333</v>
          </cell>
        </row>
        <row r="2433">
          <cell r="A2433">
            <v>115</v>
          </cell>
          <cell r="D2433">
            <v>2010</v>
          </cell>
          <cell r="F2433">
            <v>48</v>
          </cell>
          <cell r="I2433">
            <v>44955441</v>
          </cell>
        </row>
        <row r="2434">
          <cell r="A2434">
            <v>115</v>
          </cell>
          <cell r="D2434">
            <v>2010</v>
          </cell>
          <cell r="F2434">
            <v>49</v>
          </cell>
          <cell r="I2434">
            <v>8324888</v>
          </cell>
        </row>
        <row r="2435">
          <cell r="A2435">
            <v>115</v>
          </cell>
          <cell r="D2435">
            <v>2010</v>
          </cell>
          <cell r="F2435">
            <v>50</v>
          </cell>
          <cell r="I2435">
            <v>301767933</v>
          </cell>
        </row>
        <row r="2436">
          <cell r="A2436">
            <v>115</v>
          </cell>
          <cell r="D2436">
            <v>2010</v>
          </cell>
          <cell r="F2436">
            <v>51</v>
          </cell>
          <cell r="I2436">
            <v>17201305</v>
          </cell>
        </row>
        <row r="2437">
          <cell r="A2437">
            <v>115</v>
          </cell>
          <cell r="D2437">
            <v>2010</v>
          </cell>
          <cell r="F2437">
            <v>52</v>
          </cell>
          <cell r="I2437">
            <v>161541833</v>
          </cell>
        </row>
        <row r="2438">
          <cell r="A2438">
            <v>115</v>
          </cell>
          <cell r="D2438">
            <v>2010</v>
          </cell>
          <cell r="F2438">
            <v>53</v>
          </cell>
          <cell r="I2438">
            <v>157674091</v>
          </cell>
        </row>
        <row r="2439">
          <cell r="A2439">
            <v>115</v>
          </cell>
          <cell r="D2439">
            <v>2010</v>
          </cell>
          <cell r="F2439">
            <v>54</v>
          </cell>
          <cell r="I2439">
            <v>2209167</v>
          </cell>
        </row>
        <row r="2440">
          <cell r="A2440">
            <v>115</v>
          </cell>
          <cell r="D2440">
            <v>2010</v>
          </cell>
          <cell r="F2440">
            <v>55</v>
          </cell>
          <cell r="I2440">
            <v>6650739</v>
          </cell>
        </row>
        <row r="2441">
          <cell r="A2441">
            <v>115</v>
          </cell>
          <cell r="D2441">
            <v>2010</v>
          </cell>
          <cell r="F2441">
            <v>56</v>
          </cell>
        </row>
        <row r="2442">
          <cell r="A2442">
            <v>115</v>
          </cell>
          <cell r="D2442">
            <v>2010</v>
          </cell>
          <cell r="F2442">
            <v>57</v>
          </cell>
        </row>
        <row r="2443">
          <cell r="A2443">
            <v>115</v>
          </cell>
          <cell r="D2443">
            <v>2010</v>
          </cell>
          <cell r="F2443">
            <v>58</v>
          </cell>
          <cell r="I2443">
            <v>700325397</v>
          </cell>
        </row>
        <row r="2444">
          <cell r="A2444">
            <v>115</v>
          </cell>
          <cell r="D2444">
            <v>2011</v>
          </cell>
          <cell r="F2444">
            <v>48</v>
          </cell>
          <cell r="I2444">
            <v>45386473</v>
          </cell>
        </row>
        <row r="2445">
          <cell r="A2445">
            <v>115</v>
          </cell>
          <cell r="D2445">
            <v>2011</v>
          </cell>
          <cell r="F2445">
            <v>49</v>
          </cell>
          <cell r="I2445">
            <v>8328940</v>
          </cell>
        </row>
        <row r="2446">
          <cell r="A2446">
            <v>115</v>
          </cell>
          <cell r="D2446">
            <v>2011</v>
          </cell>
          <cell r="F2446">
            <v>50</v>
          </cell>
          <cell r="I2446">
            <v>329367779</v>
          </cell>
        </row>
        <row r="2447">
          <cell r="A2447">
            <v>115</v>
          </cell>
          <cell r="D2447">
            <v>2011</v>
          </cell>
          <cell r="F2447">
            <v>51</v>
          </cell>
          <cell r="I2447">
            <v>21099331</v>
          </cell>
        </row>
        <row r="2448">
          <cell r="A2448">
            <v>115</v>
          </cell>
          <cell r="D2448">
            <v>2011</v>
          </cell>
          <cell r="F2448">
            <v>52</v>
          </cell>
          <cell r="I2448">
            <v>176351766</v>
          </cell>
        </row>
        <row r="2449">
          <cell r="A2449">
            <v>115</v>
          </cell>
          <cell r="D2449">
            <v>2011</v>
          </cell>
          <cell r="F2449">
            <v>53</v>
          </cell>
          <cell r="I2449">
            <v>184318022</v>
          </cell>
        </row>
        <row r="2450">
          <cell r="A2450">
            <v>115</v>
          </cell>
          <cell r="D2450">
            <v>2011</v>
          </cell>
          <cell r="F2450">
            <v>54</v>
          </cell>
          <cell r="I2450">
            <v>2209394</v>
          </cell>
        </row>
        <row r="2451">
          <cell r="A2451">
            <v>115</v>
          </cell>
          <cell r="D2451">
            <v>2011</v>
          </cell>
          <cell r="F2451">
            <v>55</v>
          </cell>
          <cell r="I2451">
            <v>6648366</v>
          </cell>
        </row>
        <row r="2452">
          <cell r="A2452">
            <v>115</v>
          </cell>
          <cell r="D2452">
            <v>2011</v>
          </cell>
          <cell r="F2452">
            <v>56</v>
          </cell>
        </row>
        <row r="2453">
          <cell r="A2453">
            <v>115</v>
          </cell>
          <cell r="D2453">
            <v>2011</v>
          </cell>
          <cell r="F2453">
            <v>57</v>
          </cell>
          <cell r="I2453">
            <v>0</v>
          </cell>
        </row>
        <row r="2454">
          <cell r="A2454">
            <v>115</v>
          </cell>
          <cell r="D2454">
            <v>2011</v>
          </cell>
          <cell r="F2454">
            <v>58</v>
          </cell>
          <cell r="I2454">
            <v>773710071</v>
          </cell>
        </row>
        <row r="2455">
          <cell r="A2455">
            <v>115</v>
          </cell>
          <cell r="D2455">
            <v>2012</v>
          </cell>
          <cell r="F2455">
            <v>48</v>
          </cell>
          <cell r="I2455">
            <v>45430533</v>
          </cell>
        </row>
        <row r="2456">
          <cell r="A2456">
            <v>115</v>
          </cell>
          <cell r="D2456">
            <v>2012</v>
          </cell>
          <cell r="F2456">
            <v>49</v>
          </cell>
          <cell r="I2456">
            <v>35599810</v>
          </cell>
        </row>
        <row r="2457">
          <cell r="A2457">
            <v>115</v>
          </cell>
          <cell r="D2457">
            <v>2012</v>
          </cell>
          <cell r="F2457">
            <v>50</v>
          </cell>
          <cell r="I2457">
            <v>344464125</v>
          </cell>
        </row>
        <row r="2458">
          <cell r="A2458">
            <v>115</v>
          </cell>
          <cell r="D2458">
            <v>2012</v>
          </cell>
          <cell r="F2458">
            <v>51</v>
          </cell>
          <cell r="I2458">
            <v>21084680</v>
          </cell>
        </row>
        <row r="2459">
          <cell r="A2459">
            <v>115</v>
          </cell>
          <cell r="D2459">
            <v>2012</v>
          </cell>
          <cell r="F2459">
            <v>52</v>
          </cell>
          <cell r="I2459">
            <v>184271249</v>
          </cell>
        </row>
        <row r="2460">
          <cell r="A2460">
            <v>115</v>
          </cell>
          <cell r="D2460">
            <v>2012</v>
          </cell>
          <cell r="F2460">
            <v>53</v>
          </cell>
          <cell r="I2460">
            <v>199814141</v>
          </cell>
        </row>
        <row r="2461">
          <cell r="A2461">
            <v>115</v>
          </cell>
          <cell r="D2461">
            <v>2012</v>
          </cell>
          <cell r="F2461">
            <v>54</v>
          </cell>
          <cell r="I2461">
            <v>2209021</v>
          </cell>
        </row>
        <row r="2462">
          <cell r="A2462">
            <v>115</v>
          </cell>
          <cell r="D2462">
            <v>2012</v>
          </cell>
          <cell r="F2462">
            <v>55</v>
          </cell>
          <cell r="I2462">
            <v>8484155</v>
          </cell>
        </row>
        <row r="2463">
          <cell r="A2463">
            <v>115</v>
          </cell>
          <cell r="D2463">
            <v>2012</v>
          </cell>
          <cell r="F2463">
            <v>56</v>
          </cell>
        </row>
        <row r="2464">
          <cell r="A2464">
            <v>115</v>
          </cell>
          <cell r="D2464">
            <v>2012</v>
          </cell>
          <cell r="F2464">
            <v>57</v>
          </cell>
          <cell r="I2464">
            <v>864907</v>
          </cell>
        </row>
        <row r="2465">
          <cell r="A2465">
            <v>115</v>
          </cell>
          <cell r="D2465">
            <v>2012</v>
          </cell>
          <cell r="F2465">
            <v>58</v>
          </cell>
          <cell r="I2465">
            <v>842222621</v>
          </cell>
        </row>
        <row r="2466">
          <cell r="A2466">
            <v>115</v>
          </cell>
          <cell r="D2466">
            <v>2013</v>
          </cell>
          <cell r="F2466">
            <v>48</v>
          </cell>
          <cell r="I2466">
            <v>46496802</v>
          </cell>
        </row>
        <row r="2467">
          <cell r="A2467">
            <v>115</v>
          </cell>
          <cell r="D2467">
            <v>2013</v>
          </cell>
          <cell r="F2467">
            <v>49</v>
          </cell>
          <cell r="I2467">
            <v>36644051</v>
          </cell>
        </row>
        <row r="2468">
          <cell r="A2468">
            <v>115</v>
          </cell>
          <cell r="D2468">
            <v>2013</v>
          </cell>
          <cell r="F2468">
            <v>50</v>
          </cell>
          <cell r="I2468">
            <v>355552469</v>
          </cell>
        </row>
        <row r="2469">
          <cell r="A2469">
            <v>115</v>
          </cell>
          <cell r="D2469">
            <v>2013</v>
          </cell>
          <cell r="F2469">
            <v>51</v>
          </cell>
          <cell r="I2469">
            <v>21322416</v>
          </cell>
        </row>
        <row r="2470">
          <cell r="A2470">
            <v>115</v>
          </cell>
          <cell r="D2470">
            <v>2013</v>
          </cell>
          <cell r="F2470">
            <v>52</v>
          </cell>
          <cell r="I2470">
            <v>178621572</v>
          </cell>
        </row>
        <row r="2471">
          <cell r="A2471">
            <v>115</v>
          </cell>
          <cell r="D2471">
            <v>2013</v>
          </cell>
          <cell r="F2471">
            <v>53</v>
          </cell>
          <cell r="I2471">
            <v>214111169</v>
          </cell>
        </row>
        <row r="2472">
          <cell r="A2472">
            <v>115</v>
          </cell>
          <cell r="D2472">
            <v>2013</v>
          </cell>
          <cell r="F2472">
            <v>54</v>
          </cell>
          <cell r="I2472">
            <v>2209021</v>
          </cell>
        </row>
        <row r="2473">
          <cell r="A2473">
            <v>115</v>
          </cell>
          <cell r="D2473">
            <v>2013</v>
          </cell>
          <cell r="F2473">
            <v>55</v>
          </cell>
          <cell r="I2473">
            <v>8484135</v>
          </cell>
        </row>
        <row r="2474">
          <cell r="A2474">
            <v>115</v>
          </cell>
          <cell r="D2474">
            <v>2013</v>
          </cell>
          <cell r="F2474">
            <v>56</v>
          </cell>
        </row>
        <row r="2475">
          <cell r="A2475">
            <v>115</v>
          </cell>
          <cell r="D2475">
            <v>2013</v>
          </cell>
          <cell r="F2475">
            <v>57</v>
          </cell>
          <cell r="I2475">
            <v>864907</v>
          </cell>
        </row>
        <row r="2476">
          <cell r="A2476">
            <v>115</v>
          </cell>
          <cell r="D2476">
            <v>2013</v>
          </cell>
          <cell r="F2476">
            <v>58</v>
          </cell>
          <cell r="I2476">
            <v>864306542</v>
          </cell>
        </row>
        <row r="2477">
          <cell r="A2477">
            <v>115</v>
          </cell>
          <cell r="D2477">
            <v>2014</v>
          </cell>
          <cell r="F2477">
            <v>48</v>
          </cell>
          <cell r="I2477">
            <v>47094465</v>
          </cell>
        </row>
        <row r="2478">
          <cell r="A2478">
            <v>115</v>
          </cell>
          <cell r="D2478">
            <v>2014</v>
          </cell>
          <cell r="F2478">
            <v>49</v>
          </cell>
          <cell r="I2478">
            <v>37293916</v>
          </cell>
        </row>
        <row r="2479">
          <cell r="A2479">
            <v>115</v>
          </cell>
          <cell r="D2479">
            <v>2014</v>
          </cell>
          <cell r="F2479">
            <v>50</v>
          </cell>
          <cell r="I2479">
            <v>365282345</v>
          </cell>
        </row>
        <row r="2480">
          <cell r="A2480">
            <v>115</v>
          </cell>
          <cell r="D2480">
            <v>2014</v>
          </cell>
          <cell r="F2480">
            <v>51</v>
          </cell>
          <cell r="I2480">
            <v>21013623</v>
          </cell>
        </row>
        <row r="2481">
          <cell r="A2481">
            <v>115</v>
          </cell>
          <cell r="D2481">
            <v>2014</v>
          </cell>
          <cell r="F2481">
            <v>52</v>
          </cell>
          <cell r="I2481">
            <v>187515003</v>
          </cell>
        </row>
        <row r="2482">
          <cell r="A2482">
            <v>115</v>
          </cell>
          <cell r="D2482">
            <v>2014</v>
          </cell>
          <cell r="F2482">
            <v>53</v>
          </cell>
          <cell r="I2482">
            <v>222264712</v>
          </cell>
        </row>
        <row r="2483">
          <cell r="A2483">
            <v>115</v>
          </cell>
          <cell r="D2483">
            <v>2014</v>
          </cell>
          <cell r="F2483">
            <v>54</v>
          </cell>
          <cell r="I2483">
            <v>2209021</v>
          </cell>
        </row>
        <row r="2484">
          <cell r="A2484">
            <v>115</v>
          </cell>
          <cell r="D2484">
            <v>2014</v>
          </cell>
          <cell r="F2484">
            <v>55</v>
          </cell>
          <cell r="I2484">
            <v>9884421</v>
          </cell>
        </row>
        <row r="2485">
          <cell r="A2485">
            <v>115</v>
          </cell>
          <cell r="D2485">
            <v>2014</v>
          </cell>
          <cell r="F2485">
            <v>56</v>
          </cell>
        </row>
        <row r="2486">
          <cell r="A2486">
            <v>115</v>
          </cell>
          <cell r="D2486">
            <v>2014</v>
          </cell>
          <cell r="F2486">
            <v>57</v>
          </cell>
          <cell r="I2486">
            <v>864907</v>
          </cell>
        </row>
        <row r="2487">
          <cell r="A2487">
            <v>115</v>
          </cell>
          <cell r="D2487">
            <v>2014</v>
          </cell>
          <cell r="F2487">
            <v>58</v>
          </cell>
          <cell r="I2487">
            <v>893422413</v>
          </cell>
        </row>
        <row r="2488">
          <cell r="A2488">
            <v>115</v>
          </cell>
          <cell r="D2488">
            <v>2015</v>
          </cell>
          <cell r="F2488">
            <v>48</v>
          </cell>
          <cell r="I2488">
            <v>47516683</v>
          </cell>
        </row>
        <row r="2489">
          <cell r="A2489">
            <v>115</v>
          </cell>
          <cell r="D2489">
            <v>2015</v>
          </cell>
          <cell r="F2489">
            <v>49</v>
          </cell>
          <cell r="I2489">
            <v>29668181</v>
          </cell>
        </row>
        <row r="2490">
          <cell r="A2490">
            <v>115</v>
          </cell>
          <cell r="D2490">
            <v>2015</v>
          </cell>
          <cell r="F2490">
            <v>50</v>
          </cell>
          <cell r="I2490">
            <v>385405093</v>
          </cell>
        </row>
        <row r="2491">
          <cell r="A2491">
            <v>115</v>
          </cell>
          <cell r="D2491">
            <v>2015</v>
          </cell>
          <cell r="F2491">
            <v>51</v>
          </cell>
          <cell r="I2491">
            <v>21030947</v>
          </cell>
        </row>
        <row r="2492">
          <cell r="A2492">
            <v>115</v>
          </cell>
          <cell r="D2492">
            <v>2015</v>
          </cell>
          <cell r="F2492">
            <v>52</v>
          </cell>
          <cell r="I2492">
            <v>199898287</v>
          </cell>
        </row>
        <row r="2493">
          <cell r="A2493">
            <v>115</v>
          </cell>
          <cell r="D2493">
            <v>2015</v>
          </cell>
          <cell r="F2493">
            <v>53</v>
          </cell>
          <cell r="I2493">
            <v>227518676</v>
          </cell>
        </row>
        <row r="2494">
          <cell r="A2494">
            <v>115</v>
          </cell>
          <cell r="D2494">
            <v>2015</v>
          </cell>
          <cell r="F2494">
            <v>54</v>
          </cell>
          <cell r="I2494">
            <v>2208497</v>
          </cell>
        </row>
        <row r="2495">
          <cell r="A2495">
            <v>115</v>
          </cell>
          <cell r="D2495">
            <v>2015</v>
          </cell>
          <cell r="F2495">
            <v>55</v>
          </cell>
          <cell r="I2495">
            <v>9919436</v>
          </cell>
        </row>
        <row r="2496">
          <cell r="A2496">
            <v>115</v>
          </cell>
          <cell r="D2496">
            <v>2015</v>
          </cell>
          <cell r="F2496">
            <v>56</v>
          </cell>
        </row>
        <row r="2497">
          <cell r="A2497">
            <v>115</v>
          </cell>
          <cell r="D2497">
            <v>2015</v>
          </cell>
          <cell r="F2497">
            <v>57</v>
          </cell>
          <cell r="I2497">
            <v>864907</v>
          </cell>
        </row>
        <row r="2498">
          <cell r="A2498">
            <v>115</v>
          </cell>
          <cell r="D2498">
            <v>2015</v>
          </cell>
          <cell r="F2498">
            <v>58</v>
          </cell>
          <cell r="I2498">
            <v>924030707</v>
          </cell>
        </row>
        <row r="2499">
          <cell r="A2499">
            <v>115</v>
          </cell>
          <cell r="D2499">
            <v>2016</v>
          </cell>
          <cell r="F2499">
            <v>48</v>
          </cell>
          <cell r="I2499">
            <v>47442673</v>
          </cell>
        </row>
        <row r="2500">
          <cell r="A2500">
            <v>115</v>
          </cell>
          <cell r="D2500">
            <v>2016</v>
          </cell>
          <cell r="F2500">
            <v>49</v>
          </cell>
          <cell r="I2500">
            <v>29668181</v>
          </cell>
        </row>
        <row r="2501">
          <cell r="A2501">
            <v>115</v>
          </cell>
          <cell r="D2501">
            <v>2016</v>
          </cell>
          <cell r="F2501">
            <v>50</v>
          </cell>
          <cell r="I2501">
            <v>409471232</v>
          </cell>
        </row>
        <row r="2502">
          <cell r="A2502">
            <v>115</v>
          </cell>
          <cell r="D2502">
            <v>2016</v>
          </cell>
          <cell r="F2502">
            <v>51</v>
          </cell>
          <cell r="I2502">
            <v>21022133</v>
          </cell>
        </row>
        <row r="2503">
          <cell r="A2503">
            <v>115</v>
          </cell>
          <cell r="D2503">
            <v>2016</v>
          </cell>
          <cell r="F2503">
            <v>52</v>
          </cell>
          <cell r="I2503">
            <v>200394569</v>
          </cell>
        </row>
        <row r="2504">
          <cell r="A2504">
            <v>115</v>
          </cell>
          <cell r="D2504">
            <v>2016</v>
          </cell>
          <cell r="F2504">
            <v>53</v>
          </cell>
          <cell r="I2504">
            <v>229648047</v>
          </cell>
        </row>
        <row r="2505">
          <cell r="A2505">
            <v>115</v>
          </cell>
          <cell r="D2505">
            <v>2016</v>
          </cell>
          <cell r="F2505">
            <v>54</v>
          </cell>
          <cell r="I2505">
            <v>2208519</v>
          </cell>
        </row>
        <row r="2506">
          <cell r="A2506">
            <v>115</v>
          </cell>
          <cell r="D2506">
            <v>2016</v>
          </cell>
          <cell r="F2506">
            <v>55</v>
          </cell>
          <cell r="I2506">
            <v>9923333</v>
          </cell>
        </row>
        <row r="2507">
          <cell r="A2507">
            <v>115</v>
          </cell>
          <cell r="D2507">
            <v>2016</v>
          </cell>
          <cell r="F2507">
            <v>56</v>
          </cell>
        </row>
        <row r="2508">
          <cell r="A2508">
            <v>115</v>
          </cell>
          <cell r="D2508">
            <v>2016</v>
          </cell>
          <cell r="F2508">
            <v>57</v>
          </cell>
          <cell r="I2508">
            <v>813951</v>
          </cell>
        </row>
        <row r="2509">
          <cell r="A2509">
            <v>115</v>
          </cell>
          <cell r="D2509">
            <v>2016</v>
          </cell>
          <cell r="F2509">
            <v>58</v>
          </cell>
          <cell r="I2509">
            <v>950592638</v>
          </cell>
        </row>
        <row r="2510">
          <cell r="A2510">
            <v>117</v>
          </cell>
          <cell r="D2510">
            <v>1998</v>
          </cell>
          <cell r="F2510">
            <v>48</v>
          </cell>
          <cell r="I2510">
            <v>237794969</v>
          </cell>
        </row>
        <row r="2511">
          <cell r="A2511">
            <v>117</v>
          </cell>
          <cell r="D2511">
            <v>1998</v>
          </cell>
          <cell r="F2511">
            <v>49</v>
          </cell>
          <cell r="I2511">
            <v>178147605</v>
          </cell>
        </row>
        <row r="2512">
          <cell r="A2512">
            <v>117</v>
          </cell>
          <cell r="D2512">
            <v>1998</v>
          </cell>
          <cell r="F2512">
            <v>50</v>
          </cell>
          <cell r="I2512">
            <v>25475481</v>
          </cell>
        </row>
        <row r="2513">
          <cell r="A2513">
            <v>117</v>
          </cell>
          <cell r="D2513">
            <v>1998</v>
          </cell>
          <cell r="F2513">
            <v>51</v>
          </cell>
          <cell r="I2513">
            <v>78009460</v>
          </cell>
        </row>
        <row r="2514">
          <cell r="A2514">
            <v>117</v>
          </cell>
          <cell r="D2514">
            <v>1998</v>
          </cell>
          <cell r="F2514">
            <v>52</v>
          </cell>
          <cell r="I2514">
            <v>49705</v>
          </cell>
        </row>
        <row r="2515">
          <cell r="A2515">
            <v>117</v>
          </cell>
          <cell r="D2515">
            <v>1998</v>
          </cell>
          <cell r="F2515">
            <v>53</v>
          </cell>
          <cell r="I2515">
            <v>1310276088</v>
          </cell>
        </row>
        <row r="2516">
          <cell r="A2516">
            <v>117</v>
          </cell>
          <cell r="D2516">
            <v>1998</v>
          </cell>
          <cell r="F2516">
            <v>54</v>
          </cell>
        </row>
        <row r="2517">
          <cell r="A2517">
            <v>117</v>
          </cell>
          <cell r="D2517">
            <v>1998</v>
          </cell>
          <cell r="F2517">
            <v>55</v>
          </cell>
          <cell r="I2517">
            <v>8719793</v>
          </cell>
        </row>
        <row r="2518">
          <cell r="A2518">
            <v>117</v>
          </cell>
          <cell r="D2518">
            <v>1998</v>
          </cell>
          <cell r="F2518">
            <v>56</v>
          </cell>
          <cell r="I2518">
            <v>29900481</v>
          </cell>
        </row>
        <row r="2519">
          <cell r="A2519">
            <v>117</v>
          </cell>
          <cell r="D2519">
            <v>1998</v>
          </cell>
          <cell r="F2519">
            <v>57</v>
          </cell>
          <cell r="I2519">
            <v>327454290</v>
          </cell>
        </row>
        <row r="2520">
          <cell r="A2520">
            <v>117</v>
          </cell>
          <cell r="D2520">
            <v>1998</v>
          </cell>
          <cell r="F2520">
            <v>58</v>
          </cell>
        </row>
        <row r="2521">
          <cell r="A2521">
            <v>117</v>
          </cell>
          <cell r="D2521">
            <v>1999</v>
          </cell>
          <cell r="F2521">
            <v>48</v>
          </cell>
          <cell r="I2521">
            <v>238518260</v>
          </cell>
        </row>
        <row r="2522">
          <cell r="A2522">
            <v>117</v>
          </cell>
          <cell r="D2522">
            <v>1999</v>
          </cell>
          <cell r="F2522">
            <v>49</v>
          </cell>
          <cell r="I2522">
            <v>178913251</v>
          </cell>
        </row>
        <row r="2523">
          <cell r="A2523">
            <v>117</v>
          </cell>
          <cell r="D2523">
            <v>1999</v>
          </cell>
          <cell r="F2523">
            <v>50</v>
          </cell>
          <cell r="I2523">
            <v>25557711</v>
          </cell>
        </row>
        <row r="2524">
          <cell r="A2524">
            <v>117</v>
          </cell>
          <cell r="D2524">
            <v>1999</v>
          </cell>
          <cell r="F2524">
            <v>51</v>
          </cell>
          <cell r="I2524">
            <v>78202976</v>
          </cell>
        </row>
        <row r="2525">
          <cell r="A2525">
            <v>117</v>
          </cell>
          <cell r="D2525">
            <v>1999</v>
          </cell>
          <cell r="F2525">
            <v>52</v>
          </cell>
          <cell r="I2525">
            <v>49705</v>
          </cell>
        </row>
        <row r="2526">
          <cell r="A2526">
            <v>117</v>
          </cell>
          <cell r="D2526">
            <v>1999</v>
          </cell>
          <cell r="F2526">
            <v>53</v>
          </cell>
          <cell r="I2526">
            <v>1320810966</v>
          </cell>
        </row>
        <row r="2527">
          <cell r="A2527">
            <v>117</v>
          </cell>
          <cell r="D2527">
            <v>1999</v>
          </cell>
          <cell r="F2527">
            <v>54</v>
          </cell>
        </row>
        <row r="2528">
          <cell r="A2528">
            <v>117</v>
          </cell>
          <cell r="D2528">
            <v>1999</v>
          </cell>
          <cell r="F2528">
            <v>55</v>
          </cell>
          <cell r="I2528">
            <v>8713402</v>
          </cell>
        </row>
        <row r="2529">
          <cell r="A2529">
            <v>117</v>
          </cell>
          <cell r="D2529">
            <v>1999</v>
          </cell>
          <cell r="F2529">
            <v>56</v>
          </cell>
          <cell r="I2529">
            <v>30371525</v>
          </cell>
        </row>
        <row r="2530">
          <cell r="A2530">
            <v>117</v>
          </cell>
          <cell r="D2530">
            <v>1999</v>
          </cell>
          <cell r="F2530">
            <v>57</v>
          </cell>
          <cell r="I2530">
            <v>333939815</v>
          </cell>
        </row>
        <row r="2531">
          <cell r="A2531">
            <v>117</v>
          </cell>
          <cell r="D2531">
            <v>1999</v>
          </cell>
          <cell r="F2531">
            <v>58</v>
          </cell>
          <cell r="I2531">
            <v>0</v>
          </cell>
        </row>
        <row r="2532">
          <cell r="A2532">
            <v>117</v>
          </cell>
          <cell r="D2532">
            <v>2000</v>
          </cell>
          <cell r="F2532">
            <v>48</v>
          </cell>
          <cell r="I2532">
            <v>249031221</v>
          </cell>
        </row>
        <row r="2533">
          <cell r="A2533">
            <v>117</v>
          </cell>
          <cell r="D2533">
            <v>2000</v>
          </cell>
          <cell r="F2533">
            <v>49</v>
          </cell>
          <cell r="I2533">
            <v>183482415</v>
          </cell>
        </row>
        <row r="2534">
          <cell r="A2534">
            <v>117</v>
          </cell>
          <cell r="D2534">
            <v>2000</v>
          </cell>
          <cell r="F2534">
            <v>50</v>
          </cell>
          <cell r="I2534">
            <v>25567325</v>
          </cell>
        </row>
        <row r="2535">
          <cell r="A2535">
            <v>117</v>
          </cell>
          <cell r="D2535">
            <v>2000</v>
          </cell>
          <cell r="F2535">
            <v>51</v>
          </cell>
          <cell r="I2535">
            <v>80586434</v>
          </cell>
        </row>
        <row r="2536">
          <cell r="A2536">
            <v>117</v>
          </cell>
          <cell r="D2536">
            <v>2000</v>
          </cell>
          <cell r="F2536">
            <v>52</v>
          </cell>
          <cell r="I2536">
            <v>54346</v>
          </cell>
        </row>
        <row r="2537">
          <cell r="A2537">
            <v>117</v>
          </cell>
          <cell r="D2537">
            <v>2000</v>
          </cell>
          <cell r="F2537">
            <v>53</v>
          </cell>
          <cell r="I2537">
            <v>1304245257</v>
          </cell>
        </row>
        <row r="2538">
          <cell r="A2538">
            <v>117</v>
          </cell>
          <cell r="D2538">
            <v>2000</v>
          </cell>
          <cell r="F2538">
            <v>54</v>
          </cell>
        </row>
        <row r="2539">
          <cell r="A2539">
            <v>117</v>
          </cell>
          <cell r="D2539">
            <v>2000</v>
          </cell>
          <cell r="F2539">
            <v>55</v>
          </cell>
          <cell r="I2539">
            <v>8679990</v>
          </cell>
        </row>
        <row r="2540">
          <cell r="A2540">
            <v>117</v>
          </cell>
          <cell r="D2540">
            <v>2000</v>
          </cell>
          <cell r="F2540">
            <v>56</v>
          </cell>
          <cell r="I2540">
            <v>32157658</v>
          </cell>
        </row>
        <row r="2541">
          <cell r="A2541">
            <v>117</v>
          </cell>
          <cell r="D2541">
            <v>2000</v>
          </cell>
          <cell r="F2541">
            <v>57</v>
          </cell>
          <cell r="I2541">
            <v>347836917</v>
          </cell>
        </row>
        <row r="2542">
          <cell r="A2542">
            <v>117</v>
          </cell>
          <cell r="D2542">
            <v>2000</v>
          </cell>
          <cell r="F2542">
            <v>58</v>
          </cell>
          <cell r="I2542">
            <v>0</v>
          </cell>
        </row>
        <row r="2543">
          <cell r="A2543">
            <v>117</v>
          </cell>
          <cell r="D2543">
            <v>2001</v>
          </cell>
          <cell r="F2543">
            <v>48</v>
          </cell>
          <cell r="I2543">
            <v>254721077</v>
          </cell>
        </row>
        <row r="2544">
          <cell r="A2544">
            <v>117</v>
          </cell>
          <cell r="D2544">
            <v>2001</v>
          </cell>
          <cell r="F2544">
            <v>49</v>
          </cell>
          <cell r="I2544">
            <v>186756784</v>
          </cell>
        </row>
        <row r="2545">
          <cell r="A2545">
            <v>117</v>
          </cell>
          <cell r="D2545">
            <v>2001</v>
          </cell>
          <cell r="F2545">
            <v>50</v>
          </cell>
          <cell r="I2545">
            <v>25603052</v>
          </cell>
        </row>
        <row r="2546">
          <cell r="A2546">
            <v>117</v>
          </cell>
          <cell r="D2546">
            <v>2001</v>
          </cell>
          <cell r="F2546">
            <v>51</v>
          </cell>
          <cell r="I2546">
            <v>83799070</v>
          </cell>
        </row>
        <row r="2547">
          <cell r="A2547">
            <v>117</v>
          </cell>
          <cell r="D2547">
            <v>2001</v>
          </cell>
          <cell r="F2547">
            <v>52</v>
          </cell>
          <cell r="I2547">
            <v>56075</v>
          </cell>
        </row>
        <row r="2548">
          <cell r="A2548">
            <v>117</v>
          </cell>
          <cell r="D2548">
            <v>2001</v>
          </cell>
          <cell r="F2548">
            <v>53</v>
          </cell>
          <cell r="I2548">
            <v>1334947697</v>
          </cell>
        </row>
        <row r="2549">
          <cell r="A2549">
            <v>117</v>
          </cell>
          <cell r="D2549">
            <v>2001</v>
          </cell>
          <cell r="F2549">
            <v>54</v>
          </cell>
        </row>
        <row r="2550">
          <cell r="A2550">
            <v>117</v>
          </cell>
          <cell r="D2550">
            <v>2001</v>
          </cell>
          <cell r="F2550">
            <v>55</v>
          </cell>
          <cell r="I2550">
            <v>8896759</v>
          </cell>
        </row>
        <row r="2551">
          <cell r="A2551">
            <v>117</v>
          </cell>
          <cell r="D2551">
            <v>2001</v>
          </cell>
          <cell r="F2551">
            <v>56</v>
          </cell>
          <cell r="I2551">
            <v>32725861</v>
          </cell>
        </row>
        <row r="2552">
          <cell r="A2552">
            <v>117</v>
          </cell>
          <cell r="D2552">
            <v>2001</v>
          </cell>
          <cell r="F2552">
            <v>57</v>
          </cell>
          <cell r="I2552">
            <v>354212042</v>
          </cell>
        </row>
        <row r="2553">
          <cell r="A2553">
            <v>117</v>
          </cell>
          <cell r="D2553">
            <v>2001</v>
          </cell>
          <cell r="F2553">
            <v>58</v>
          </cell>
          <cell r="I2553">
            <v>0</v>
          </cell>
        </row>
        <row r="2554">
          <cell r="A2554">
            <v>117</v>
          </cell>
          <cell r="D2554">
            <v>2002</v>
          </cell>
          <cell r="F2554">
            <v>48</v>
          </cell>
        </row>
        <row r="2555">
          <cell r="A2555">
            <v>117</v>
          </cell>
          <cell r="D2555">
            <v>2002</v>
          </cell>
          <cell r="F2555">
            <v>49</v>
          </cell>
        </row>
        <row r="2556">
          <cell r="A2556">
            <v>117</v>
          </cell>
          <cell r="D2556">
            <v>2002</v>
          </cell>
          <cell r="F2556">
            <v>50</v>
          </cell>
        </row>
        <row r="2557">
          <cell r="A2557">
            <v>117</v>
          </cell>
          <cell r="D2557">
            <v>2002</v>
          </cell>
          <cell r="F2557">
            <v>51</v>
          </cell>
        </row>
        <row r="2558">
          <cell r="A2558">
            <v>117</v>
          </cell>
          <cell r="D2558">
            <v>2002</v>
          </cell>
          <cell r="F2558">
            <v>52</v>
          </cell>
        </row>
        <row r="2559">
          <cell r="A2559">
            <v>117</v>
          </cell>
          <cell r="D2559">
            <v>2002</v>
          </cell>
          <cell r="F2559">
            <v>53</v>
          </cell>
        </row>
        <row r="2560">
          <cell r="A2560">
            <v>117</v>
          </cell>
          <cell r="D2560">
            <v>2002</v>
          </cell>
          <cell r="F2560">
            <v>54</v>
          </cell>
        </row>
        <row r="2561">
          <cell r="A2561">
            <v>117</v>
          </cell>
          <cell r="D2561">
            <v>2002</v>
          </cell>
          <cell r="F2561">
            <v>55</v>
          </cell>
        </row>
        <row r="2562">
          <cell r="A2562">
            <v>117</v>
          </cell>
          <cell r="D2562">
            <v>2002</v>
          </cell>
          <cell r="F2562">
            <v>56</v>
          </cell>
        </row>
        <row r="2563">
          <cell r="A2563">
            <v>117</v>
          </cell>
          <cell r="D2563">
            <v>2002</v>
          </cell>
          <cell r="F2563">
            <v>57</v>
          </cell>
        </row>
        <row r="2564">
          <cell r="A2564">
            <v>117</v>
          </cell>
          <cell r="D2564">
            <v>2002</v>
          </cell>
          <cell r="F2564">
            <v>58</v>
          </cell>
        </row>
        <row r="2565">
          <cell r="A2565">
            <v>117</v>
          </cell>
          <cell r="D2565">
            <v>2003</v>
          </cell>
          <cell r="F2565">
            <v>48</v>
          </cell>
          <cell r="I2565">
            <v>95269915</v>
          </cell>
        </row>
        <row r="2566">
          <cell r="A2566">
            <v>117</v>
          </cell>
          <cell r="D2566">
            <v>2003</v>
          </cell>
          <cell r="F2566">
            <v>49</v>
          </cell>
          <cell r="I2566">
            <v>29166838</v>
          </cell>
        </row>
        <row r="2567">
          <cell r="A2567">
            <v>117</v>
          </cell>
          <cell r="D2567">
            <v>2003</v>
          </cell>
          <cell r="F2567">
            <v>50</v>
          </cell>
          <cell r="I2567">
            <v>540524450</v>
          </cell>
        </row>
        <row r="2568">
          <cell r="A2568">
            <v>117</v>
          </cell>
          <cell r="D2568">
            <v>2003</v>
          </cell>
          <cell r="F2568">
            <v>51</v>
          </cell>
          <cell r="I2568">
            <v>120611998</v>
          </cell>
        </row>
        <row r="2569">
          <cell r="A2569">
            <v>117</v>
          </cell>
          <cell r="D2569">
            <v>2003</v>
          </cell>
          <cell r="F2569">
            <v>52</v>
          </cell>
          <cell r="I2569">
            <v>282127445</v>
          </cell>
        </row>
        <row r="2570">
          <cell r="A2570">
            <v>117</v>
          </cell>
          <cell r="D2570">
            <v>2003</v>
          </cell>
          <cell r="F2570">
            <v>53</v>
          </cell>
          <cell r="I2570">
            <v>196909686</v>
          </cell>
        </row>
        <row r="2571">
          <cell r="A2571">
            <v>117</v>
          </cell>
          <cell r="D2571">
            <v>2003</v>
          </cell>
          <cell r="F2571">
            <v>54</v>
          </cell>
          <cell r="I2571">
            <v>28265899</v>
          </cell>
        </row>
        <row r="2572">
          <cell r="A2572">
            <v>117</v>
          </cell>
          <cell r="D2572">
            <v>2003</v>
          </cell>
          <cell r="F2572">
            <v>55</v>
          </cell>
          <cell r="I2572">
            <v>87974432</v>
          </cell>
        </row>
        <row r="2573">
          <cell r="A2573">
            <v>117</v>
          </cell>
          <cell r="D2573">
            <v>2003</v>
          </cell>
          <cell r="F2573">
            <v>56</v>
          </cell>
          <cell r="I2573">
            <v>2300408</v>
          </cell>
        </row>
        <row r="2574">
          <cell r="A2574">
            <v>117</v>
          </cell>
          <cell r="D2574">
            <v>2003</v>
          </cell>
          <cell r="F2574">
            <v>57</v>
          </cell>
          <cell r="I2574">
            <v>0</v>
          </cell>
        </row>
        <row r="2575">
          <cell r="A2575">
            <v>117</v>
          </cell>
          <cell r="D2575">
            <v>2003</v>
          </cell>
          <cell r="F2575">
            <v>58</v>
          </cell>
          <cell r="I2575">
            <v>1383151071</v>
          </cell>
        </row>
        <row r="2576">
          <cell r="A2576">
            <v>117</v>
          </cell>
          <cell r="D2576">
            <v>2004</v>
          </cell>
          <cell r="F2576">
            <v>48</v>
          </cell>
          <cell r="I2576">
            <v>95532595</v>
          </cell>
        </row>
        <row r="2577">
          <cell r="A2577">
            <v>117</v>
          </cell>
          <cell r="D2577">
            <v>2004</v>
          </cell>
          <cell r="F2577">
            <v>49</v>
          </cell>
          <cell r="I2577">
            <v>29133122</v>
          </cell>
        </row>
        <row r="2578">
          <cell r="A2578">
            <v>117</v>
          </cell>
          <cell r="D2578">
            <v>2004</v>
          </cell>
          <cell r="F2578">
            <v>50</v>
          </cell>
          <cell r="I2578">
            <v>545492908</v>
          </cell>
        </row>
        <row r="2579">
          <cell r="A2579">
            <v>117</v>
          </cell>
          <cell r="D2579">
            <v>2004</v>
          </cell>
          <cell r="F2579">
            <v>51</v>
          </cell>
          <cell r="I2579">
            <v>120592352</v>
          </cell>
        </row>
        <row r="2580">
          <cell r="A2580">
            <v>117</v>
          </cell>
          <cell r="D2580">
            <v>2004</v>
          </cell>
          <cell r="F2580">
            <v>52</v>
          </cell>
          <cell r="I2580">
            <v>286186373</v>
          </cell>
        </row>
        <row r="2581">
          <cell r="A2581">
            <v>117</v>
          </cell>
          <cell r="D2581">
            <v>2004</v>
          </cell>
          <cell r="F2581">
            <v>53</v>
          </cell>
          <cell r="I2581">
            <v>198142887</v>
          </cell>
        </row>
        <row r="2582">
          <cell r="A2582">
            <v>117</v>
          </cell>
          <cell r="D2582">
            <v>2004</v>
          </cell>
          <cell r="F2582">
            <v>54</v>
          </cell>
          <cell r="I2582">
            <v>28306688</v>
          </cell>
        </row>
        <row r="2583">
          <cell r="A2583">
            <v>117</v>
          </cell>
          <cell r="D2583">
            <v>2004</v>
          </cell>
          <cell r="F2583">
            <v>55</v>
          </cell>
          <cell r="I2583">
            <v>90329929</v>
          </cell>
        </row>
        <row r="2584">
          <cell r="A2584">
            <v>117</v>
          </cell>
          <cell r="D2584">
            <v>2004</v>
          </cell>
          <cell r="F2584">
            <v>56</v>
          </cell>
          <cell r="I2584">
            <v>2299082</v>
          </cell>
        </row>
        <row r="2585">
          <cell r="A2585">
            <v>117</v>
          </cell>
          <cell r="D2585">
            <v>2004</v>
          </cell>
          <cell r="F2585">
            <v>57</v>
          </cell>
        </row>
        <row r="2586">
          <cell r="A2586">
            <v>117</v>
          </cell>
          <cell r="D2586">
            <v>2004</v>
          </cell>
          <cell r="F2586">
            <v>58</v>
          </cell>
          <cell r="I2586">
            <v>1396015936</v>
          </cell>
        </row>
        <row r="2587">
          <cell r="A2587">
            <v>117</v>
          </cell>
          <cell r="D2587">
            <v>2005</v>
          </cell>
          <cell r="F2587">
            <v>48</v>
          </cell>
          <cell r="I2587">
            <v>95584809</v>
          </cell>
        </row>
        <row r="2588">
          <cell r="A2588">
            <v>117</v>
          </cell>
          <cell r="D2588">
            <v>2005</v>
          </cell>
          <cell r="F2588">
            <v>49</v>
          </cell>
          <cell r="I2588">
            <v>29848149</v>
          </cell>
        </row>
        <row r="2589">
          <cell r="A2589">
            <v>117</v>
          </cell>
          <cell r="D2589">
            <v>2005</v>
          </cell>
          <cell r="F2589">
            <v>50</v>
          </cell>
          <cell r="I2589">
            <v>560377207</v>
          </cell>
        </row>
        <row r="2590">
          <cell r="A2590">
            <v>117</v>
          </cell>
          <cell r="D2590">
            <v>2005</v>
          </cell>
          <cell r="F2590">
            <v>51</v>
          </cell>
          <cell r="I2590">
            <v>120572377</v>
          </cell>
        </row>
        <row r="2591">
          <cell r="A2591">
            <v>117</v>
          </cell>
          <cell r="D2591">
            <v>2005</v>
          </cell>
          <cell r="F2591">
            <v>52</v>
          </cell>
          <cell r="I2591">
            <v>292297643</v>
          </cell>
        </row>
        <row r="2592">
          <cell r="A2592">
            <v>117</v>
          </cell>
          <cell r="D2592">
            <v>2005</v>
          </cell>
          <cell r="F2592">
            <v>53</v>
          </cell>
          <cell r="I2592">
            <v>200793309</v>
          </cell>
        </row>
        <row r="2593">
          <cell r="A2593">
            <v>117</v>
          </cell>
          <cell r="D2593">
            <v>2005</v>
          </cell>
          <cell r="F2593">
            <v>54</v>
          </cell>
          <cell r="I2593">
            <v>28358231</v>
          </cell>
        </row>
        <row r="2594">
          <cell r="A2594">
            <v>117</v>
          </cell>
          <cell r="D2594">
            <v>2005</v>
          </cell>
          <cell r="F2594">
            <v>55</v>
          </cell>
          <cell r="I2594">
            <v>92028973</v>
          </cell>
        </row>
        <row r="2595">
          <cell r="A2595">
            <v>117</v>
          </cell>
          <cell r="D2595">
            <v>2005</v>
          </cell>
          <cell r="F2595">
            <v>56</v>
          </cell>
          <cell r="I2595">
            <v>2320512</v>
          </cell>
        </row>
        <row r="2596">
          <cell r="A2596">
            <v>117</v>
          </cell>
          <cell r="D2596">
            <v>2005</v>
          </cell>
          <cell r="F2596">
            <v>57</v>
          </cell>
        </row>
        <row r="2597">
          <cell r="A2597">
            <v>117</v>
          </cell>
          <cell r="D2597">
            <v>2005</v>
          </cell>
          <cell r="F2597">
            <v>58</v>
          </cell>
          <cell r="I2597">
            <v>1422181210</v>
          </cell>
        </row>
        <row r="2598">
          <cell r="A2598">
            <v>117</v>
          </cell>
          <cell r="D2598">
            <v>2006</v>
          </cell>
          <cell r="F2598">
            <v>48</v>
          </cell>
          <cell r="I2598">
            <v>95605067</v>
          </cell>
        </row>
        <row r="2599">
          <cell r="A2599">
            <v>117</v>
          </cell>
          <cell r="D2599">
            <v>2006</v>
          </cell>
          <cell r="F2599">
            <v>49</v>
          </cell>
          <cell r="I2599">
            <v>29393559</v>
          </cell>
        </row>
        <row r="2600">
          <cell r="A2600">
            <v>117</v>
          </cell>
          <cell r="D2600">
            <v>2006</v>
          </cell>
          <cell r="F2600">
            <v>50</v>
          </cell>
          <cell r="I2600">
            <v>580730142</v>
          </cell>
        </row>
        <row r="2601">
          <cell r="A2601">
            <v>117</v>
          </cell>
          <cell r="D2601">
            <v>2006</v>
          </cell>
          <cell r="F2601">
            <v>51</v>
          </cell>
          <cell r="I2601">
            <v>121995857</v>
          </cell>
        </row>
        <row r="2602">
          <cell r="A2602">
            <v>117</v>
          </cell>
          <cell r="D2602">
            <v>2006</v>
          </cell>
          <cell r="F2602">
            <v>52</v>
          </cell>
          <cell r="I2602">
            <v>298893191</v>
          </cell>
        </row>
        <row r="2603">
          <cell r="A2603">
            <v>117</v>
          </cell>
          <cell r="D2603">
            <v>2006</v>
          </cell>
          <cell r="F2603">
            <v>53</v>
          </cell>
          <cell r="I2603">
            <v>210298200</v>
          </cell>
        </row>
        <row r="2604">
          <cell r="A2604">
            <v>117</v>
          </cell>
          <cell r="D2604">
            <v>2006</v>
          </cell>
          <cell r="F2604">
            <v>54</v>
          </cell>
          <cell r="I2604">
            <v>28557249</v>
          </cell>
        </row>
        <row r="2605">
          <cell r="A2605">
            <v>117</v>
          </cell>
          <cell r="D2605">
            <v>2006</v>
          </cell>
          <cell r="F2605">
            <v>55</v>
          </cell>
          <cell r="I2605">
            <v>94662298</v>
          </cell>
        </row>
        <row r="2606">
          <cell r="A2606">
            <v>117</v>
          </cell>
          <cell r="D2606">
            <v>2006</v>
          </cell>
          <cell r="F2606">
            <v>56</v>
          </cell>
          <cell r="I2606">
            <v>2349892</v>
          </cell>
        </row>
        <row r="2607">
          <cell r="A2607">
            <v>117</v>
          </cell>
          <cell r="D2607">
            <v>2006</v>
          </cell>
          <cell r="F2607">
            <v>57</v>
          </cell>
        </row>
        <row r="2608">
          <cell r="A2608">
            <v>117</v>
          </cell>
          <cell r="D2608">
            <v>2006</v>
          </cell>
          <cell r="F2608">
            <v>58</v>
          </cell>
          <cell r="I2608">
            <v>1462485455</v>
          </cell>
        </row>
        <row r="2609">
          <cell r="A2609">
            <v>117</v>
          </cell>
          <cell r="D2609">
            <v>2007</v>
          </cell>
          <cell r="F2609">
            <v>48</v>
          </cell>
          <cell r="I2609">
            <v>95802808</v>
          </cell>
        </row>
        <row r="2610">
          <cell r="A2610">
            <v>117</v>
          </cell>
          <cell r="D2610">
            <v>2007</v>
          </cell>
          <cell r="F2610">
            <v>49</v>
          </cell>
          <cell r="I2610">
            <v>29689065</v>
          </cell>
        </row>
        <row r="2611">
          <cell r="A2611">
            <v>117</v>
          </cell>
          <cell r="D2611">
            <v>2007</v>
          </cell>
          <cell r="F2611">
            <v>50</v>
          </cell>
          <cell r="I2611">
            <v>611974924</v>
          </cell>
        </row>
        <row r="2612">
          <cell r="A2612">
            <v>117</v>
          </cell>
          <cell r="D2612">
            <v>2007</v>
          </cell>
          <cell r="F2612">
            <v>51</v>
          </cell>
          <cell r="I2612">
            <v>122956191</v>
          </cell>
        </row>
        <row r="2613">
          <cell r="A2613">
            <v>117</v>
          </cell>
          <cell r="D2613">
            <v>2007</v>
          </cell>
          <cell r="F2613">
            <v>52</v>
          </cell>
          <cell r="I2613">
            <v>315581400</v>
          </cell>
        </row>
        <row r="2614">
          <cell r="A2614">
            <v>117</v>
          </cell>
          <cell r="D2614">
            <v>2007</v>
          </cell>
          <cell r="F2614">
            <v>53</v>
          </cell>
          <cell r="I2614">
            <v>217938732</v>
          </cell>
        </row>
        <row r="2615">
          <cell r="A2615">
            <v>117</v>
          </cell>
          <cell r="D2615">
            <v>2007</v>
          </cell>
          <cell r="F2615">
            <v>54</v>
          </cell>
          <cell r="I2615">
            <v>28591291</v>
          </cell>
        </row>
        <row r="2616">
          <cell r="A2616">
            <v>117</v>
          </cell>
          <cell r="D2616">
            <v>2007</v>
          </cell>
          <cell r="F2616">
            <v>55</v>
          </cell>
          <cell r="I2616">
            <v>96637199</v>
          </cell>
        </row>
        <row r="2617">
          <cell r="A2617">
            <v>117</v>
          </cell>
          <cell r="D2617">
            <v>2007</v>
          </cell>
          <cell r="F2617">
            <v>56</v>
          </cell>
          <cell r="I2617">
            <v>2299530</v>
          </cell>
        </row>
        <row r="2618">
          <cell r="A2618">
            <v>117</v>
          </cell>
          <cell r="D2618">
            <v>2007</v>
          </cell>
          <cell r="F2618">
            <v>57</v>
          </cell>
        </row>
        <row r="2619">
          <cell r="A2619">
            <v>117</v>
          </cell>
          <cell r="D2619">
            <v>2007</v>
          </cell>
          <cell r="F2619">
            <v>58</v>
          </cell>
          <cell r="I2619">
            <v>1521471140</v>
          </cell>
        </row>
        <row r="2620">
          <cell r="A2620">
            <v>117</v>
          </cell>
          <cell r="D2620">
            <v>2008</v>
          </cell>
          <cell r="F2620">
            <v>48</v>
          </cell>
          <cell r="I2620">
            <v>95813999</v>
          </cell>
        </row>
        <row r="2621">
          <cell r="A2621">
            <v>117</v>
          </cell>
          <cell r="D2621">
            <v>2008</v>
          </cell>
          <cell r="F2621">
            <v>49</v>
          </cell>
          <cell r="I2621">
            <v>30423991</v>
          </cell>
        </row>
        <row r="2622">
          <cell r="A2622">
            <v>117</v>
          </cell>
          <cell r="D2622">
            <v>2008</v>
          </cell>
          <cell r="F2622">
            <v>50</v>
          </cell>
          <cell r="I2622">
            <v>626336149</v>
          </cell>
        </row>
        <row r="2623">
          <cell r="A2623">
            <v>117</v>
          </cell>
          <cell r="D2623">
            <v>2008</v>
          </cell>
          <cell r="F2623">
            <v>51</v>
          </cell>
          <cell r="I2623">
            <v>123602009</v>
          </cell>
        </row>
        <row r="2624">
          <cell r="A2624">
            <v>117</v>
          </cell>
          <cell r="D2624">
            <v>2008</v>
          </cell>
          <cell r="F2624">
            <v>52</v>
          </cell>
          <cell r="I2624">
            <v>334129471</v>
          </cell>
        </row>
        <row r="2625">
          <cell r="A2625">
            <v>117</v>
          </cell>
          <cell r="D2625">
            <v>2008</v>
          </cell>
          <cell r="F2625">
            <v>53</v>
          </cell>
          <cell r="I2625">
            <v>226917169</v>
          </cell>
        </row>
        <row r="2626">
          <cell r="A2626">
            <v>117</v>
          </cell>
          <cell r="D2626">
            <v>2008</v>
          </cell>
          <cell r="F2626">
            <v>54</v>
          </cell>
          <cell r="I2626">
            <v>28885253</v>
          </cell>
        </row>
        <row r="2627">
          <cell r="A2627">
            <v>117</v>
          </cell>
          <cell r="D2627">
            <v>2008</v>
          </cell>
          <cell r="F2627">
            <v>55</v>
          </cell>
          <cell r="I2627">
            <v>99669002</v>
          </cell>
        </row>
        <row r="2628">
          <cell r="A2628">
            <v>117</v>
          </cell>
          <cell r="D2628">
            <v>2008</v>
          </cell>
          <cell r="F2628">
            <v>56</v>
          </cell>
          <cell r="I2628">
            <v>2300774</v>
          </cell>
        </row>
        <row r="2629">
          <cell r="A2629">
            <v>117</v>
          </cell>
          <cell r="D2629">
            <v>2008</v>
          </cell>
          <cell r="F2629">
            <v>57</v>
          </cell>
        </row>
        <row r="2630">
          <cell r="A2630">
            <v>117</v>
          </cell>
          <cell r="D2630">
            <v>2008</v>
          </cell>
          <cell r="F2630">
            <v>58</v>
          </cell>
          <cell r="I2630">
            <v>1568077817</v>
          </cell>
        </row>
        <row r="2631">
          <cell r="A2631">
            <v>117</v>
          </cell>
          <cell r="D2631">
            <v>2009</v>
          </cell>
          <cell r="F2631">
            <v>48</v>
          </cell>
          <cell r="I2631">
            <v>96358238</v>
          </cell>
        </row>
        <row r="2632">
          <cell r="A2632">
            <v>117</v>
          </cell>
          <cell r="D2632">
            <v>2009</v>
          </cell>
          <cell r="F2632">
            <v>49</v>
          </cell>
          <cell r="I2632">
            <v>31004576</v>
          </cell>
        </row>
        <row r="2633">
          <cell r="A2633">
            <v>117</v>
          </cell>
          <cell r="D2633">
            <v>2009</v>
          </cell>
          <cell r="F2633">
            <v>50</v>
          </cell>
          <cell r="I2633">
            <v>666350677</v>
          </cell>
        </row>
        <row r="2634">
          <cell r="A2634">
            <v>117</v>
          </cell>
          <cell r="D2634">
            <v>2009</v>
          </cell>
          <cell r="F2634">
            <v>51</v>
          </cell>
          <cell r="I2634">
            <v>133237659</v>
          </cell>
        </row>
        <row r="2635">
          <cell r="A2635">
            <v>117</v>
          </cell>
          <cell r="D2635">
            <v>2009</v>
          </cell>
          <cell r="F2635">
            <v>52</v>
          </cell>
          <cell r="I2635">
            <v>365859185</v>
          </cell>
        </row>
        <row r="2636">
          <cell r="A2636">
            <v>117</v>
          </cell>
          <cell r="D2636">
            <v>2009</v>
          </cell>
          <cell r="F2636">
            <v>53</v>
          </cell>
          <cell r="I2636">
            <v>236780774</v>
          </cell>
        </row>
        <row r="2637">
          <cell r="A2637">
            <v>117</v>
          </cell>
          <cell r="D2637">
            <v>2009</v>
          </cell>
          <cell r="F2637">
            <v>54</v>
          </cell>
          <cell r="I2637">
            <v>29049970</v>
          </cell>
        </row>
        <row r="2638">
          <cell r="A2638">
            <v>117</v>
          </cell>
          <cell r="D2638">
            <v>2009</v>
          </cell>
          <cell r="F2638">
            <v>55</v>
          </cell>
          <cell r="I2638">
            <v>102159262</v>
          </cell>
        </row>
        <row r="2639">
          <cell r="A2639">
            <v>117</v>
          </cell>
          <cell r="D2639">
            <v>2009</v>
          </cell>
          <cell r="F2639">
            <v>56</v>
          </cell>
          <cell r="I2639">
            <v>2348571</v>
          </cell>
        </row>
        <row r="2640">
          <cell r="A2640">
            <v>117</v>
          </cell>
          <cell r="D2640">
            <v>2009</v>
          </cell>
          <cell r="F2640">
            <v>57</v>
          </cell>
        </row>
        <row r="2641">
          <cell r="A2641">
            <v>117</v>
          </cell>
          <cell r="D2641">
            <v>2009</v>
          </cell>
          <cell r="F2641">
            <v>58</v>
          </cell>
          <cell r="I2641">
            <v>1663148912</v>
          </cell>
        </row>
        <row r="2642">
          <cell r="A2642">
            <v>117</v>
          </cell>
          <cell r="D2642">
            <v>2010</v>
          </cell>
          <cell r="F2642">
            <v>48</v>
          </cell>
          <cell r="I2642">
            <v>96813636</v>
          </cell>
        </row>
        <row r="2643">
          <cell r="A2643">
            <v>117</v>
          </cell>
          <cell r="D2643">
            <v>2010</v>
          </cell>
          <cell r="F2643">
            <v>49</v>
          </cell>
          <cell r="I2643">
            <v>31484858</v>
          </cell>
        </row>
        <row r="2644">
          <cell r="A2644">
            <v>117</v>
          </cell>
          <cell r="D2644">
            <v>2010</v>
          </cell>
          <cell r="F2644">
            <v>50</v>
          </cell>
          <cell r="I2644">
            <v>692863457</v>
          </cell>
        </row>
        <row r="2645">
          <cell r="A2645">
            <v>117</v>
          </cell>
          <cell r="D2645">
            <v>2010</v>
          </cell>
          <cell r="F2645">
            <v>51</v>
          </cell>
          <cell r="I2645">
            <v>125740163</v>
          </cell>
        </row>
        <row r="2646">
          <cell r="A2646">
            <v>117</v>
          </cell>
          <cell r="D2646">
            <v>2010</v>
          </cell>
          <cell r="F2646">
            <v>52</v>
          </cell>
          <cell r="I2646">
            <v>384702625</v>
          </cell>
        </row>
        <row r="2647">
          <cell r="A2647">
            <v>117</v>
          </cell>
          <cell r="D2647">
            <v>2010</v>
          </cell>
          <cell r="F2647">
            <v>53</v>
          </cell>
          <cell r="I2647">
            <v>257182555</v>
          </cell>
        </row>
        <row r="2648">
          <cell r="A2648">
            <v>117</v>
          </cell>
          <cell r="D2648">
            <v>2010</v>
          </cell>
          <cell r="F2648">
            <v>54</v>
          </cell>
          <cell r="I2648">
            <v>29331874</v>
          </cell>
        </row>
        <row r="2649">
          <cell r="A2649">
            <v>117</v>
          </cell>
          <cell r="D2649">
            <v>2010</v>
          </cell>
          <cell r="F2649">
            <v>55</v>
          </cell>
          <cell r="I2649">
            <v>106578217</v>
          </cell>
        </row>
        <row r="2650">
          <cell r="A2650">
            <v>117</v>
          </cell>
          <cell r="D2650">
            <v>2010</v>
          </cell>
          <cell r="F2650">
            <v>56</v>
          </cell>
          <cell r="I2650">
            <v>2339016</v>
          </cell>
        </row>
        <row r="2651">
          <cell r="A2651">
            <v>117</v>
          </cell>
          <cell r="D2651">
            <v>2010</v>
          </cell>
          <cell r="F2651">
            <v>57</v>
          </cell>
        </row>
        <row r="2652">
          <cell r="A2652">
            <v>117</v>
          </cell>
          <cell r="D2652">
            <v>2010</v>
          </cell>
          <cell r="F2652">
            <v>58</v>
          </cell>
          <cell r="I2652">
            <v>1727036401</v>
          </cell>
        </row>
        <row r="2653">
          <cell r="A2653">
            <v>117</v>
          </cell>
          <cell r="D2653">
            <v>2011</v>
          </cell>
          <cell r="F2653">
            <v>48</v>
          </cell>
          <cell r="I2653">
            <v>96665916</v>
          </cell>
        </row>
        <row r="2654">
          <cell r="A2654">
            <v>117</v>
          </cell>
          <cell r="D2654">
            <v>2011</v>
          </cell>
          <cell r="F2654">
            <v>49</v>
          </cell>
          <cell r="I2654">
            <v>31160491</v>
          </cell>
        </row>
        <row r="2655">
          <cell r="A2655">
            <v>117</v>
          </cell>
          <cell r="D2655">
            <v>2011</v>
          </cell>
          <cell r="F2655">
            <v>50</v>
          </cell>
          <cell r="I2655">
            <v>733063859</v>
          </cell>
        </row>
        <row r="2656">
          <cell r="A2656">
            <v>117</v>
          </cell>
          <cell r="D2656">
            <v>2011</v>
          </cell>
          <cell r="F2656">
            <v>51</v>
          </cell>
          <cell r="I2656">
            <v>119528196</v>
          </cell>
        </row>
        <row r="2657">
          <cell r="A2657">
            <v>117</v>
          </cell>
          <cell r="D2657">
            <v>2011</v>
          </cell>
          <cell r="F2657">
            <v>52</v>
          </cell>
          <cell r="I2657">
            <v>440368140</v>
          </cell>
        </row>
        <row r="2658">
          <cell r="A2658">
            <v>117</v>
          </cell>
          <cell r="D2658">
            <v>2011</v>
          </cell>
          <cell r="F2658">
            <v>53</v>
          </cell>
          <cell r="I2658">
            <v>301080699</v>
          </cell>
        </row>
        <row r="2659">
          <cell r="A2659">
            <v>117</v>
          </cell>
          <cell r="D2659">
            <v>2011</v>
          </cell>
          <cell r="F2659">
            <v>54</v>
          </cell>
          <cell r="I2659">
            <v>33871174</v>
          </cell>
        </row>
        <row r="2660">
          <cell r="A2660">
            <v>117</v>
          </cell>
          <cell r="D2660">
            <v>2011</v>
          </cell>
          <cell r="F2660">
            <v>55</v>
          </cell>
          <cell r="I2660">
            <v>114001981</v>
          </cell>
        </row>
        <row r="2661">
          <cell r="A2661">
            <v>117</v>
          </cell>
          <cell r="D2661">
            <v>2011</v>
          </cell>
          <cell r="F2661">
            <v>56</v>
          </cell>
          <cell r="I2661">
            <v>2339016</v>
          </cell>
        </row>
        <row r="2662">
          <cell r="A2662">
            <v>117</v>
          </cell>
          <cell r="D2662">
            <v>2011</v>
          </cell>
          <cell r="F2662">
            <v>57</v>
          </cell>
        </row>
        <row r="2663">
          <cell r="A2663">
            <v>117</v>
          </cell>
          <cell r="D2663">
            <v>2011</v>
          </cell>
          <cell r="F2663">
            <v>58</v>
          </cell>
          <cell r="I2663">
            <v>1872079472</v>
          </cell>
        </row>
        <row r="2664">
          <cell r="A2664">
            <v>117</v>
          </cell>
          <cell r="D2664">
            <v>2012</v>
          </cell>
          <cell r="F2664">
            <v>48</v>
          </cell>
        </row>
        <row r="2665">
          <cell r="A2665">
            <v>117</v>
          </cell>
          <cell r="D2665">
            <v>2012</v>
          </cell>
          <cell r="F2665">
            <v>49</v>
          </cell>
        </row>
        <row r="2666">
          <cell r="A2666">
            <v>117</v>
          </cell>
          <cell r="D2666">
            <v>2012</v>
          </cell>
          <cell r="F2666">
            <v>50</v>
          </cell>
        </row>
        <row r="2667">
          <cell r="A2667">
            <v>117</v>
          </cell>
          <cell r="D2667">
            <v>2012</v>
          </cell>
          <cell r="F2667">
            <v>51</v>
          </cell>
        </row>
        <row r="2668">
          <cell r="A2668">
            <v>117</v>
          </cell>
          <cell r="D2668">
            <v>2012</v>
          </cell>
          <cell r="F2668">
            <v>52</v>
          </cell>
        </row>
        <row r="2669">
          <cell r="A2669">
            <v>117</v>
          </cell>
          <cell r="D2669">
            <v>2012</v>
          </cell>
          <cell r="F2669">
            <v>53</v>
          </cell>
        </row>
        <row r="2670">
          <cell r="A2670">
            <v>117</v>
          </cell>
          <cell r="D2670">
            <v>2012</v>
          </cell>
          <cell r="F2670">
            <v>54</v>
          </cell>
        </row>
        <row r="2671">
          <cell r="A2671">
            <v>117</v>
          </cell>
          <cell r="D2671">
            <v>2012</v>
          </cell>
          <cell r="F2671">
            <v>55</v>
          </cell>
        </row>
        <row r="2672">
          <cell r="A2672">
            <v>117</v>
          </cell>
          <cell r="D2672">
            <v>2012</v>
          </cell>
          <cell r="F2672">
            <v>56</v>
          </cell>
        </row>
        <row r="2673">
          <cell r="A2673">
            <v>117</v>
          </cell>
          <cell r="D2673">
            <v>2012</v>
          </cell>
          <cell r="F2673">
            <v>57</v>
          </cell>
        </row>
        <row r="2674">
          <cell r="A2674">
            <v>117</v>
          </cell>
          <cell r="D2674">
            <v>2012</v>
          </cell>
          <cell r="F2674">
            <v>58</v>
          </cell>
        </row>
        <row r="2675">
          <cell r="A2675">
            <v>117</v>
          </cell>
          <cell r="D2675">
            <v>2013</v>
          </cell>
          <cell r="F2675">
            <v>48</v>
          </cell>
        </row>
        <row r="2676">
          <cell r="A2676">
            <v>117</v>
          </cell>
          <cell r="D2676">
            <v>2013</v>
          </cell>
          <cell r="F2676">
            <v>49</v>
          </cell>
        </row>
        <row r="2677">
          <cell r="A2677">
            <v>117</v>
          </cell>
          <cell r="D2677">
            <v>2013</v>
          </cell>
          <cell r="F2677">
            <v>50</v>
          </cell>
        </row>
        <row r="2678">
          <cell r="A2678">
            <v>117</v>
          </cell>
          <cell r="D2678">
            <v>2013</v>
          </cell>
          <cell r="F2678">
            <v>51</v>
          </cell>
        </row>
        <row r="2679">
          <cell r="A2679">
            <v>117</v>
          </cell>
          <cell r="D2679">
            <v>2013</v>
          </cell>
          <cell r="F2679">
            <v>52</v>
          </cell>
        </row>
        <row r="2680">
          <cell r="A2680">
            <v>117</v>
          </cell>
          <cell r="D2680">
            <v>2013</v>
          </cell>
          <cell r="F2680">
            <v>53</v>
          </cell>
        </row>
        <row r="2681">
          <cell r="A2681">
            <v>117</v>
          </cell>
          <cell r="D2681">
            <v>2013</v>
          </cell>
          <cell r="F2681">
            <v>54</v>
          </cell>
        </row>
        <row r="2682">
          <cell r="A2682">
            <v>117</v>
          </cell>
          <cell r="D2682">
            <v>2013</v>
          </cell>
          <cell r="F2682">
            <v>55</v>
          </cell>
        </row>
        <row r="2683">
          <cell r="A2683">
            <v>117</v>
          </cell>
          <cell r="D2683">
            <v>2013</v>
          </cell>
          <cell r="F2683">
            <v>56</v>
          </cell>
        </row>
        <row r="2684">
          <cell r="A2684">
            <v>117</v>
          </cell>
          <cell r="D2684">
            <v>2013</v>
          </cell>
          <cell r="F2684">
            <v>57</v>
          </cell>
        </row>
        <row r="2685">
          <cell r="A2685">
            <v>117</v>
          </cell>
          <cell r="D2685">
            <v>2013</v>
          </cell>
          <cell r="F2685">
            <v>58</v>
          </cell>
        </row>
        <row r="2686">
          <cell r="A2686">
            <v>117</v>
          </cell>
          <cell r="D2686">
            <v>2014</v>
          </cell>
          <cell r="F2686">
            <v>48</v>
          </cell>
          <cell r="I2686">
            <v>98658087</v>
          </cell>
        </row>
        <row r="2687">
          <cell r="A2687">
            <v>117</v>
          </cell>
          <cell r="D2687">
            <v>2014</v>
          </cell>
          <cell r="F2687">
            <v>49</v>
          </cell>
          <cell r="I2687">
            <v>33190804</v>
          </cell>
        </row>
        <row r="2688">
          <cell r="A2688">
            <v>117</v>
          </cell>
          <cell r="D2688">
            <v>2014</v>
          </cell>
          <cell r="F2688">
            <v>50</v>
          </cell>
          <cell r="I2688">
            <v>795209003</v>
          </cell>
        </row>
        <row r="2689">
          <cell r="A2689">
            <v>117</v>
          </cell>
          <cell r="D2689">
            <v>2014</v>
          </cell>
          <cell r="F2689">
            <v>51</v>
          </cell>
          <cell r="I2689">
            <v>120626991</v>
          </cell>
        </row>
        <row r="2690">
          <cell r="A2690">
            <v>117</v>
          </cell>
          <cell r="D2690">
            <v>2014</v>
          </cell>
          <cell r="F2690">
            <v>52</v>
          </cell>
          <cell r="I2690">
            <v>625269801</v>
          </cell>
        </row>
        <row r="2691">
          <cell r="A2691">
            <v>117</v>
          </cell>
          <cell r="D2691">
            <v>2014</v>
          </cell>
          <cell r="F2691">
            <v>53</v>
          </cell>
          <cell r="I2691">
            <v>413364376</v>
          </cell>
        </row>
        <row r="2692">
          <cell r="A2692">
            <v>117</v>
          </cell>
          <cell r="D2692">
            <v>2014</v>
          </cell>
          <cell r="F2692">
            <v>54</v>
          </cell>
          <cell r="I2692">
            <v>37990617</v>
          </cell>
        </row>
        <row r="2693">
          <cell r="A2693">
            <v>117</v>
          </cell>
          <cell r="D2693">
            <v>2014</v>
          </cell>
          <cell r="F2693">
            <v>55</v>
          </cell>
          <cell r="I2693">
            <v>119424101</v>
          </cell>
        </row>
        <row r="2694">
          <cell r="A2694">
            <v>117</v>
          </cell>
          <cell r="D2694">
            <v>2014</v>
          </cell>
          <cell r="F2694">
            <v>56</v>
          </cell>
          <cell r="I2694">
            <v>2370690</v>
          </cell>
        </row>
        <row r="2695">
          <cell r="A2695">
            <v>117</v>
          </cell>
          <cell r="D2695">
            <v>2014</v>
          </cell>
          <cell r="F2695">
            <v>57</v>
          </cell>
        </row>
        <row r="2696">
          <cell r="A2696">
            <v>117</v>
          </cell>
          <cell r="D2696">
            <v>2014</v>
          </cell>
          <cell r="F2696">
            <v>58</v>
          </cell>
          <cell r="I2696">
            <v>2246104470</v>
          </cell>
        </row>
        <row r="2697">
          <cell r="A2697">
            <v>117</v>
          </cell>
          <cell r="D2697">
            <v>2015</v>
          </cell>
          <cell r="F2697">
            <v>48</v>
          </cell>
          <cell r="I2697">
            <v>99279221</v>
          </cell>
        </row>
        <row r="2698">
          <cell r="A2698">
            <v>117</v>
          </cell>
          <cell r="D2698">
            <v>2015</v>
          </cell>
          <cell r="F2698">
            <v>49</v>
          </cell>
          <cell r="I2698">
            <v>34381476</v>
          </cell>
        </row>
        <row r="2699">
          <cell r="A2699">
            <v>117</v>
          </cell>
          <cell r="D2699">
            <v>2015</v>
          </cell>
          <cell r="F2699">
            <v>50</v>
          </cell>
          <cell r="I2699">
            <v>883530222</v>
          </cell>
        </row>
        <row r="2700">
          <cell r="A2700">
            <v>117</v>
          </cell>
          <cell r="D2700">
            <v>2015</v>
          </cell>
          <cell r="F2700">
            <v>51</v>
          </cell>
          <cell r="I2700">
            <v>119972109</v>
          </cell>
        </row>
        <row r="2701">
          <cell r="A2701">
            <v>117</v>
          </cell>
          <cell r="D2701">
            <v>2015</v>
          </cell>
          <cell r="F2701">
            <v>52</v>
          </cell>
          <cell r="I2701">
            <v>645186802</v>
          </cell>
        </row>
        <row r="2702">
          <cell r="A2702">
            <v>117</v>
          </cell>
          <cell r="D2702">
            <v>2015</v>
          </cell>
          <cell r="F2702">
            <v>53</v>
          </cell>
          <cell r="I2702">
            <v>447657092</v>
          </cell>
        </row>
        <row r="2703">
          <cell r="A2703">
            <v>117</v>
          </cell>
          <cell r="D2703">
            <v>2015</v>
          </cell>
          <cell r="F2703">
            <v>54</v>
          </cell>
          <cell r="I2703">
            <v>39364675</v>
          </cell>
        </row>
        <row r="2704">
          <cell r="A2704">
            <v>117</v>
          </cell>
          <cell r="D2704">
            <v>2015</v>
          </cell>
          <cell r="F2704">
            <v>55</v>
          </cell>
          <cell r="I2704">
            <v>126889067</v>
          </cell>
        </row>
        <row r="2705">
          <cell r="A2705">
            <v>117</v>
          </cell>
          <cell r="D2705">
            <v>2015</v>
          </cell>
          <cell r="F2705">
            <v>56</v>
          </cell>
          <cell r="I2705">
            <v>2339016</v>
          </cell>
        </row>
        <row r="2706">
          <cell r="A2706">
            <v>117</v>
          </cell>
          <cell r="D2706">
            <v>2015</v>
          </cell>
          <cell r="F2706">
            <v>57</v>
          </cell>
        </row>
        <row r="2707">
          <cell r="A2707">
            <v>117</v>
          </cell>
          <cell r="D2707">
            <v>2015</v>
          </cell>
          <cell r="F2707">
            <v>58</v>
          </cell>
          <cell r="I2707">
            <v>2398599680</v>
          </cell>
        </row>
        <row r="2708">
          <cell r="A2708">
            <v>117</v>
          </cell>
          <cell r="D2708">
            <v>2016</v>
          </cell>
          <cell r="F2708">
            <v>48</v>
          </cell>
          <cell r="I2708">
            <v>99732499</v>
          </cell>
        </row>
        <row r="2709">
          <cell r="A2709">
            <v>117</v>
          </cell>
          <cell r="D2709">
            <v>2016</v>
          </cell>
          <cell r="F2709">
            <v>49</v>
          </cell>
          <cell r="I2709">
            <v>35860661</v>
          </cell>
        </row>
        <row r="2710">
          <cell r="A2710">
            <v>117</v>
          </cell>
          <cell r="D2710">
            <v>2016</v>
          </cell>
          <cell r="F2710">
            <v>50</v>
          </cell>
          <cell r="I2710">
            <v>990937373</v>
          </cell>
        </row>
        <row r="2711">
          <cell r="A2711">
            <v>117</v>
          </cell>
          <cell r="D2711">
            <v>2016</v>
          </cell>
          <cell r="F2711">
            <v>51</v>
          </cell>
          <cell r="I2711">
            <v>119718945</v>
          </cell>
        </row>
        <row r="2712">
          <cell r="A2712">
            <v>117</v>
          </cell>
          <cell r="D2712">
            <v>2016</v>
          </cell>
          <cell r="F2712">
            <v>52</v>
          </cell>
          <cell r="I2712">
            <v>703208363</v>
          </cell>
        </row>
        <row r="2713">
          <cell r="A2713">
            <v>117</v>
          </cell>
          <cell r="D2713">
            <v>2016</v>
          </cell>
          <cell r="F2713">
            <v>53</v>
          </cell>
          <cell r="I2713">
            <v>496442156</v>
          </cell>
        </row>
        <row r="2714">
          <cell r="A2714">
            <v>117</v>
          </cell>
          <cell r="D2714">
            <v>2016</v>
          </cell>
          <cell r="F2714">
            <v>54</v>
          </cell>
          <cell r="I2714">
            <v>39691142</v>
          </cell>
        </row>
        <row r="2715">
          <cell r="A2715">
            <v>117</v>
          </cell>
          <cell r="D2715">
            <v>2016</v>
          </cell>
          <cell r="F2715">
            <v>55</v>
          </cell>
          <cell r="I2715">
            <v>130639195</v>
          </cell>
        </row>
        <row r="2716">
          <cell r="A2716">
            <v>117</v>
          </cell>
          <cell r="D2716">
            <v>2016</v>
          </cell>
          <cell r="F2716">
            <v>56</v>
          </cell>
          <cell r="I2716">
            <v>2339016</v>
          </cell>
        </row>
        <row r="2717">
          <cell r="A2717">
            <v>117</v>
          </cell>
          <cell r="D2717">
            <v>2016</v>
          </cell>
          <cell r="F2717">
            <v>57</v>
          </cell>
        </row>
        <row r="2718">
          <cell r="A2718">
            <v>117</v>
          </cell>
          <cell r="D2718">
            <v>2016</v>
          </cell>
          <cell r="F2718">
            <v>58</v>
          </cell>
          <cell r="I2718">
            <v>2618569350</v>
          </cell>
        </row>
        <row r="2719">
          <cell r="A2719">
            <v>121</v>
          </cell>
          <cell r="D2719">
            <v>1998</v>
          </cell>
          <cell r="F2719">
            <v>48</v>
          </cell>
          <cell r="I2719">
            <v>50990354</v>
          </cell>
        </row>
        <row r="2720">
          <cell r="A2720">
            <v>121</v>
          </cell>
          <cell r="D2720">
            <v>1998</v>
          </cell>
          <cell r="F2720">
            <v>49</v>
          </cell>
          <cell r="I2720">
            <v>63313903</v>
          </cell>
        </row>
        <row r="2721">
          <cell r="A2721">
            <v>121</v>
          </cell>
          <cell r="D2721">
            <v>1998</v>
          </cell>
          <cell r="F2721">
            <v>50</v>
          </cell>
          <cell r="I2721">
            <v>7647</v>
          </cell>
        </row>
        <row r="2722">
          <cell r="A2722">
            <v>121</v>
          </cell>
          <cell r="D2722">
            <v>1998</v>
          </cell>
          <cell r="F2722">
            <v>51</v>
          </cell>
          <cell r="I2722">
            <v>160085</v>
          </cell>
        </row>
        <row r="2723">
          <cell r="A2723">
            <v>121</v>
          </cell>
          <cell r="D2723">
            <v>1998</v>
          </cell>
          <cell r="F2723">
            <v>52</v>
          </cell>
          <cell r="I2723">
            <v>104023</v>
          </cell>
        </row>
        <row r="2724">
          <cell r="A2724">
            <v>121</v>
          </cell>
          <cell r="D2724">
            <v>1998</v>
          </cell>
          <cell r="F2724">
            <v>53</v>
          </cell>
          <cell r="I2724">
            <v>217527167</v>
          </cell>
        </row>
        <row r="2725">
          <cell r="A2725">
            <v>121</v>
          </cell>
          <cell r="D2725">
            <v>1998</v>
          </cell>
          <cell r="F2725">
            <v>54</v>
          </cell>
        </row>
        <row r="2726">
          <cell r="A2726">
            <v>121</v>
          </cell>
          <cell r="D2726">
            <v>1998</v>
          </cell>
          <cell r="F2726">
            <v>55</v>
          </cell>
          <cell r="I2726">
            <v>722027</v>
          </cell>
        </row>
        <row r="2727">
          <cell r="A2727">
            <v>121</v>
          </cell>
          <cell r="D2727">
            <v>1998</v>
          </cell>
          <cell r="F2727">
            <v>56</v>
          </cell>
          <cell r="I2727">
            <v>822823</v>
          </cell>
        </row>
        <row r="2728">
          <cell r="A2728">
            <v>121</v>
          </cell>
          <cell r="D2728">
            <v>1998</v>
          </cell>
          <cell r="F2728">
            <v>57</v>
          </cell>
          <cell r="I2728">
            <v>60949140</v>
          </cell>
        </row>
        <row r="2729">
          <cell r="A2729">
            <v>121</v>
          </cell>
          <cell r="D2729">
            <v>1998</v>
          </cell>
          <cell r="F2729">
            <v>58</v>
          </cell>
        </row>
        <row r="2730">
          <cell r="A2730">
            <v>121</v>
          </cell>
          <cell r="D2730">
            <v>1999</v>
          </cell>
          <cell r="F2730">
            <v>48</v>
          </cell>
          <cell r="I2730">
            <v>51418715</v>
          </cell>
        </row>
        <row r="2731">
          <cell r="A2731">
            <v>121</v>
          </cell>
          <cell r="D2731">
            <v>1999</v>
          </cell>
          <cell r="F2731">
            <v>49</v>
          </cell>
          <cell r="I2731">
            <v>63849025</v>
          </cell>
        </row>
        <row r="2732">
          <cell r="A2732">
            <v>121</v>
          </cell>
          <cell r="D2732">
            <v>1999</v>
          </cell>
          <cell r="F2732">
            <v>50</v>
          </cell>
          <cell r="I2732">
            <v>7647</v>
          </cell>
        </row>
        <row r="2733">
          <cell r="A2733">
            <v>121</v>
          </cell>
          <cell r="D2733">
            <v>1999</v>
          </cell>
          <cell r="F2733">
            <v>51</v>
          </cell>
          <cell r="I2733">
            <v>160085</v>
          </cell>
        </row>
        <row r="2734">
          <cell r="A2734">
            <v>121</v>
          </cell>
          <cell r="D2734">
            <v>1999</v>
          </cell>
          <cell r="F2734">
            <v>52</v>
          </cell>
          <cell r="I2734">
            <v>104023</v>
          </cell>
        </row>
        <row r="2735">
          <cell r="A2735">
            <v>121</v>
          </cell>
          <cell r="D2735">
            <v>1999</v>
          </cell>
          <cell r="F2735">
            <v>53</v>
          </cell>
          <cell r="I2735">
            <v>222884105</v>
          </cell>
        </row>
        <row r="2736">
          <cell r="A2736">
            <v>121</v>
          </cell>
          <cell r="D2736">
            <v>1999</v>
          </cell>
          <cell r="F2736">
            <v>54</v>
          </cell>
        </row>
        <row r="2737">
          <cell r="A2737">
            <v>121</v>
          </cell>
          <cell r="D2737">
            <v>1999</v>
          </cell>
          <cell r="F2737">
            <v>55</v>
          </cell>
          <cell r="I2737">
            <v>737759</v>
          </cell>
        </row>
        <row r="2738">
          <cell r="A2738">
            <v>121</v>
          </cell>
          <cell r="D2738">
            <v>1999</v>
          </cell>
          <cell r="F2738">
            <v>56</v>
          </cell>
          <cell r="I2738">
            <v>1117908</v>
          </cell>
        </row>
        <row r="2739">
          <cell r="A2739">
            <v>121</v>
          </cell>
          <cell r="D2739">
            <v>1999</v>
          </cell>
          <cell r="F2739">
            <v>57</v>
          </cell>
          <cell r="I2739">
            <v>65287923</v>
          </cell>
        </row>
        <row r="2740">
          <cell r="A2740">
            <v>121</v>
          </cell>
          <cell r="D2740">
            <v>1999</v>
          </cell>
          <cell r="F2740">
            <v>58</v>
          </cell>
          <cell r="I2740">
            <v>0</v>
          </cell>
        </row>
        <row r="2741">
          <cell r="A2741">
            <v>121</v>
          </cell>
          <cell r="D2741">
            <v>2000</v>
          </cell>
          <cell r="F2741">
            <v>48</v>
          </cell>
          <cell r="I2741">
            <v>56603597</v>
          </cell>
        </row>
        <row r="2742">
          <cell r="A2742">
            <v>121</v>
          </cell>
          <cell r="D2742">
            <v>2000</v>
          </cell>
          <cell r="F2742">
            <v>49</v>
          </cell>
          <cell r="I2742">
            <v>68495812</v>
          </cell>
        </row>
        <row r="2743">
          <cell r="A2743">
            <v>121</v>
          </cell>
          <cell r="D2743">
            <v>2000</v>
          </cell>
          <cell r="F2743">
            <v>50</v>
          </cell>
          <cell r="I2743">
            <v>65524</v>
          </cell>
        </row>
        <row r="2744">
          <cell r="A2744">
            <v>121</v>
          </cell>
          <cell r="D2744">
            <v>2000</v>
          </cell>
          <cell r="F2744">
            <v>51</v>
          </cell>
          <cell r="I2744">
            <v>217962</v>
          </cell>
        </row>
        <row r="2745">
          <cell r="A2745">
            <v>121</v>
          </cell>
          <cell r="D2745">
            <v>2000</v>
          </cell>
          <cell r="F2745">
            <v>52</v>
          </cell>
          <cell r="I2745">
            <v>104023</v>
          </cell>
        </row>
        <row r="2746">
          <cell r="A2746">
            <v>121</v>
          </cell>
          <cell r="D2746">
            <v>2000</v>
          </cell>
          <cell r="F2746">
            <v>53</v>
          </cell>
          <cell r="I2746">
            <v>238443506</v>
          </cell>
        </row>
        <row r="2747">
          <cell r="A2747">
            <v>121</v>
          </cell>
          <cell r="D2747">
            <v>2000</v>
          </cell>
          <cell r="F2747">
            <v>54</v>
          </cell>
        </row>
        <row r="2748">
          <cell r="A2748">
            <v>121</v>
          </cell>
          <cell r="D2748">
            <v>2000</v>
          </cell>
          <cell r="F2748">
            <v>55</v>
          </cell>
          <cell r="I2748">
            <v>739099</v>
          </cell>
        </row>
        <row r="2749">
          <cell r="A2749">
            <v>121</v>
          </cell>
          <cell r="D2749">
            <v>2000</v>
          </cell>
          <cell r="F2749">
            <v>56</v>
          </cell>
          <cell r="I2749">
            <v>1117908</v>
          </cell>
        </row>
        <row r="2750">
          <cell r="A2750">
            <v>121</v>
          </cell>
          <cell r="D2750">
            <v>2000</v>
          </cell>
          <cell r="F2750">
            <v>57</v>
          </cell>
          <cell r="I2750">
            <v>67964088</v>
          </cell>
        </row>
        <row r="2751">
          <cell r="A2751">
            <v>121</v>
          </cell>
          <cell r="D2751">
            <v>2000</v>
          </cell>
          <cell r="F2751">
            <v>58</v>
          </cell>
          <cell r="I2751">
            <v>0</v>
          </cell>
        </row>
        <row r="2752">
          <cell r="A2752">
            <v>121</v>
          </cell>
          <cell r="D2752">
            <v>2001</v>
          </cell>
          <cell r="F2752">
            <v>48</v>
          </cell>
          <cell r="I2752">
            <v>71638220</v>
          </cell>
        </row>
        <row r="2753">
          <cell r="A2753">
            <v>121</v>
          </cell>
          <cell r="D2753">
            <v>2001</v>
          </cell>
          <cell r="F2753">
            <v>49</v>
          </cell>
          <cell r="I2753">
            <v>82794574</v>
          </cell>
        </row>
        <row r="2754">
          <cell r="A2754">
            <v>121</v>
          </cell>
          <cell r="D2754">
            <v>2001</v>
          </cell>
          <cell r="F2754">
            <v>50</v>
          </cell>
          <cell r="I2754">
            <v>65524</v>
          </cell>
        </row>
        <row r="2755">
          <cell r="A2755">
            <v>121</v>
          </cell>
          <cell r="D2755">
            <v>2001</v>
          </cell>
          <cell r="F2755">
            <v>51</v>
          </cell>
          <cell r="I2755">
            <v>217962</v>
          </cell>
        </row>
        <row r="2756">
          <cell r="A2756">
            <v>121</v>
          </cell>
          <cell r="D2756">
            <v>2001</v>
          </cell>
          <cell r="F2756">
            <v>52</v>
          </cell>
          <cell r="I2756">
            <v>104023</v>
          </cell>
        </row>
        <row r="2757">
          <cell r="A2757">
            <v>121</v>
          </cell>
          <cell r="D2757">
            <v>2001</v>
          </cell>
          <cell r="F2757">
            <v>53</v>
          </cell>
          <cell r="I2757">
            <v>284840796</v>
          </cell>
        </row>
        <row r="2758">
          <cell r="A2758">
            <v>121</v>
          </cell>
          <cell r="D2758">
            <v>2001</v>
          </cell>
          <cell r="F2758">
            <v>54</v>
          </cell>
        </row>
        <row r="2759">
          <cell r="A2759">
            <v>121</v>
          </cell>
          <cell r="D2759">
            <v>2001</v>
          </cell>
          <cell r="F2759">
            <v>55</v>
          </cell>
          <cell r="I2759">
            <v>950386</v>
          </cell>
        </row>
        <row r="2760">
          <cell r="A2760">
            <v>121</v>
          </cell>
          <cell r="D2760">
            <v>2001</v>
          </cell>
          <cell r="F2760">
            <v>56</v>
          </cell>
          <cell r="I2760">
            <v>1145649</v>
          </cell>
        </row>
        <row r="2761">
          <cell r="A2761">
            <v>121</v>
          </cell>
          <cell r="D2761">
            <v>2001</v>
          </cell>
          <cell r="F2761">
            <v>57</v>
          </cell>
          <cell r="I2761">
            <v>74407959</v>
          </cell>
        </row>
        <row r="2762">
          <cell r="A2762">
            <v>121</v>
          </cell>
          <cell r="D2762">
            <v>2001</v>
          </cell>
          <cell r="F2762">
            <v>58</v>
          </cell>
          <cell r="I2762">
            <v>0</v>
          </cell>
        </row>
        <row r="2763">
          <cell r="A2763">
            <v>121</v>
          </cell>
          <cell r="D2763">
            <v>2002</v>
          </cell>
          <cell r="F2763">
            <v>48</v>
          </cell>
          <cell r="I2763">
            <v>85782206</v>
          </cell>
        </row>
        <row r="2764">
          <cell r="A2764">
            <v>121</v>
          </cell>
          <cell r="D2764">
            <v>2002</v>
          </cell>
          <cell r="F2764">
            <v>49</v>
          </cell>
          <cell r="I2764">
            <v>95825950</v>
          </cell>
        </row>
        <row r="2765">
          <cell r="A2765">
            <v>121</v>
          </cell>
          <cell r="D2765">
            <v>2002</v>
          </cell>
          <cell r="F2765">
            <v>50</v>
          </cell>
          <cell r="I2765">
            <v>65524</v>
          </cell>
        </row>
        <row r="2766">
          <cell r="A2766">
            <v>121</v>
          </cell>
          <cell r="D2766">
            <v>2002</v>
          </cell>
          <cell r="F2766">
            <v>51</v>
          </cell>
          <cell r="I2766">
            <v>217962</v>
          </cell>
        </row>
        <row r="2767">
          <cell r="A2767">
            <v>121</v>
          </cell>
          <cell r="D2767">
            <v>2002</v>
          </cell>
          <cell r="F2767">
            <v>52</v>
          </cell>
          <cell r="I2767">
            <v>104023</v>
          </cell>
        </row>
        <row r="2768">
          <cell r="A2768">
            <v>121</v>
          </cell>
          <cell r="D2768">
            <v>2002</v>
          </cell>
          <cell r="F2768">
            <v>53</v>
          </cell>
          <cell r="I2768">
            <v>321188220</v>
          </cell>
        </row>
        <row r="2769">
          <cell r="A2769">
            <v>121</v>
          </cell>
          <cell r="D2769">
            <v>2002</v>
          </cell>
          <cell r="F2769">
            <v>54</v>
          </cell>
        </row>
        <row r="2770">
          <cell r="A2770">
            <v>121</v>
          </cell>
          <cell r="D2770">
            <v>2002</v>
          </cell>
          <cell r="F2770">
            <v>55</v>
          </cell>
          <cell r="I2770">
            <v>1019591</v>
          </cell>
        </row>
        <row r="2771">
          <cell r="A2771">
            <v>121</v>
          </cell>
          <cell r="D2771">
            <v>2002</v>
          </cell>
          <cell r="F2771">
            <v>56</v>
          </cell>
          <cell r="I2771">
            <v>1145649</v>
          </cell>
        </row>
        <row r="2772">
          <cell r="A2772">
            <v>121</v>
          </cell>
          <cell r="D2772">
            <v>2002</v>
          </cell>
          <cell r="F2772">
            <v>57</v>
          </cell>
          <cell r="I2772">
            <v>78917504</v>
          </cell>
        </row>
        <row r="2773">
          <cell r="A2773">
            <v>121</v>
          </cell>
          <cell r="D2773">
            <v>2002</v>
          </cell>
          <cell r="F2773">
            <v>58</v>
          </cell>
          <cell r="I2773">
            <v>0</v>
          </cell>
        </row>
        <row r="2774">
          <cell r="A2774">
            <v>121</v>
          </cell>
          <cell r="D2774">
            <v>2003</v>
          </cell>
          <cell r="F2774">
            <v>48</v>
          </cell>
          <cell r="I2774">
            <v>12618470</v>
          </cell>
        </row>
        <row r="2775">
          <cell r="A2775">
            <v>121</v>
          </cell>
          <cell r="D2775">
            <v>2003</v>
          </cell>
          <cell r="F2775">
            <v>49</v>
          </cell>
          <cell r="I2775">
            <v>1457720</v>
          </cell>
        </row>
        <row r="2776">
          <cell r="A2776">
            <v>121</v>
          </cell>
          <cell r="D2776">
            <v>2003</v>
          </cell>
          <cell r="F2776">
            <v>50</v>
          </cell>
          <cell r="I2776">
            <v>126268212</v>
          </cell>
        </row>
        <row r="2777">
          <cell r="A2777">
            <v>121</v>
          </cell>
          <cell r="D2777">
            <v>2003</v>
          </cell>
          <cell r="F2777">
            <v>51</v>
          </cell>
          <cell r="I2777">
            <v>2539821</v>
          </cell>
        </row>
        <row r="2778">
          <cell r="A2778">
            <v>121</v>
          </cell>
          <cell r="D2778">
            <v>2003</v>
          </cell>
          <cell r="F2778">
            <v>52</v>
          </cell>
          <cell r="I2778">
            <v>86561171</v>
          </cell>
        </row>
        <row r="2779">
          <cell r="A2779">
            <v>121</v>
          </cell>
          <cell r="D2779">
            <v>2003</v>
          </cell>
          <cell r="F2779">
            <v>53</v>
          </cell>
          <cell r="I2779">
            <v>96563443</v>
          </cell>
        </row>
        <row r="2780">
          <cell r="A2780">
            <v>121</v>
          </cell>
          <cell r="D2780">
            <v>2003</v>
          </cell>
          <cell r="F2780">
            <v>54</v>
          </cell>
          <cell r="I2780">
            <v>65524</v>
          </cell>
        </row>
        <row r="2781">
          <cell r="A2781">
            <v>121</v>
          </cell>
          <cell r="D2781">
            <v>2003</v>
          </cell>
          <cell r="F2781">
            <v>55</v>
          </cell>
          <cell r="I2781">
            <v>217962</v>
          </cell>
        </row>
        <row r="2782">
          <cell r="A2782">
            <v>121</v>
          </cell>
          <cell r="D2782">
            <v>2003</v>
          </cell>
          <cell r="F2782">
            <v>56</v>
          </cell>
          <cell r="I2782">
            <v>104023</v>
          </cell>
        </row>
        <row r="2783">
          <cell r="A2783">
            <v>121</v>
          </cell>
          <cell r="D2783">
            <v>2003</v>
          </cell>
          <cell r="F2783">
            <v>57</v>
          </cell>
          <cell r="I2783">
            <v>0</v>
          </cell>
        </row>
        <row r="2784">
          <cell r="A2784">
            <v>121</v>
          </cell>
          <cell r="D2784">
            <v>2003</v>
          </cell>
          <cell r="F2784">
            <v>58</v>
          </cell>
          <cell r="I2784">
            <v>326396346</v>
          </cell>
        </row>
        <row r="2785">
          <cell r="A2785">
            <v>121</v>
          </cell>
          <cell r="D2785">
            <v>2004</v>
          </cell>
          <cell r="F2785">
            <v>48</v>
          </cell>
          <cell r="I2785">
            <v>12537258</v>
          </cell>
        </row>
        <row r="2786">
          <cell r="A2786">
            <v>121</v>
          </cell>
          <cell r="D2786">
            <v>2004</v>
          </cell>
          <cell r="F2786">
            <v>49</v>
          </cell>
          <cell r="I2786">
            <v>6815583</v>
          </cell>
        </row>
        <row r="2787">
          <cell r="A2787">
            <v>121</v>
          </cell>
          <cell r="D2787">
            <v>2004</v>
          </cell>
          <cell r="F2787">
            <v>50</v>
          </cell>
          <cell r="I2787">
            <v>121326453</v>
          </cell>
        </row>
        <row r="2788">
          <cell r="A2788">
            <v>121</v>
          </cell>
          <cell r="D2788">
            <v>2004</v>
          </cell>
          <cell r="F2788">
            <v>51</v>
          </cell>
          <cell r="I2788">
            <v>2532160</v>
          </cell>
        </row>
        <row r="2789">
          <cell r="A2789">
            <v>121</v>
          </cell>
          <cell r="D2789">
            <v>2004</v>
          </cell>
          <cell r="F2789">
            <v>52</v>
          </cell>
          <cell r="I2789">
            <v>86611433</v>
          </cell>
        </row>
        <row r="2790">
          <cell r="A2790">
            <v>121</v>
          </cell>
          <cell r="D2790">
            <v>2004</v>
          </cell>
          <cell r="F2790">
            <v>53</v>
          </cell>
          <cell r="I2790">
            <v>96298934</v>
          </cell>
        </row>
        <row r="2791">
          <cell r="A2791">
            <v>121</v>
          </cell>
          <cell r="D2791">
            <v>2004</v>
          </cell>
          <cell r="F2791">
            <v>54</v>
          </cell>
          <cell r="I2791">
            <v>65524</v>
          </cell>
        </row>
        <row r="2792">
          <cell r="A2792">
            <v>121</v>
          </cell>
          <cell r="D2792">
            <v>2004</v>
          </cell>
          <cell r="F2792">
            <v>55</v>
          </cell>
          <cell r="I2792">
            <v>217962</v>
          </cell>
        </row>
        <row r="2793">
          <cell r="A2793">
            <v>121</v>
          </cell>
          <cell r="D2793">
            <v>2004</v>
          </cell>
          <cell r="F2793">
            <v>56</v>
          </cell>
          <cell r="I2793">
            <v>104023</v>
          </cell>
        </row>
        <row r="2794">
          <cell r="A2794">
            <v>121</v>
          </cell>
          <cell r="D2794">
            <v>2004</v>
          </cell>
          <cell r="F2794">
            <v>57</v>
          </cell>
        </row>
        <row r="2795">
          <cell r="A2795">
            <v>121</v>
          </cell>
          <cell r="D2795">
            <v>2004</v>
          </cell>
          <cell r="F2795">
            <v>58</v>
          </cell>
          <cell r="I2795">
            <v>326509330</v>
          </cell>
        </row>
        <row r="2796">
          <cell r="A2796">
            <v>121</v>
          </cell>
          <cell r="D2796">
            <v>2005</v>
          </cell>
          <cell r="F2796">
            <v>48</v>
          </cell>
          <cell r="I2796">
            <v>12847086</v>
          </cell>
        </row>
        <row r="2797">
          <cell r="A2797">
            <v>121</v>
          </cell>
          <cell r="D2797">
            <v>2005</v>
          </cell>
          <cell r="F2797">
            <v>49</v>
          </cell>
          <cell r="I2797">
            <v>6815583</v>
          </cell>
        </row>
        <row r="2798">
          <cell r="A2798">
            <v>121</v>
          </cell>
          <cell r="D2798">
            <v>2005</v>
          </cell>
          <cell r="F2798">
            <v>50</v>
          </cell>
          <cell r="I2798">
            <v>124854423</v>
          </cell>
        </row>
        <row r="2799">
          <cell r="A2799">
            <v>121</v>
          </cell>
          <cell r="D2799">
            <v>2005</v>
          </cell>
          <cell r="F2799">
            <v>51</v>
          </cell>
          <cell r="I2799">
            <v>2532160</v>
          </cell>
        </row>
        <row r="2800">
          <cell r="A2800">
            <v>121</v>
          </cell>
          <cell r="D2800">
            <v>2005</v>
          </cell>
          <cell r="F2800">
            <v>52</v>
          </cell>
          <cell r="I2800">
            <v>88342745</v>
          </cell>
        </row>
        <row r="2801">
          <cell r="A2801">
            <v>121</v>
          </cell>
          <cell r="D2801">
            <v>2005</v>
          </cell>
          <cell r="F2801">
            <v>53</v>
          </cell>
          <cell r="I2801">
            <v>98260472</v>
          </cell>
        </row>
        <row r="2802">
          <cell r="A2802">
            <v>121</v>
          </cell>
          <cell r="D2802">
            <v>2005</v>
          </cell>
          <cell r="F2802">
            <v>54</v>
          </cell>
          <cell r="I2802">
            <v>75009</v>
          </cell>
        </row>
        <row r="2803">
          <cell r="A2803">
            <v>121</v>
          </cell>
          <cell r="D2803">
            <v>2005</v>
          </cell>
          <cell r="F2803">
            <v>55</v>
          </cell>
          <cell r="I2803">
            <v>219964</v>
          </cell>
        </row>
        <row r="2804">
          <cell r="A2804">
            <v>121</v>
          </cell>
          <cell r="D2804">
            <v>2005</v>
          </cell>
          <cell r="F2804">
            <v>56</v>
          </cell>
          <cell r="I2804">
            <v>104023</v>
          </cell>
        </row>
        <row r="2805">
          <cell r="A2805">
            <v>121</v>
          </cell>
          <cell r="D2805">
            <v>2005</v>
          </cell>
          <cell r="F2805">
            <v>57</v>
          </cell>
        </row>
        <row r="2806">
          <cell r="A2806">
            <v>121</v>
          </cell>
          <cell r="D2806">
            <v>2005</v>
          </cell>
          <cell r="F2806">
            <v>58</v>
          </cell>
          <cell r="I2806">
            <v>334051465</v>
          </cell>
        </row>
        <row r="2807">
          <cell r="A2807">
            <v>121</v>
          </cell>
          <cell r="D2807">
            <v>2006</v>
          </cell>
          <cell r="F2807">
            <v>48</v>
          </cell>
          <cell r="I2807">
            <v>12869184</v>
          </cell>
        </row>
        <row r="2808">
          <cell r="A2808">
            <v>121</v>
          </cell>
          <cell r="D2808">
            <v>2006</v>
          </cell>
          <cell r="F2808">
            <v>49</v>
          </cell>
          <cell r="I2808">
            <v>6884328</v>
          </cell>
        </row>
        <row r="2809">
          <cell r="A2809">
            <v>121</v>
          </cell>
          <cell r="D2809">
            <v>2006</v>
          </cell>
          <cell r="F2809">
            <v>50</v>
          </cell>
          <cell r="I2809">
            <v>128513621</v>
          </cell>
        </row>
        <row r="2810">
          <cell r="A2810">
            <v>121</v>
          </cell>
          <cell r="D2810">
            <v>2006</v>
          </cell>
          <cell r="F2810">
            <v>51</v>
          </cell>
          <cell r="I2810">
            <v>2704290</v>
          </cell>
        </row>
        <row r="2811">
          <cell r="A2811">
            <v>121</v>
          </cell>
          <cell r="D2811">
            <v>2006</v>
          </cell>
          <cell r="F2811">
            <v>52</v>
          </cell>
          <cell r="I2811">
            <v>88863780</v>
          </cell>
        </row>
        <row r="2812">
          <cell r="A2812">
            <v>121</v>
          </cell>
          <cell r="D2812">
            <v>2006</v>
          </cell>
          <cell r="F2812">
            <v>53</v>
          </cell>
          <cell r="I2812">
            <v>98386490</v>
          </cell>
        </row>
        <row r="2813">
          <cell r="A2813">
            <v>121</v>
          </cell>
          <cell r="D2813">
            <v>2006</v>
          </cell>
          <cell r="F2813">
            <v>54</v>
          </cell>
          <cell r="I2813">
            <v>74999</v>
          </cell>
        </row>
        <row r="2814">
          <cell r="A2814">
            <v>121</v>
          </cell>
          <cell r="D2814">
            <v>2006</v>
          </cell>
          <cell r="F2814">
            <v>55</v>
          </cell>
          <cell r="I2814">
            <v>225228</v>
          </cell>
        </row>
        <row r="2815">
          <cell r="A2815">
            <v>121</v>
          </cell>
          <cell r="D2815">
            <v>2006</v>
          </cell>
          <cell r="F2815">
            <v>56</v>
          </cell>
          <cell r="I2815">
            <v>104023</v>
          </cell>
        </row>
        <row r="2816">
          <cell r="A2816">
            <v>121</v>
          </cell>
          <cell r="D2816">
            <v>2006</v>
          </cell>
          <cell r="F2816">
            <v>57</v>
          </cell>
        </row>
        <row r="2817">
          <cell r="A2817">
            <v>121</v>
          </cell>
          <cell r="D2817">
            <v>2006</v>
          </cell>
          <cell r="F2817">
            <v>58</v>
          </cell>
          <cell r="I2817">
            <v>338625943</v>
          </cell>
        </row>
        <row r="2818">
          <cell r="A2818">
            <v>121</v>
          </cell>
          <cell r="D2818">
            <v>2007</v>
          </cell>
          <cell r="F2818">
            <v>48</v>
          </cell>
          <cell r="I2818">
            <v>12848555</v>
          </cell>
        </row>
        <row r="2819">
          <cell r="A2819">
            <v>121</v>
          </cell>
          <cell r="D2819">
            <v>2007</v>
          </cell>
          <cell r="F2819">
            <v>49</v>
          </cell>
          <cell r="I2819">
            <v>8386122</v>
          </cell>
        </row>
        <row r="2820">
          <cell r="A2820">
            <v>121</v>
          </cell>
          <cell r="D2820">
            <v>2007</v>
          </cell>
          <cell r="F2820">
            <v>50</v>
          </cell>
          <cell r="I2820">
            <v>124320001</v>
          </cell>
        </row>
        <row r="2821">
          <cell r="A2821">
            <v>121</v>
          </cell>
          <cell r="D2821">
            <v>2007</v>
          </cell>
          <cell r="F2821">
            <v>51</v>
          </cell>
          <cell r="I2821">
            <v>3876382</v>
          </cell>
        </row>
        <row r="2822">
          <cell r="A2822">
            <v>121</v>
          </cell>
          <cell r="D2822">
            <v>2007</v>
          </cell>
          <cell r="F2822">
            <v>52</v>
          </cell>
          <cell r="I2822">
            <v>108237360</v>
          </cell>
        </row>
        <row r="2823">
          <cell r="A2823">
            <v>121</v>
          </cell>
          <cell r="D2823">
            <v>2007</v>
          </cell>
          <cell r="F2823">
            <v>53</v>
          </cell>
          <cell r="I2823">
            <v>98508039</v>
          </cell>
        </row>
        <row r="2824">
          <cell r="A2824">
            <v>121</v>
          </cell>
          <cell r="D2824">
            <v>2007</v>
          </cell>
          <cell r="F2824">
            <v>54</v>
          </cell>
          <cell r="I2824">
            <v>74999</v>
          </cell>
        </row>
        <row r="2825">
          <cell r="A2825">
            <v>121</v>
          </cell>
          <cell r="D2825">
            <v>2007</v>
          </cell>
          <cell r="F2825">
            <v>55</v>
          </cell>
          <cell r="I2825">
            <v>225228</v>
          </cell>
        </row>
        <row r="2826">
          <cell r="A2826">
            <v>121</v>
          </cell>
          <cell r="D2826">
            <v>2007</v>
          </cell>
          <cell r="F2826">
            <v>56</v>
          </cell>
          <cell r="I2826">
            <v>102589</v>
          </cell>
        </row>
        <row r="2827">
          <cell r="A2827">
            <v>121</v>
          </cell>
          <cell r="D2827">
            <v>2007</v>
          </cell>
          <cell r="F2827">
            <v>57</v>
          </cell>
        </row>
        <row r="2828">
          <cell r="A2828">
            <v>121</v>
          </cell>
          <cell r="D2828">
            <v>2007</v>
          </cell>
          <cell r="F2828">
            <v>58</v>
          </cell>
          <cell r="I2828">
            <v>356579275</v>
          </cell>
        </row>
        <row r="2829">
          <cell r="A2829">
            <v>121</v>
          </cell>
          <cell r="D2829">
            <v>2008</v>
          </cell>
          <cell r="F2829">
            <v>48</v>
          </cell>
          <cell r="I2829">
            <v>13267618</v>
          </cell>
        </row>
        <row r="2830">
          <cell r="A2830">
            <v>121</v>
          </cell>
          <cell r="D2830">
            <v>2008</v>
          </cell>
          <cell r="F2830">
            <v>49</v>
          </cell>
          <cell r="I2830">
            <v>8548167</v>
          </cell>
        </row>
        <row r="2831">
          <cell r="A2831">
            <v>121</v>
          </cell>
          <cell r="D2831">
            <v>2008</v>
          </cell>
          <cell r="F2831">
            <v>50</v>
          </cell>
          <cell r="I2831">
            <v>124136841</v>
          </cell>
        </row>
        <row r="2832">
          <cell r="A2832">
            <v>121</v>
          </cell>
          <cell r="D2832">
            <v>2008</v>
          </cell>
          <cell r="F2832">
            <v>51</v>
          </cell>
          <cell r="I2832">
            <v>3024257</v>
          </cell>
        </row>
        <row r="2833">
          <cell r="A2833">
            <v>121</v>
          </cell>
          <cell r="D2833">
            <v>2008</v>
          </cell>
          <cell r="F2833">
            <v>52</v>
          </cell>
          <cell r="I2833">
            <v>110770803</v>
          </cell>
        </row>
        <row r="2834">
          <cell r="A2834">
            <v>121</v>
          </cell>
          <cell r="D2834">
            <v>2008</v>
          </cell>
          <cell r="F2834">
            <v>53</v>
          </cell>
          <cell r="I2834">
            <v>98135955</v>
          </cell>
        </row>
        <row r="2835">
          <cell r="A2835">
            <v>121</v>
          </cell>
          <cell r="D2835">
            <v>2008</v>
          </cell>
          <cell r="F2835">
            <v>54</v>
          </cell>
          <cell r="I2835">
            <v>2756463</v>
          </cell>
        </row>
        <row r="2836">
          <cell r="A2836">
            <v>121</v>
          </cell>
          <cell r="D2836">
            <v>2008</v>
          </cell>
          <cell r="F2836">
            <v>55</v>
          </cell>
          <cell r="I2836">
            <v>228510</v>
          </cell>
        </row>
        <row r="2837">
          <cell r="A2837">
            <v>121</v>
          </cell>
          <cell r="D2837">
            <v>2008</v>
          </cell>
          <cell r="F2837">
            <v>56</v>
          </cell>
          <cell r="I2837">
            <v>26067</v>
          </cell>
        </row>
        <row r="2838">
          <cell r="A2838">
            <v>121</v>
          </cell>
          <cell r="D2838">
            <v>2008</v>
          </cell>
          <cell r="F2838">
            <v>57</v>
          </cell>
        </row>
        <row r="2839">
          <cell r="A2839">
            <v>121</v>
          </cell>
          <cell r="D2839">
            <v>2008</v>
          </cell>
          <cell r="F2839">
            <v>58</v>
          </cell>
          <cell r="I2839">
            <v>360894681</v>
          </cell>
        </row>
        <row r="2840">
          <cell r="A2840">
            <v>121</v>
          </cell>
          <cell r="D2840">
            <v>2009</v>
          </cell>
          <cell r="F2840">
            <v>48</v>
          </cell>
          <cell r="I2840">
            <v>13321147</v>
          </cell>
        </row>
        <row r="2841">
          <cell r="A2841">
            <v>121</v>
          </cell>
          <cell r="D2841">
            <v>2009</v>
          </cell>
          <cell r="F2841">
            <v>49</v>
          </cell>
          <cell r="I2841">
            <v>9349041</v>
          </cell>
        </row>
        <row r="2842">
          <cell r="A2842">
            <v>121</v>
          </cell>
          <cell r="D2842">
            <v>2009</v>
          </cell>
          <cell r="F2842">
            <v>50</v>
          </cell>
          <cell r="I2842">
            <v>132486149</v>
          </cell>
        </row>
        <row r="2843">
          <cell r="A2843">
            <v>121</v>
          </cell>
          <cell r="D2843">
            <v>2009</v>
          </cell>
          <cell r="F2843">
            <v>51</v>
          </cell>
          <cell r="I2843">
            <v>2988240</v>
          </cell>
        </row>
        <row r="2844">
          <cell r="A2844">
            <v>121</v>
          </cell>
          <cell r="D2844">
            <v>2009</v>
          </cell>
          <cell r="F2844">
            <v>52</v>
          </cell>
          <cell r="I2844">
            <v>140906183</v>
          </cell>
        </row>
        <row r="2845">
          <cell r="A2845">
            <v>121</v>
          </cell>
          <cell r="D2845">
            <v>2009</v>
          </cell>
          <cell r="F2845">
            <v>53</v>
          </cell>
          <cell r="I2845">
            <v>97581965</v>
          </cell>
        </row>
        <row r="2846">
          <cell r="A2846">
            <v>121</v>
          </cell>
          <cell r="D2846">
            <v>2009</v>
          </cell>
          <cell r="F2846">
            <v>54</v>
          </cell>
          <cell r="I2846">
            <v>65524</v>
          </cell>
        </row>
        <row r="2847">
          <cell r="A2847">
            <v>121</v>
          </cell>
          <cell r="D2847">
            <v>2009</v>
          </cell>
          <cell r="F2847">
            <v>55</v>
          </cell>
          <cell r="I2847">
            <v>228510</v>
          </cell>
        </row>
        <row r="2848">
          <cell r="A2848">
            <v>121</v>
          </cell>
          <cell r="D2848">
            <v>2009</v>
          </cell>
          <cell r="F2848">
            <v>56</v>
          </cell>
          <cell r="I2848">
            <v>26067</v>
          </cell>
        </row>
        <row r="2849">
          <cell r="A2849">
            <v>121</v>
          </cell>
          <cell r="D2849">
            <v>2009</v>
          </cell>
          <cell r="F2849">
            <v>57</v>
          </cell>
        </row>
        <row r="2850">
          <cell r="A2850">
            <v>121</v>
          </cell>
          <cell r="D2850">
            <v>2009</v>
          </cell>
          <cell r="F2850">
            <v>58</v>
          </cell>
          <cell r="I2850">
            <v>396952826</v>
          </cell>
        </row>
        <row r="2851">
          <cell r="A2851">
            <v>121</v>
          </cell>
          <cell r="D2851">
            <v>2010</v>
          </cell>
          <cell r="F2851">
            <v>48</v>
          </cell>
          <cell r="I2851">
            <v>14426503</v>
          </cell>
        </row>
        <row r="2852">
          <cell r="A2852">
            <v>121</v>
          </cell>
          <cell r="D2852">
            <v>2010</v>
          </cell>
          <cell r="F2852">
            <v>49</v>
          </cell>
          <cell r="I2852">
            <v>9189735</v>
          </cell>
        </row>
        <row r="2853">
          <cell r="A2853">
            <v>121</v>
          </cell>
          <cell r="D2853">
            <v>2010</v>
          </cell>
          <cell r="F2853">
            <v>50</v>
          </cell>
          <cell r="I2853">
            <v>137975389</v>
          </cell>
        </row>
        <row r="2854">
          <cell r="A2854">
            <v>121</v>
          </cell>
          <cell r="D2854">
            <v>2010</v>
          </cell>
          <cell r="F2854">
            <v>51</v>
          </cell>
          <cell r="I2854">
            <v>2987774</v>
          </cell>
        </row>
        <row r="2855">
          <cell r="A2855">
            <v>121</v>
          </cell>
          <cell r="D2855">
            <v>2010</v>
          </cell>
          <cell r="F2855">
            <v>52</v>
          </cell>
          <cell r="I2855">
            <v>144075054</v>
          </cell>
        </row>
        <row r="2856">
          <cell r="A2856">
            <v>121</v>
          </cell>
          <cell r="D2856">
            <v>2010</v>
          </cell>
          <cell r="F2856">
            <v>53</v>
          </cell>
          <cell r="I2856">
            <v>98771641</v>
          </cell>
        </row>
        <row r="2857">
          <cell r="A2857">
            <v>121</v>
          </cell>
          <cell r="D2857">
            <v>2010</v>
          </cell>
          <cell r="F2857">
            <v>54</v>
          </cell>
          <cell r="I2857">
            <v>65524</v>
          </cell>
        </row>
        <row r="2858">
          <cell r="A2858">
            <v>121</v>
          </cell>
          <cell r="D2858">
            <v>2010</v>
          </cell>
          <cell r="F2858">
            <v>55</v>
          </cell>
          <cell r="I2858">
            <v>228510</v>
          </cell>
        </row>
        <row r="2859">
          <cell r="A2859">
            <v>121</v>
          </cell>
          <cell r="D2859">
            <v>2010</v>
          </cell>
          <cell r="F2859">
            <v>56</v>
          </cell>
          <cell r="I2859">
            <v>26067</v>
          </cell>
        </row>
        <row r="2860">
          <cell r="A2860">
            <v>121</v>
          </cell>
          <cell r="D2860">
            <v>2010</v>
          </cell>
          <cell r="F2860">
            <v>57</v>
          </cell>
        </row>
        <row r="2861">
          <cell r="A2861">
            <v>121</v>
          </cell>
          <cell r="D2861">
            <v>2010</v>
          </cell>
          <cell r="F2861">
            <v>58</v>
          </cell>
          <cell r="I2861">
            <v>407746197</v>
          </cell>
        </row>
        <row r="2862">
          <cell r="A2862">
            <v>121</v>
          </cell>
          <cell r="D2862">
            <v>2011</v>
          </cell>
          <cell r="F2862">
            <v>48</v>
          </cell>
          <cell r="I2862">
            <v>14559693</v>
          </cell>
        </row>
        <row r="2863">
          <cell r="A2863">
            <v>121</v>
          </cell>
          <cell r="D2863">
            <v>2011</v>
          </cell>
          <cell r="F2863">
            <v>49</v>
          </cell>
          <cell r="I2863">
            <v>11468045</v>
          </cell>
        </row>
        <row r="2864">
          <cell r="A2864">
            <v>121</v>
          </cell>
          <cell r="D2864">
            <v>2011</v>
          </cell>
          <cell r="F2864">
            <v>50</v>
          </cell>
          <cell r="I2864">
            <v>170810320</v>
          </cell>
        </row>
        <row r="2865">
          <cell r="A2865">
            <v>121</v>
          </cell>
          <cell r="D2865">
            <v>2011</v>
          </cell>
          <cell r="F2865">
            <v>51</v>
          </cell>
          <cell r="I2865">
            <v>3112007</v>
          </cell>
        </row>
        <row r="2866">
          <cell r="A2866">
            <v>121</v>
          </cell>
          <cell r="D2866">
            <v>2011</v>
          </cell>
          <cell r="F2866">
            <v>52</v>
          </cell>
          <cell r="I2866">
            <v>151655248</v>
          </cell>
        </row>
        <row r="2867">
          <cell r="A2867">
            <v>121</v>
          </cell>
          <cell r="D2867">
            <v>2011</v>
          </cell>
          <cell r="F2867">
            <v>53</v>
          </cell>
          <cell r="I2867">
            <v>99593140</v>
          </cell>
        </row>
        <row r="2868">
          <cell r="A2868">
            <v>121</v>
          </cell>
          <cell r="D2868">
            <v>2011</v>
          </cell>
          <cell r="F2868">
            <v>54</v>
          </cell>
          <cell r="I2868">
            <v>6216070</v>
          </cell>
        </row>
        <row r="2869">
          <cell r="A2869">
            <v>121</v>
          </cell>
          <cell r="D2869">
            <v>2011</v>
          </cell>
          <cell r="F2869">
            <v>55</v>
          </cell>
          <cell r="I2869">
            <v>8748853</v>
          </cell>
        </row>
        <row r="2870">
          <cell r="A2870">
            <v>121</v>
          </cell>
          <cell r="D2870">
            <v>2011</v>
          </cell>
          <cell r="F2870">
            <v>56</v>
          </cell>
          <cell r="I2870">
            <v>26067</v>
          </cell>
        </row>
        <row r="2871">
          <cell r="A2871">
            <v>121</v>
          </cell>
          <cell r="D2871">
            <v>2011</v>
          </cell>
          <cell r="F2871">
            <v>57</v>
          </cell>
        </row>
        <row r="2872">
          <cell r="A2872">
            <v>121</v>
          </cell>
          <cell r="D2872">
            <v>2011</v>
          </cell>
          <cell r="F2872">
            <v>58</v>
          </cell>
          <cell r="I2872">
            <v>466189443</v>
          </cell>
        </row>
        <row r="2873">
          <cell r="A2873">
            <v>121</v>
          </cell>
          <cell r="D2873">
            <v>2012</v>
          </cell>
          <cell r="F2873">
            <v>48</v>
          </cell>
          <cell r="I2873">
            <v>15926506</v>
          </cell>
        </row>
        <row r="2874">
          <cell r="A2874">
            <v>121</v>
          </cell>
          <cell r="D2874">
            <v>2012</v>
          </cell>
          <cell r="F2874">
            <v>49</v>
          </cell>
          <cell r="I2874">
            <v>12246002</v>
          </cell>
        </row>
        <row r="2875">
          <cell r="A2875">
            <v>121</v>
          </cell>
          <cell r="D2875">
            <v>2012</v>
          </cell>
          <cell r="F2875">
            <v>50</v>
          </cell>
          <cell r="I2875">
            <v>186641134</v>
          </cell>
        </row>
        <row r="2876">
          <cell r="A2876">
            <v>121</v>
          </cell>
          <cell r="D2876">
            <v>2012</v>
          </cell>
          <cell r="F2876">
            <v>51</v>
          </cell>
          <cell r="I2876">
            <v>2986698</v>
          </cell>
        </row>
        <row r="2877">
          <cell r="A2877">
            <v>121</v>
          </cell>
          <cell r="D2877">
            <v>2012</v>
          </cell>
          <cell r="F2877">
            <v>52</v>
          </cell>
          <cell r="I2877">
            <v>165504017</v>
          </cell>
        </row>
        <row r="2878">
          <cell r="A2878">
            <v>121</v>
          </cell>
          <cell r="D2878">
            <v>2012</v>
          </cell>
          <cell r="F2878">
            <v>53</v>
          </cell>
          <cell r="I2878">
            <v>105750313</v>
          </cell>
        </row>
        <row r="2879">
          <cell r="A2879">
            <v>121</v>
          </cell>
          <cell r="D2879">
            <v>2012</v>
          </cell>
          <cell r="F2879">
            <v>54</v>
          </cell>
          <cell r="I2879">
            <v>6321088</v>
          </cell>
        </row>
        <row r="2880">
          <cell r="A2880">
            <v>121</v>
          </cell>
          <cell r="D2880">
            <v>2012</v>
          </cell>
          <cell r="F2880">
            <v>55</v>
          </cell>
          <cell r="I2880">
            <v>9061853</v>
          </cell>
        </row>
        <row r="2881">
          <cell r="A2881">
            <v>121</v>
          </cell>
          <cell r="D2881">
            <v>2012</v>
          </cell>
          <cell r="F2881">
            <v>56</v>
          </cell>
          <cell r="I2881">
            <v>26067</v>
          </cell>
        </row>
        <row r="2882">
          <cell r="A2882">
            <v>121</v>
          </cell>
          <cell r="D2882">
            <v>2012</v>
          </cell>
          <cell r="F2882">
            <v>57</v>
          </cell>
        </row>
        <row r="2883">
          <cell r="A2883">
            <v>121</v>
          </cell>
          <cell r="D2883">
            <v>2012</v>
          </cell>
          <cell r="F2883">
            <v>58</v>
          </cell>
          <cell r="I2883">
            <v>504463678</v>
          </cell>
        </row>
        <row r="2884">
          <cell r="A2884">
            <v>121</v>
          </cell>
          <cell r="D2884">
            <v>2013</v>
          </cell>
          <cell r="F2884">
            <v>48</v>
          </cell>
          <cell r="I2884">
            <v>18011249</v>
          </cell>
        </row>
        <row r="2885">
          <cell r="A2885">
            <v>121</v>
          </cell>
          <cell r="D2885">
            <v>2013</v>
          </cell>
          <cell r="F2885">
            <v>49</v>
          </cell>
          <cell r="I2885">
            <v>14920445</v>
          </cell>
        </row>
        <row r="2886">
          <cell r="A2886">
            <v>121</v>
          </cell>
          <cell r="D2886">
            <v>2013</v>
          </cell>
          <cell r="F2886">
            <v>50</v>
          </cell>
          <cell r="I2886">
            <v>208925326</v>
          </cell>
        </row>
        <row r="2887">
          <cell r="A2887">
            <v>121</v>
          </cell>
          <cell r="D2887">
            <v>2013</v>
          </cell>
          <cell r="F2887">
            <v>51</v>
          </cell>
          <cell r="I2887">
            <v>2986698</v>
          </cell>
        </row>
        <row r="2888">
          <cell r="A2888">
            <v>121</v>
          </cell>
          <cell r="D2888">
            <v>2013</v>
          </cell>
          <cell r="F2888">
            <v>52</v>
          </cell>
          <cell r="I2888">
            <v>194635822</v>
          </cell>
        </row>
        <row r="2889">
          <cell r="A2889">
            <v>121</v>
          </cell>
          <cell r="D2889">
            <v>2013</v>
          </cell>
          <cell r="F2889">
            <v>53</v>
          </cell>
          <cell r="I2889">
            <v>110179665</v>
          </cell>
        </row>
        <row r="2890">
          <cell r="A2890">
            <v>121</v>
          </cell>
          <cell r="D2890">
            <v>2013</v>
          </cell>
          <cell r="F2890">
            <v>54</v>
          </cell>
          <cell r="I2890">
            <v>6313729</v>
          </cell>
        </row>
        <row r="2891">
          <cell r="A2891">
            <v>121</v>
          </cell>
          <cell r="D2891">
            <v>2013</v>
          </cell>
          <cell r="F2891">
            <v>55</v>
          </cell>
          <cell r="I2891">
            <v>9054134</v>
          </cell>
        </row>
        <row r="2892">
          <cell r="A2892">
            <v>121</v>
          </cell>
          <cell r="D2892">
            <v>2013</v>
          </cell>
          <cell r="F2892">
            <v>56</v>
          </cell>
          <cell r="I2892">
            <v>26067</v>
          </cell>
        </row>
        <row r="2893">
          <cell r="A2893">
            <v>121</v>
          </cell>
          <cell r="D2893">
            <v>2013</v>
          </cell>
          <cell r="F2893">
            <v>57</v>
          </cell>
          <cell r="I2893">
            <v>0</v>
          </cell>
        </row>
        <row r="2894">
          <cell r="A2894">
            <v>121</v>
          </cell>
          <cell r="D2894">
            <v>2013</v>
          </cell>
          <cell r="F2894">
            <v>58</v>
          </cell>
          <cell r="I2894">
            <v>565053135</v>
          </cell>
        </row>
        <row r="2895">
          <cell r="A2895">
            <v>121</v>
          </cell>
          <cell r="D2895">
            <v>2014</v>
          </cell>
          <cell r="F2895">
            <v>48</v>
          </cell>
          <cell r="I2895">
            <v>22883494</v>
          </cell>
        </row>
        <row r="2896">
          <cell r="A2896">
            <v>121</v>
          </cell>
          <cell r="D2896">
            <v>2014</v>
          </cell>
          <cell r="F2896">
            <v>49</v>
          </cell>
          <cell r="I2896">
            <v>17808625</v>
          </cell>
        </row>
        <row r="2897">
          <cell r="A2897">
            <v>121</v>
          </cell>
          <cell r="D2897">
            <v>2014</v>
          </cell>
          <cell r="F2897">
            <v>50</v>
          </cell>
          <cell r="I2897">
            <v>222714127</v>
          </cell>
        </row>
        <row r="2898">
          <cell r="A2898">
            <v>121</v>
          </cell>
          <cell r="D2898">
            <v>2014</v>
          </cell>
          <cell r="F2898">
            <v>51</v>
          </cell>
          <cell r="I2898">
            <v>2970359</v>
          </cell>
        </row>
        <row r="2899">
          <cell r="A2899">
            <v>121</v>
          </cell>
          <cell r="D2899">
            <v>2014</v>
          </cell>
          <cell r="F2899">
            <v>52</v>
          </cell>
          <cell r="I2899">
            <v>229492718</v>
          </cell>
        </row>
        <row r="2900">
          <cell r="A2900">
            <v>121</v>
          </cell>
          <cell r="D2900">
            <v>2014</v>
          </cell>
          <cell r="F2900">
            <v>53</v>
          </cell>
          <cell r="I2900">
            <v>119238956</v>
          </cell>
        </row>
        <row r="2901">
          <cell r="A2901">
            <v>121</v>
          </cell>
          <cell r="D2901">
            <v>2014</v>
          </cell>
          <cell r="F2901">
            <v>54</v>
          </cell>
          <cell r="I2901">
            <v>6313729</v>
          </cell>
        </row>
        <row r="2902">
          <cell r="A2902">
            <v>121</v>
          </cell>
          <cell r="D2902">
            <v>2014</v>
          </cell>
          <cell r="F2902">
            <v>55</v>
          </cell>
          <cell r="I2902">
            <v>9044585</v>
          </cell>
        </row>
        <row r="2903">
          <cell r="A2903">
            <v>121</v>
          </cell>
          <cell r="D2903">
            <v>2014</v>
          </cell>
          <cell r="F2903">
            <v>56</v>
          </cell>
          <cell r="I2903">
            <v>26067</v>
          </cell>
        </row>
        <row r="2904">
          <cell r="A2904">
            <v>121</v>
          </cell>
          <cell r="D2904">
            <v>2014</v>
          </cell>
          <cell r="F2904">
            <v>57</v>
          </cell>
          <cell r="I2904">
            <v>26282</v>
          </cell>
        </row>
        <row r="2905">
          <cell r="A2905">
            <v>121</v>
          </cell>
          <cell r="D2905">
            <v>2014</v>
          </cell>
          <cell r="F2905">
            <v>58</v>
          </cell>
          <cell r="I2905">
            <v>630518942</v>
          </cell>
        </row>
        <row r="2906">
          <cell r="A2906">
            <v>121</v>
          </cell>
          <cell r="D2906">
            <v>2015</v>
          </cell>
          <cell r="F2906">
            <v>48</v>
          </cell>
          <cell r="I2906">
            <v>26367986</v>
          </cell>
        </row>
        <row r="2907">
          <cell r="A2907">
            <v>121</v>
          </cell>
          <cell r="D2907">
            <v>2015</v>
          </cell>
          <cell r="F2907">
            <v>49</v>
          </cell>
          <cell r="I2907">
            <v>19418483</v>
          </cell>
        </row>
        <row r="2908">
          <cell r="A2908">
            <v>121</v>
          </cell>
          <cell r="D2908">
            <v>2015</v>
          </cell>
          <cell r="F2908">
            <v>50</v>
          </cell>
          <cell r="I2908">
            <v>245372918</v>
          </cell>
        </row>
        <row r="2909">
          <cell r="A2909">
            <v>121</v>
          </cell>
          <cell r="D2909">
            <v>2015</v>
          </cell>
          <cell r="F2909">
            <v>51</v>
          </cell>
          <cell r="I2909">
            <v>2970127</v>
          </cell>
        </row>
        <row r="2910">
          <cell r="A2910">
            <v>121</v>
          </cell>
          <cell r="D2910">
            <v>2015</v>
          </cell>
          <cell r="F2910">
            <v>52</v>
          </cell>
          <cell r="I2910">
            <v>271459411</v>
          </cell>
        </row>
        <row r="2911">
          <cell r="A2911">
            <v>121</v>
          </cell>
          <cell r="D2911">
            <v>2015</v>
          </cell>
          <cell r="F2911">
            <v>53</v>
          </cell>
          <cell r="I2911">
            <v>137130678</v>
          </cell>
        </row>
        <row r="2912">
          <cell r="A2912">
            <v>121</v>
          </cell>
          <cell r="D2912">
            <v>2015</v>
          </cell>
          <cell r="F2912">
            <v>54</v>
          </cell>
          <cell r="I2912">
            <v>6313729</v>
          </cell>
        </row>
        <row r="2913">
          <cell r="A2913">
            <v>121</v>
          </cell>
          <cell r="D2913">
            <v>2015</v>
          </cell>
          <cell r="F2913">
            <v>55</v>
          </cell>
          <cell r="I2913">
            <v>9044585</v>
          </cell>
        </row>
        <row r="2914">
          <cell r="A2914">
            <v>121</v>
          </cell>
          <cell r="D2914">
            <v>2015</v>
          </cell>
          <cell r="F2914">
            <v>56</v>
          </cell>
          <cell r="I2914">
            <v>26067</v>
          </cell>
        </row>
        <row r="2915">
          <cell r="A2915">
            <v>121</v>
          </cell>
          <cell r="D2915">
            <v>2015</v>
          </cell>
          <cell r="F2915">
            <v>57</v>
          </cell>
          <cell r="I2915">
            <v>26282</v>
          </cell>
        </row>
        <row r="2916">
          <cell r="A2916">
            <v>121</v>
          </cell>
          <cell r="D2916">
            <v>2015</v>
          </cell>
          <cell r="F2916">
            <v>58</v>
          </cell>
          <cell r="I2916">
            <v>718130266</v>
          </cell>
        </row>
        <row r="2917">
          <cell r="A2917">
            <v>121</v>
          </cell>
          <cell r="D2917">
            <v>2016</v>
          </cell>
          <cell r="F2917">
            <v>48</v>
          </cell>
          <cell r="I2917">
            <v>30396841</v>
          </cell>
        </row>
        <row r="2918">
          <cell r="A2918">
            <v>121</v>
          </cell>
          <cell r="D2918">
            <v>2016</v>
          </cell>
          <cell r="F2918">
            <v>49</v>
          </cell>
          <cell r="I2918">
            <v>26667995</v>
          </cell>
        </row>
        <row r="2919">
          <cell r="A2919">
            <v>121</v>
          </cell>
          <cell r="D2919">
            <v>2016</v>
          </cell>
          <cell r="F2919">
            <v>50</v>
          </cell>
          <cell r="I2919">
            <v>297179007</v>
          </cell>
        </row>
        <row r="2920">
          <cell r="A2920">
            <v>121</v>
          </cell>
          <cell r="D2920">
            <v>2016</v>
          </cell>
          <cell r="F2920">
            <v>51</v>
          </cell>
          <cell r="I2920">
            <v>2969277</v>
          </cell>
        </row>
        <row r="2921">
          <cell r="A2921">
            <v>121</v>
          </cell>
          <cell r="D2921">
            <v>2016</v>
          </cell>
          <cell r="F2921">
            <v>52</v>
          </cell>
          <cell r="I2921">
            <v>419736026</v>
          </cell>
        </row>
        <row r="2922">
          <cell r="A2922">
            <v>121</v>
          </cell>
          <cell r="D2922">
            <v>2016</v>
          </cell>
          <cell r="F2922">
            <v>53</v>
          </cell>
          <cell r="I2922">
            <v>157737406</v>
          </cell>
        </row>
        <row r="2923">
          <cell r="A2923">
            <v>121</v>
          </cell>
          <cell r="D2923">
            <v>2016</v>
          </cell>
          <cell r="F2923">
            <v>54</v>
          </cell>
          <cell r="I2923">
            <v>6313729</v>
          </cell>
        </row>
        <row r="2924">
          <cell r="A2924">
            <v>121</v>
          </cell>
          <cell r="D2924">
            <v>2016</v>
          </cell>
          <cell r="F2924">
            <v>55</v>
          </cell>
          <cell r="I2924">
            <v>9044585</v>
          </cell>
        </row>
        <row r="2925">
          <cell r="A2925">
            <v>121</v>
          </cell>
          <cell r="D2925">
            <v>2016</v>
          </cell>
          <cell r="F2925">
            <v>56</v>
          </cell>
          <cell r="I2925">
            <v>26067</v>
          </cell>
        </row>
        <row r="2926">
          <cell r="A2926">
            <v>121</v>
          </cell>
          <cell r="D2926">
            <v>2016</v>
          </cell>
          <cell r="F2926">
            <v>57</v>
          </cell>
          <cell r="I2926">
            <v>26282</v>
          </cell>
        </row>
        <row r="2927">
          <cell r="A2927">
            <v>121</v>
          </cell>
          <cell r="D2927">
            <v>2016</v>
          </cell>
          <cell r="F2927">
            <v>58</v>
          </cell>
          <cell r="I2927">
            <v>950097215</v>
          </cell>
        </row>
        <row r="2928">
          <cell r="A2928">
            <v>133</v>
          </cell>
          <cell r="D2928">
            <v>1998</v>
          </cell>
          <cell r="F2928">
            <v>48</v>
          </cell>
          <cell r="I2928">
            <v>201292737</v>
          </cell>
        </row>
        <row r="2929">
          <cell r="A2929">
            <v>133</v>
          </cell>
          <cell r="D2929">
            <v>1998</v>
          </cell>
          <cell r="F2929">
            <v>49</v>
          </cell>
          <cell r="I2929">
            <v>463894437</v>
          </cell>
        </row>
        <row r="2930">
          <cell r="A2930">
            <v>133</v>
          </cell>
          <cell r="D2930">
            <v>1998</v>
          </cell>
          <cell r="F2930">
            <v>50</v>
          </cell>
          <cell r="I2930">
            <v>38799965</v>
          </cell>
        </row>
        <row r="2931">
          <cell r="A2931">
            <v>133</v>
          </cell>
          <cell r="D2931">
            <v>1998</v>
          </cell>
          <cell r="F2931">
            <v>51</v>
          </cell>
          <cell r="I2931">
            <v>29754621</v>
          </cell>
        </row>
        <row r="2932">
          <cell r="A2932">
            <v>133</v>
          </cell>
          <cell r="D2932">
            <v>1998</v>
          </cell>
          <cell r="F2932">
            <v>52</v>
          </cell>
          <cell r="I2932">
            <v>11414935</v>
          </cell>
        </row>
        <row r="2933">
          <cell r="A2933">
            <v>133</v>
          </cell>
          <cell r="D2933">
            <v>1998</v>
          </cell>
          <cell r="F2933">
            <v>53</v>
          </cell>
          <cell r="I2933">
            <v>2323269883</v>
          </cell>
        </row>
        <row r="2934">
          <cell r="A2934">
            <v>133</v>
          </cell>
          <cell r="D2934">
            <v>1998</v>
          </cell>
          <cell r="F2934">
            <v>54</v>
          </cell>
        </row>
        <row r="2935">
          <cell r="A2935">
            <v>133</v>
          </cell>
          <cell r="D2935">
            <v>1998</v>
          </cell>
          <cell r="F2935">
            <v>55</v>
          </cell>
          <cell r="I2935">
            <v>127871192</v>
          </cell>
        </row>
        <row r="2936">
          <cell r="A2936">
            <v>133</v>
          </cell>
          <cell r="D2936">
            <v>1998</v>
          </cell>
          <cell r="F2936">
            <v>56</v>
          </cell>
          <cell r="I2936">
            <v>90952979</v>
          </cell>
        </row>
        <row r="2937">
          <cell r="A2937">
            <v>133</v>
          </cell>
          <cell r="D2937">
            <v>1998</v>
          </cell>
          <cell r="F2937">
            <v>57</v>
          </cell>
          <cell r="I2937">
            <v>865042525</v>
          </cell>
        </row>
        <row r="2938">
          <cell r="A2938">
            <v>133</v>
          </cell>
          <cell r="D2938">
            <v>1998</v>
          </cell>
          <cell r="F2938">
            <v>58</v>
          </cell>
          <cell r="I2938">
            <v>335004</v>
          </cell>
        </row>
        <row r="2939">
          <cell r="A2939">
            <v>133</v>
          </cell>
          <cell r="D2939">
            <v>1999</v>
          </cell>
          <cell r="F2939">
            <v>48</v>
          </cell>
          <cell r="I2939">
            <v>214877984</v>
          </cell>
        </row>
        <row r="2940">
          <cell r="A2940">
            <v>133</v>
          </cell>
          <cell r="D2940">
            <v>1999</v>
          </cell>
          <cell r="F2940">
            <v>49</v>
          </cell>
          <cell r="I2940">
            <v>503203038</v>
          </cell>
        </row>
        <row r="2941">
          <cell r="A2941">
            <v>133</v>
          </cell>
          <cell r="D2941">
            <v>1999</v>
          </cell>
          <cell r="F2941">
            <v>50</v>
          </cell>
          <cell r="I2941">
            <v>39771698</v>
          </cell>
        </row>
        <row r="2942">
          <cell r="A2942">
            <v>133</v>
          </cell>
          <cell r="D2942">
            <v>1999</v>
          </cell>
          <cell r="F2942">
            <v>51</v>
          </cell>
          <cell r="I2942">
            <v>30049860</v>
          </cell>
        </row>
        <row r="2943">
          <cell r="A2943">
            <v>133</v>
          </cell>
          <cell r="D2943">
            <v>1999</v>
          </cell>
          <cell r="F2943">
            <v>52</v>
          </cell>
          <cell r="I2943">
            <v>12352485</v>
          </cell>
        </row>
        <row r="2944">
          <cell r="A2944">
            <v>133</v>
          </cell>
          <cell r="D2944">
            <v>1999</v>
          </cell>
          <cell r="F2944">
            <v>53</v>
          </cell>
          <cell r="I2944">
            <v>2486720423</v>
          </cell>
        </row>
        <row r="2945">
          <cell r="A2945">
            <v>133</v>
          </cell>
          <cell r="D2945">
            <v>1999</v>
          </cell>
          <cell r="F2945">
            <v>54</v>
          </cell>
        </row>
        <row r="2946">
          <cell r="A2946">
            <v>133</v>
          </cell>
          <cell r="D2946">
            <v>1999</v>
          </cell>
          <cell r="F2946">
            <v>55</v>
          </cell>
          <cell r="I2946">
            <v>130773578</v>
          </cell>
        </row>
        <row r="2947">
          <cell r="A2947">
            <v>133</v>
          </cell>
          <cell r="D2947">
            <v>1999</v>
          </cell>
          <cell r="F2947">
            <v>56</v>
          </cell>
          <cell r="I2947">
            <v>98988328</v>
          </cell>
        </row>
        <row r="2948">
          <cell r="A2948">
            <v>133</v>
          </cell>
          <cell r="D2948">
            <v>1999</v>
          </cell>
          <cell r="F2948">
            <v>57</v>
          </cell>
          <cell r="I2948">
            <v>976220259</v>
          </cell>
        </row>
        <row r="2949">
          <cell r="A2949">
            <v>133</v>
          </cell>
          <cell r="D2949">
            <v>1999</v>
          </cell>
          <cell r="F2949">
            <v>58</v>
          </cell>
          <cell r="I2949">
            <v>338003</v>
          </cell>
        </row>
        <row r="2950">
          <cell r="A2950">
            <v>133</v>
          </cell>
          <cell r="D2950">
            <v>2000</v>
          </cell>
          <cell r="F2950">
            <v>48</v>
          </cell>
          <cell r="I2950">
            <v>227481524</v>
          </cell>
        </row>
        <row r="2951">
          <cell r="A2951">
            <v>133</v>
          </cell>
          <cell r="D2951">
            <v>2000</v>
          </cell>
          <cell r="F2951">
            <v>49</v>
          </cell>
          <cell r="I2951">
            <v>527032588</v>
          </cell>
        </row>
        <row r="2952">
          <cell r="A2952">
            <v>133</v>
          </cell>
          <cell r="D2952">
            <v>2000</v>
          </cell>
          <cell r="F2952">
            <v>50</v>
          </cell>
          <cell r="I2952">
            <v>39331519</v>
          </cell>
        </row>
        <row r="2953">
          <cell r="A2953">
            <v>133</v>
          </cell>
          <cell r="D2953">
            <v>2000</v>
          </cell>
          <cell r="F2953">
            <v>51</v>
          </cell>
          <cell r="I2953">
            <v>29818561</v>
          </cell>
        </row>
        <row r="2954">
          <cell r="A2954">
            <v>133</v>
          </cell>
          <cell r="D2954">
            <v>2000</v>
          </cell>
          <cell r="F2954">
            <v>52</v>
          </cell>
          <cell r="I2954">
            <v>13796969</v>
          </cell>
        </row>
        <row r="2955">
          <cell r="A2955">
            <v>133</v>
          </cell>
          <cell r="D2955">
            <v>2000</v>
          </cell>
          <cell r="F2955">
            <v>53</v>
          </cell>
          <cell r="I2955">
            <v>2563068880</v>
          </cell>
        </row>
        <row r="2956">
          <cell r="A2956">
            <v>133</v>
          </cell>
          <cell r="D2956">
            <v>2000</v>
          </cell>
          <cell r="F2956">
            <v>54</v>
          </cell>
        </row>
        <row r="2957">
          <cell r="A2957">
            <v>133</v>
          </cell>
          <cell r="D2957">
            <v>2000</v>
          </cell>
          <cell r="F2957">
            <v>55</v>
          </cell>
          <cell r="I2957">
            <v>136943164</v>
          </cell>
        </row>
        <row r="2958">
          <cell r="A2958">
            <v>133</v>
          </cell>
          <cell r="D2958">
            <v>2000</v>
          </cell>
          <cell r="F2958">
            <v>56</v>
          </cell>
          <cell r="I2958">
            <v>107912733</v>
          </cell>
        </row>
        <row r="2959">
          <cell r="A2959">
            <v>133</v>
          </cell>
          <cell r="D2959">
            <v>2000</v>
          </cell>
          <cell r="F2959">
            <v>57</v>
          </cell>
          <cell r="I2959">
            <v>1049260103</v>
          </cell>
        </row>
        <row r="2960">
          <cell r="A2960">
            <v>133</v>
          </cell>
          <cell r="D2960">
            <v>2000</v>
          </cell>
          <cell r="F2960">
            <v>58</v>
          </cell>
          <cell r="I2960">
            <v>338003</v>
          </cell>
        </row>
        <row r="2961">
          <cell r="A2961">
            <v>133</v>
          </cell>
          <cell r="D2961">
            <v>2001</v>
          </cell>
          <cell r="F2961">
            <v>48</v>
          </cell>
          <cell r="I2961">
            <v>243143552</v>
          </cell>
        </row>
        <row r="2962">
          <cell r="A2962">
            <v>133</v>
          </cell>
          <cell r="D2962">
            <v>2001</v>
          </cell>
          <cell r="F2962">
            <v>49</v>
          </cell>
          <cell r="I2962">
            <v>542227248</v>
          </cell>
        </row>
        <row r="2963">
          <cell r="A2963">
            <v>133</v>
          </cell>
          <cell r="D2963">
            <v>2001</v>
          </cell>
          <cell r="F2963">
            <v>50</v>
          </cell>
          <cell r="I2963">
            <v>43957345</v>
          </cell>
        </row>
        <row r="2964">
          <cell r="A2964">
            <v>133</v>
          </cell>
          <cell r="D2964">
            <v>2001</v>
          </cell>
          <cell r="F2964">
            <v>51</v>
          </cell>
          <cell r="I2964">
            <v>34206808</v>
          </cell>
        </row>
        <row r="2965">
          <cell r="A2965">
            <v>133</v>
          </cell>
          <cell r="D2965">
            <v>2001</v>
          </cell>
          <cell r="F2965">
            <v>52</v>
          </cell>
          <cell r="I2965">
            <v>13904675</v>
          </cell>
        </row>
        <row r="2966">
          <cell r="A2966">
            <v>133</v>
          </cell>
          <cell r="D2966">
            <v>2001</v>
          </cell>
          <cell r="F2966">
            <v>53</v>
          </cell>
          <cell r="I2966">
            <v>2657194014</v>
          </cell>
        </row>
        <row r="2967">
          <cell r="A2967">
            <v>133</v>
          </cell>
          <cell r="D2967">
            <v>2001</v>
          </cell>
          <cell r="F2967">
            <v>54</v>
          </cell>
        </row>
        <row r="2968">
          <cell r="A2968">
            <v>133</v>
          </cell>
          <cell r="D2968">
            <v>2001</v>
          </cell>
          <cell r="F2968">
            <v>55</v>
          </cell>
          <cell r="I2968">
            <v>135896817</v>
          </cell>
        </row>
        <row r="2969">
          <cell r="A2969">
            <v>133</v>
          </cell>
          <cell r="D2969">
            <v>2001</v>
          </cell>
          <cell r="F2969">
            <v>56</v>
          </cell>
          <cell r="I2969">
            <v>120071048</v>
          </cell>
        </row>
        <row r="2970">
          <cell r="A2970">
            <v>133</v>
          </cell>
          <cell r="D2970">
            <v>2001</v>
          </cell>
          <cell r="F2970">
            <v>57</v>
          </cell>
          <cell r="I2970">
            <v>1123362693</v>
          </cell>
        </row>
        <row r="2971">
          <cell r="A2971">
            <v>133</v>
          </cell>
          <cell r="D2971">
            <v>2001</v>
          </cell>
          <cell r="F2971">
            <v>58</v>
          </cell>
          <cell r="I2971">
            <v>334866</v>
          </cell>
        </row>
        <row r="2972">
          <cell r="A2972">
            <v>133</v>
          </cell>
          <cell r="D2972">
            <v>2002</v>
          </cell>
          <cell r="F2972">
            <v>48</v>
          </cell>
          <cell r="I2972">
            <v>255973165</v>
          </cell>
        </row>
        <row r="2973">
          <cell r="A2973">
            <v>133</v>
          </cell>
          <cell r="D2973">
            <v>2002</v>
          </cell>
          <cell r="F2973">
            <v>49</v>
          </cell>
          <cell r="I2973">
            <v>571403376</v>
          </cell>
        </row>
        <row r="2974">
          <cell r="A2974">
            <v>133</v>
          </cell>
          <cell r="D2974">
            <v>2002</v>
          </cell>
          <cell r="F2974">
            <v>50</v>
          </cell>
          <cell r="I2974">
            <v>44179482</v>
          </cell>
        </row>
        <row r="2975">
          <cell r="A2975">
            <v>133</v>
          </cell>
          <cell r="D2975">
            <v>2002</v>
          </cell>
          <cell r="F2975">
            <v>51</v>
          </cell>
          <cell r="I2975">
            <v>34236601</v>
          </cell>
        </row>
        <row r="2976">
          <cell r="A2976">
            <v>133</v>
          </cell>
          <cell r="D2976">
            <v>2002</v>
          </cell>
          <cell r="F2976">
            <v>52</v>
          </cell>
          <cell r="I2976">
            <v>13912920</v>
          </cell>
        </row>
        <row r="2977">
          <cell r="A2977">
            <v>133</v>
          </cell>
          <cell r="D2977">
            <v>2002</v>
          </cell>
          <cell r="F2977">
            <v>53</v>
          </cell>
          <cell r="I2977">
            <v>2781332124</v>
          </cell>
        </row>
        <row r="2978">
          <cell r="A2978">
            <v>133</v>
          </cell>
          <cell r="D2978">
            <v>2002</v>
          </cell>
          <cell r="F2978">
            <v>54</v>
          </cell>
        </row>
        <row r="2979">
          <cell r="A2979">
            <v>133</v>
          </cell>
          <cell r="D2979">
            <v>2002</v>
          </cell>
          <cell r="F2979">
            <v>55</v>
          </cell>
          <cell r="I2979">
            <v>136427208</v>
          </cell>
        </row>
        <row r="2980">
          <cell r="A2980">
            <v>133</v>
          </cell>
          <cell r="D2980">
            <v>2002</v>
          </cell>
          <cell r="F2980">
            <v>56</v>
          </cell>
          <cell r="I2980">
            <v>124874316</v>
          </cell>
        </row>
        <row r="2981">
          <cell r="A2981">
            <v>133</v>
          </cell>
          <cell r="D2981">
            <v>2002</v>
          </cell>
          <cell r="F2981">
            <v>57</v>
          </cell>
          <cell r="I2981">
            <v>1189592491</v>
          </cell>
        </row>
        <row r="2982">
          <cell r="A2982">
            <v>133</v>
          </cell>
          <cell r="D2982">
            <v>2002</v>
          </cell>
          <cell r="F2982">
            <v>58</v>
          </cell>
          <cell r="I2982">
            <v>334866</v>
          </cell>
        </row>
        <row r="2983">
          <cell r="A2983">
            <v>133</v>
          </cell>
          <cell r="D2983">
            <v>2003</v>
          </cell>
          <cell r="F2983">
            <v>48</v>
          </cell>
          <cell r="I2983">
            <v>162567657</v>
          </cell>
        </row>
        <row r="2984">
          <cell r="A2984">
            <v>133</v>
          </cell>
          <cell r="D2984">
            <v>2003</v>
          </cell>
          <cell r="F2984">
            <v>49</v>
          </cell>
          <cell r="I2984">
            <v>92670668</v>
          </cell>
        </row>
        <row r="2985">
          <cell r="A2985">
            <v>133</v>
          </cell>
          <cell r="D2985">
            <v>2003</v>
          </cell>
          <cell r="F2985">
            <v>50</v>
          </cell>
          <cell r="I2985">
            <v>1400722250</v>
          </cell>
        </row>
        <row r="2986">
          <cell r="A2986">
            <v>133</v>
          </cell>
          <cell r="D2986">
            <v>2003</v>
          </cell>
          <cell r="F2986">
            <v>51</v>
          </cell>
          <cell r="I2986">
            <v>346758809</v>
          </cell>
        </row>
        <row r="2987">
          <cell r="A2987">
            <v>133</v>
          </cell>
          <cell r="D2987">
            <v>2003</v>
          </cell>
          <cell r="F2987">
            <v>52</v>
          </cell>
          <cell r="I2987">
            <v>268279524</v>
          </cell>
        </row>
        <row r="2988">
          <cell r="A2988">
            <v>133</v>
          </cell>
          <cell r="D2988">
            <v>2003</v>
          </cell>
          <cell r="F2988">
            <v>53</v>
          </cell>
          <cell r="I2988">
            <v>592309979</v>
          </cell>
        </row>
        <row r="2989">
          <cell r="A2989">
            <v>133</v>
          </cell>
          <cell r="D2989">
            <v>2003</v>
          </cell>
          <cell r="F2989">
            <v>54</v>
          </cell>
          <cell r="I2989">
            <v>44815128</v>
          </cell>
        </row>
        <row r="2990">
          <cell r="A2990">
            <v>133</v>
          </cell>
          <cell r="D2990">
            <v>2003</v>
          </cell>
          <cell r="F2990">
            <v>55</v>
          </cell>
          <cell r="I2990">
            <v>37039859</v>
          </cell>
        </row>
        <row r="2991">
          <cell r="A2991">
            <v>133</v>
          </cell>
          <cell r="D2991">
            <v>2003</v>
          </cell>
          <cell r="F2991">
            <v>56</v>
          </cell>
          <cell r="I2991">
            <v>14135439</v>
          </cell>
        </row>
        <row r="2992">
          <cell r="A2992">
            <v>133</v>
          </cell>
          <cell r="D2992">
            <v>2003</v>
          </cell>
          <cell r="F2992">
            <v>57</v>
          </cell>
          <cell r="I2992">
            <v>0</v>
          </cell>
        </row>
        <row r="2993">
          <cell r="A2993">
            <v>133</v>
          </cell>
          <cell r="D2993">
            <v>2003</v>
          </cell>
          <cell r="F2993">
            <v>58</v>
          </cell>
          <cell r="I2993">
            <v>2959299313</v>
          </cell>
        </row>
        <row r="2994">
          <cell r="A2994">
            <v>133</v>
          </cell>
          <cell r="D2994">
            <v>2004</v>
          </cell>
          <cell r="F2994">
            <v>48</v>
          </cell>
          <cell r="I2994">
            <v>180989440</v>
          </cell>
        </row>
        <row r="2995">
          <cell r="A2995">
            <v>133</v>
          </cell>
          <cell r="D2995">
            <v>2004</v>
          </cell>
          <cell r="F2995">
            <v>49</v>
          </cell>
          <cell r="I2995">
            <v>119430156</v>
          </cell>
        </row>
        <row r="2996">
          <cell r="A2996">
            <v>133</v>
          </cell>
          <cell r="D2996">
            <v>2004</v>
          </cell>
          <cell r="F2996">
            <v>50</v>
          </cell>
          <cell r="I2996">
            <v>1692738466</v>
          </cell>
        </row>
        <row r="2997">
          <cell r="A2997">
            <v>133</v>
          </cell>
          <cell r="D2997">
            <v>2004</v>
          </cell>
          <cell r="F2997">
            <v>51</v>
          </cell>
          <cell r="I2997">
            <v>358265228</v>
          </cell>
        </row>
        <row r="2998">
          <cell r="A2998">
            <v>133</v>
          </cell>
          <cell r="D2998">
            <v>2004</v>
          </cell>
          <cell r="F2998">
            <v>52</v>
          </cell>
          <cell r="I2998">
            <v>288750626</v>
          </cell>
        </row>
        <row r="2999">
          <cell r="A2999">
            <v>133</v>
          </cell>
          <cell r="D2999">
            <v>2004</v>
          </cell>
          <cell r="F2999">
            <v>53</v>
          </cell>
          <cell r="I2999">
            <v>622965561</v>
          </cell>
        </row>
        <row r="3000">
          <cell r="A3000">
            <v>133</v>
          </cell>
          <cell r="D3000">
            <v>2004</v>
          </cell>
          <cell r="F3000">
            <v>54</v>
          </cell>
          <cell r="I3000">
            <v>89974615</v>
          </cell>
        </row>
        <row r="3001">
          <cell r="A3001">
            <v>133</v>
          </cell>
          <cell r="D3001">
            <v>2004</v>
          </cell>
          <cell r="F3001">
            <v>55</v>
          </cell>
          <cell r="I3001">
            <v>51021494</v>
          </cell>
        </row>
        <row r="3002">
          <cell r="A3002">
            <v>133</v>
          </cell>
          <cell r="D3002">
            <v>2004</v>
          </cell>
          <cell r="F3002">
            <v>56</v>
          </cell>
          <cell r="I3002">
            <v>14558056</v>
          </cell>
        </row>
        <row r="3003">
          <cell r="A3003">
            <v>133</v>
          </cell>
          <cell r="D3003">
            <v>2004</v>
          </cell>
          <cell r="F3003">
            <v>57</v>
          </cell>
        </row>
        <row r="3004">
          <cell r="A3004">
            <v>133</v>
          </cell>
          <cell r="D3004">
            <v>2004</v>
          </cell>
          <cell r="F3004">
            <v>58</v>
          </cell>
          <cell r="I3004">
            <v>3418693642</v>
          </cell>
        </row>
        <row r="3005">
          <cell r="A3005">
            <v>133</v>
          </cell>
          <cell r="D3005">
            <v>2005</v>
          </cell>
          <cell r="F3005">
            <v>48</v>
          </cell>
          <cell r="I3005">
            <v>186596532</v>
          </cell>
        </row>
        <row r="3006">
          <cell r="A3006">
            <v>133</v>
          </cell>
          <cell r="D3006">
            <v>2005</v>
          </cell>
          <cell r="F3006">
            <v>49</v>
          </cell>
          <cell r="I3006">
            <v>125641753</v>
          </cell>
        </row>
        <row r="3007">
          <cell r="A3007">
            <v>133</v>
          </cell>
          <cell r="D3007">
            <v>2005</v>
          </cell>
          <cell r="F3007">
            <v>50</v>
          </cell>
          <cell r="I3007">
            <v>1908086645</v>
          </cell>
        </row>
        <row r="3008">
          <cell r="A3008">
            <v>133</v>
          </cell>
          <cell r="D3008">
            <v>2005</v>
          </cell>
          <cell r="F3008">
            <v>51</v>
          </cell>
          <cell r="I3008">
            <v>370544147</v>
          </cell>
        </row>
        <row r="3009">
          <cell r="A3009">
            <v>133</v>
          </cell>
          <cell r="D3009">
            <v>2005</v>
          </cell>
          <cell r="F3009">
            <v>52</v>
          </cell>
          <cell r="I3009">
            <v>311773171</v>
          </cell>
        </row>
        <row r="3010">
          <cell r="A3010">
            <v>133</v>
          </cell>
          <cell r="D3010">
            <v>2005</v>
          </cell>
          <cell r="F3010">
            <v>53</v>
          </cell>
          <cell r="I3010">
            <v>647954329</v>
          </cell>
        </row>
        <row r="3011">
          <cell r="A3011">
            <v>133</v>
          </cell>
          <cell r="D3011">
            <v>2005</v>
          </cell>
          <cell r="F3011">
            <v>54</v>
          </cell>
          <cell r="I3011">
            <v>92389570</v>
          </cell>
        </row>
        <row r="3012">
          <cell r="A3012">
            <v>133</v>
          </cell>
          <cell r="D3012">
            <v>2005</v>
          </cell>
          <cell r="F3012">
            <v>55</v>
          </cell>
          <cell r="I3012">
            <v>53818268</v>
          </cell>
        </row>
        <row r="3013">
          <cell r="A3013">
            <v>133</v>
          </cell>
          <cell r="D3013">
            <v>2005</v>
          </cell>
          <cell r="F3013">
            <v>56</v>
          </cell>
          <cell r="I3013">
            <v>16368897</v>
          </cell>
        </row>
        <row r="3014">
          <cell r="A3014">
            <v>133</v>
          </cell>
          <cell r="D3014">
            <v>2005</v>
          </cell>
          <cell r="F3014">
            <v>57</v>
          </cell>
          <cell r="I3014">
            <v>0</v>
          </cell>
        </row>
        <row r="3015">
          <cell r="A3015">
            <v>133</v>
          </cell>
          <cell r="D3015">
            <v>2005</v>
          </cell>
          <cell r="F3015">
            <v>58</v>
          </cell>
          <cell r="I3015">
            <v>3713173312</v>
          </cell>
        </row>
        <row r="3016">
          <cell r="A3016">
            <v>133</v>
          </cell>
          <cell r="D3016">
            <v>2006</v>
          </cell>
          <cell r="F3016">
            <v>48</v>
          </cell>
          <cell r="I3016">
            <v>192845620</v>
          </cell>
        </row>
        <row r="3017">
          <cell r="A3017">
            <v>133</v>
          </cell>
          <cell r="D3017">
            <v>2006</v>
          </cell>
          <cell r="F3017">
            <v>49</v>
          </cell>
          <cell r="I3017">
            <v>133739115</v>
          </cell>
        </row>
        <row r="3018">
          <cell r="A3018">
            <v>133</v>
          </cell>
          <cell r="D3018">
            <v>2006</v>
          </cell>
          <cell r="F3018">
            <v>50</v>
          </cell>
          <cell r="I3018">
            <v>2074075391</v>
          </cell>
        </row>
        <row r="3019">
          <cell r="A3019">
            <v>133</v>
          </cell>
          <cell r="D3019">
            <v>2006</v>
          </cell>
          <cell r="F3019">
            <v>51</v>
          </cell>
          <cell r="I3019">
            <v>378744079</v>
          </cell>
        </row>
        <row r="3020">
          <cell r="A3020">
            <v>133</v>
          </cell>
          <cell r="D3020">
            <v>2006</v>
          </cell>
          <cell r="F3020">
            <v>52</v>
          </cell>
          <cell r="I3020">
            <v>332060155</v>
          </cell>
        </row>
        <row r="3021">
          <cell r="A3021">
            <v>133</v>
          </cell>
          <cell r="D3021">
            <v>2006</v>
          </cell>
          <cell r="F3021">
            <v>53</v>
          </cell>
          <cell r="I3021">
            <v>679162293</v>
          </cell>
        </row>
        <row r="3022">
          <cell r="A3022">
            <v>133</v>
          </cell>
          <cell r="D3022">
            <v>2006</v>
          </cell>
          <cell r="F3022">
            <v>54</v>
          </cell>
          <cell r="I3022">
            <v>94775969</v>
          </cell>
        </row>
        <row r="3023">
          <cell r="A3023">
            <v>133</v>
          </cell>
          <cell r="D3023">
            <v>2006</v>
          </cell>
          <cell r="F3023">
            <v>55</v>
          </cell>
          <cell r="I3023">
            <v>57868415</v>
          </cell>
        </row>
        <row r="3024">
          <cell r="A3024">
            <v>133</v>
          </cell>
          <cell r="D3024">
            <v>2006</v>
          </cell>
          <cell r="F3024">
            <v>56</v>
          </cell>
          <cell r="I3024">
            <v>16558890</v>
          </cell>
        </row>
        <row r="3025">
          <cell r="A3025">
            <v>133</v>
          </cell>
          <cell r="D3025">
            <v>2006</v>
          </cell>
          <cell r="F3025">
            <v>57</v>
          </cell>
          <cell r="I3025">
            <v>1114620</v>
          </cell>
        </row>
        <row r="3026">
          <cell r="A3026">
            <v>133</v>
          </cell>
          <cell r="D3026">
            <v>2006</v>
          </cell>
          <cell r="F3026">
            <v>58</v>
          </cell>
          <cell r="I3026">
            <v>3960944547</v>
          </cell>
        </row>
        <row r="3027">
          <cell r="A3027">
            <v>133</v>
          </cell>
          <cell r="D3027">
            <v>2007</v>
          </cell>
          <cell r="F3027">
            <v>48</v>
          </cell>
          <cell r="I3027">
            <v>202469846</v>
          </cell>
        </row>
        <row r="3028">
          <cell r="A3028">
            <v>133</v>
          </cell>
          <cell r="D3028">
            <v>2007</v>
          </cell>
          <cell r="F3028">
            <v>49</v>
          </cell>
          <cell r="I3028">
            <v>138695592</v>
          </cell>
        </row>
        <row r="3029">
          <cell r="A3029">
            <v>133</v>
          </cell>
          <cell r="D3029">
            <v>2007</v>
          </cell>
          <cell r="F3029">
            <v>50</v>
          </cell>
          <cell r="I3029">
            <v>2258225817</v>
          </cell>
        </row>
        <row r="3030">
          <cell r="A3030">
            <v>133</v>
          </cell>
          <cell r="D3030">
            <v>2007</v>
          </cell>
          <cell r="F3030">
            <v>51</v>
          </cell>
          <cell r="I3030">
            <v>384916103</v>
          </cell>
        </row>
        <row r="3031">
          <cell r="A3031">
            <v>133</v>
          </cell>
          <cell r="D3031">
            <v>2007</v>
          </cell>
          <cell r="F3031">
            <v>52</v>
          </cell>
          <cell r="I3031">
            <v>374518948</v>
          </cell>
        </row>
        <row r="3032">
          <cell r="A3032">
            <v>133</v>
          </cell>
          <cell r="D3032">
            <v>2007</v>
          </cell>
          <cell r="F3032">
            <v>53</v>
          </cell>
          <cell r="I3032">
            <v>702424968</v>
          </cell>
        </row>
        <row r="3033">
          <cell r="A3033">
            <v>133</v>
          </cell>
          <cell r="D3033">
            <v>2007</v>
          </cell>
          <cell r="F3033">
            <v>54</v>
          </cell>
          <cell r="I3033">
            <v>255101277</v>
          </cell>
        </row>
        <row r="3034">
          <cell r="A3034">
            <v>133</v>
          </cell>
          <cell r="D3034">
            <v>2007</v>
          </cell>
          <cell r="F3034">
            <v>55</v>
          </cell>
          <cell r="I3034">
            <v>131127887</v>
          </cell>
        </row>
        <row r="3035">
          <cell r="A3035">
            <v>133</v>
          </cell>
          <cell r="D3035">
            <v>2007</v>
          </cell>
          <cell r="F3035">
            <v>56</v>
          </cell>
          <cell r="I3035">
            <v>17568145</v>
          </cell>
        </row>
        <row r="3036">
          <cell r="A3036">
            <v>133</v>
          </cell>
          <cell r="D3036">
            <v>2007</v>
          </cell>
          <cell r="F3036">
            <v>57</v>
          </cell>
          <cell r="I3036">
            <v>977593</v>
          </cell>
        </row>
        <row r="3037">
          <cell r="A3037">
            <v>133</v>
          </cell>
          <cell r="D3037">
            <v>2007</v>
          </cell>
          <cell r="F3037">
            <v>58</v>
          </cell>
          <cell r="I3037">
            <v>4466026176</v>
          </cell>
        </row>
        <row r="3038">
          <cell r="A3038">
            <v>133</v>
          </cell>
          <cell r="D3038">
            <v>2008</v>
          </cell>
          <cell r="F3038">
            <v>48</v>
          </cell>
          <cell r="I3038">
            <v>207129956</v>
          </cell>
        </row>
        <row r="3039">
          <cell r="A3039">
            <v>133</v>
          </cell>
          <cell r="D3039">
            <v>2008</v>
          </cell>
          <cell r="F3039">
            <v>49</v>
          </cell>
          <cell r="I3039">
            <v>153073058</v>
          </cell>
        </row>
        <row r="3040">
          <cell r="A3040">
            <v>133</v>
          </cell>
          <cell r="D3040">
            <v>2008</v>
          </cell>
          <cell r="F3040">
            <v>50</v>
          </cell>
          <cell r="I3040">
            <v>2401336641</v>
          </cell>
        </row>
        <row r="3041">
          <cell r="A3041">
            <v>133</v>
          </cell>
          <cell r="D3041">
            <v>2008</v>
          </cell>
          <cell r="F3041">
            <v>51</v>
          </cell>
          <cell r="I3041">
            <v>416795494</v>
          </cell>
        </row>
        <row r="3042">
          <cell r="A3042">
            <v>133</v>
          </cell>
          <cell r="D3042">
            <v>2008</v>
          </cell>
          <cell r="F3042">
            <v>52</v>
          </cell>
          <cell r="I3042">
            <v>405719371</v>
          </cell>
        </row>
        <row r="3043">
          <cell r="A3043">
            <v>133</v>
          </cell>
          <cell r="D3043">
            <v>2008</v>
          </cell>
          <cell r="F3043">
            <v>53</v>
          </cell>
          <cell r="I3043">
            <v>746937451</v>
          </cell>
        </row>
        <row r="3044">
          <cell r="A3044">
            <v>133</v>
          </cell>
          <cell r="D3044">
            <v>2008</v>
          </cell>
          <cell r="F3044">
            <v>54</v>
          </cell>
          <cell r="I3044">
            <v>260526493</v>
          </cell>
        </row>
        <row r="3045">
          <cell r="A3045">
            <v>133</v>
          </cell>
          <cell r="D3045">
            <v>2008</v>
          </cell>
          <cell r="F3045">
            <v>55</v>
          </cell>
          <cell r="I3045">
            <v>131599769</v>
          </cell>
        </row>
        <row r="3046">
          <cell r="A3046">
            <v>133</v>
          </cell>
          <cell r="D3046">
            <v>2008</v>
          </cell>
          <cell r="F3046">
            <v>56</v>
          </cell>
          <cell r="I3046">
            <v>20242672</v>
          </cell>
        </row>
        <row r="3047">
          <cell r="A3047">
            <v>133</v>
          </cell>
          <cell r="D3047">
            <v>2008</v>
          </cell>
          <cell r="F3047">
            <v>57</v>
          </cell>
          <cell r="I3047">
            <v>1127241</v>
          </cell>
        </row>
        <row r="3048">
          <cell r="A3048">
            <v>133</v>
          </cell>
          <cell r="D3048">
            <v>2008</v>
          </cell>
          <cell r="F3048">
            <v>58</v>
          </cell>
          <cell r="I3048">
            <v>4744488146</v>
          </cell>
        </row>
        <row r="3049">
          <cell r="A3049">
            <v>133</v>
          </cell>
          <cell r="D3049">
            <v>2009</v>
          </cell>
          <cell r="F3049">
            <v>48</v>
          </cell>
          <cell r="I3049">
            <v>209454619</v>
          </cell>
        </row>
        <row r="3050">
          <cell r="A3050">
            <v>133</v>
          </cell>
          <cell r="D3050">
            <v>2009</v>
          </cell>
          <cell r="F3050">
            <v>49</v>
          </cell>
          <cell r="I3050">
            <v>155455952</v>
          </cell>
        </row>
        <row r="3051">
          <cell r="A3051">
            <v>133</v>
          </cell>
          <cell r="D3051">
            <v>2009</v>
          </cell>
          <cell r="F3051">
            <v>50</v>
          </cell>
          <cell r="I3051">
            <v>2577628204</v>
          </cell>
        </row>
        <row r="3052">
          <cell r="A3052">
            <v>133</v>
          </cell>
          <cell r="D3052">
            <v>2009</v>
          </cell>
          <cell r="F3052">
            <v>51</v>
          </cell>
          <cell r="I3052">
            <v>448703966</v>
          </cell>
        </row>
        <row r="3053">
          <cell r="A3053">
            <v>133</v>
          </cell>
          <cell r="D3053">
            <v>2009</v>
          </cell>
          <cell r="F3053">
            <v>52</v>
          </cell>
          <cell r="I3053">
            <v>425834531</v>
          </cell>
        </row>
        <row r="3054">
          <cell r="A3054">
            <v>133</v>
          </cell>
          <cell r="D3054">
            <v>2009</v>
          </cell>
          <cell r="F3054">
            <v>53</v>
          </cell>
          <cell r="I3054">
            <v>772357475</v>
          </cell>
        </row>
        <row r="3055">
          <cell r="A3055">
            <v>133</v>
          </cell>
          <cell r="D3055">
            <v>2009</v>
          </cell>
          <cell r="F3055">
            <v>54</v>
          </cell>
          <cell r="I3055">
            <v>259148554</v>
          </cell>
        </row>
        <row r="3056">
          <cell r="A3056">
            <v>133</v>
          </cell>
          <cell r="D3056">
            <v>2009</v>
          </cell>
          <cell r="F3056">
            <v>55</v>
          </cell>
          <cell r="I3056">
            <v>129656554</v>
          </cell>
        </row>
        <row r="3057">
          <cell r="A3057">
            <v>133</v>
          </cell>
          <cell r="D3057">
            <v>2009</v>
          </cell>
          <cell r="F3057">
            <v>56</v>
          </cell>
          <cell r="I3057">
            <v>35162073</v>
          </cell>
        </row>
        <row r="3058">
          <cell r="A3058">
            <v>133</v>
          </cell>
          <cell r="D3058">
            <v>2009</v>
          </cell>
          <cell r="F3058">
            <v>57</v>
          </cell>
          <cell r="I3058">
            <v>1051410</v>
          </cell>
        </row>
        <row r="3059">
          <cell r="A3059">
            <v>133</v>
          </cell>
          <cell r="D3059">
            <v>2009</v>
          </cell>
          <cell r="F3059">
            <v>58</v>
          </cell>
          <cell r="I3059">
            <v>5014453338</v>
          </cell>
        </row>
        <row r="3060">
          <cell r="A3060">
            <v>133</v>
          </cell>
          <cell r="D3060">
            <v>2010</v>
          </cell>
          <cell r="F3060">
            <v>48</v>
          </cell>
          <cell r="I3060">
            <v>212228241</v>
          </cell>
        </row>
        <row r="3061">
          <cell r="A3061">
            <v>133</v>
          </cell>
          <cell r="D3061">
            <v>2010</v>
          </cell>
          <cell r="F3061">
            <v>49</v>
          </cell>
          <cell r="I3061">
            <v>205132923</v>
          </cell>
        </row>
        <row r="3062">
          <cell r="A3062">
            <v>133</v>
          </cell>
          <cell r="D3062">
            <v>2010</v>
          </cell>
          <cell r="F3062">
            <v>50</v>
          </cell>
          <cell r="I3062">
            <v>2964361694</v>
          </cell>
        </row>
        <row r="3063">
          <cell r="A3063">
            <v>133</v>
          </cell>
          <cell r="D3063">
            <v>2010</v>
          </cell>
          <cell r="F3063">
            <v>51</v>
          </cell>
          <cell r="I3063">
            <v>464692148</v>
          </cell>
        </row>
        <row r="3064">
          <cell r="A3064">
            <v>133</v>
          </cell>
          <cell r="D3064">
            <v>2010</v>
          </cell>
          <cell r="F3064">
            <v>52</v>
          </cell>
          <cell r="I3064">
            <v>471834751</v>
          </cell>
        </row>
        <row r="3065">
          <cell r="A3065">
            <v>133</v>
          </cell>
          <cell r="D3065">
            <v>2010</v>
          </cell>
          <cell r="F3065">
            <v>53</v>
          </cell>
          <cell r="I3065">
            <v>811707165</v>
          </cell>
        </row>
        <row r="3066">
          <cell r="A3066">
            <v>133</v>
          </cell>
          <cell r="D3066">
            <v>2010</v>
          </cell>
          <cell r="F3066">
            <v>54</v>
          </cell>
          <cell r="I3066">
            <v>310415814</v>
          </cell>
        </row>
        <row r="3067">
          <cell r="A3067">
            <v>133</v>
          </cell>
          <cell r="D3067">
            <v>2010</v>
          </cell>
          <cell r="F3067">
            <v>55</v>
          </cell>
          <cell r="I3067">
            <v>158694720</v>
          </cell>
        </row>
        <row r="3068">
          <cell r="A3068">
            <v>133</v>
          </cell>
          <cell r="D3068">
            <v>2010</v>
          </cell>
          <cell r="F3068">
            <v>56</v>
          </cell>
          <cell r="I3068">
            <v>46660955</v>
          </cell>
        </row>
        <row r="3069">
          <cell r="A3069">
            <v>133</v>
          </cell>
          <cell r="D3069">
            <v>2010</v>
          </cell>
          <cell r="F3069">
            <v>57</v>
          </cell>
          <cell r="I3069">
            <v>967129</v>
          </cell>
        </row>
        <row r="3070">
          <cell r="A3070">
            <v>133</v>
          </cell>
          <cell r="D3070">
            <v>2010</v>
          </cell>
          <cell r="F3070">
            <v>58</v>
          </cell>
          <cell r="I3070">
            <v>5646695540</v>
          </cell>
        </row>
        <row r="3071">
          <cell r="A3071">
            <v>133</v>
          </cell>
          <cell r="D3071">
            <v>2011</v>
          </cell>
          <cell r="F3071">
            <v>48</v>
          </cell>
          <cell r="I3071">
            <v>216779268</v>
          </cell>
        </row>
        <row r="3072">
          <cell r="A3072">
            <v>133</v>
          </cell>
          <cell r="D3072">
            <v>2011</v>
          </cell>
          <cell r="F3072">
            <v>49</v>
          </cell>
          <cell r="I3072">
            <v>221159008</v>
          </cell>
        </row>
        <row r="3073">
          <cell r="A3073">
            <v>133</v>
          </cell>
          <cell r="D3073">
            <v>2011</v>
          </cell>
          <cell r="F3073">
            <v>50</v>
          </cell>
          <cell r="I3073">
            <v>3290738722</v>
          </cell>
        </row>
        <row r="3074">
          <cell r="A3074">
            <v>133</v>
          </cell>
          <cell r="D3074">
            <v>2011</v>
          </cell>
          <cell r="F3074">
            <v>51</v>
          </cell>
          <cell r="I3074">
            <v>508200081</v>
          </cell>
        </row>
        <row r="3075">
          <cell r="A3075">
            <v>133</v>
          </cell>
          <cell r="D3075">
            <v>2011</v>
          </cell>
          <cell r="F3075">
            <v>52</v>
          </cell>
          <cell r="I3075">
            <v>519293170</v>
          </cell>
        </row>
        <row r="3076">
          <cell r="A3076">
            <v>133</v>
          </cell>
          <cell r="D3076">
            <v>2011</v>
          </cell>
          <cell r="F3076">
            <v>53</v>
          </cell>
          <cell r="I3076">
            <v>886830280</v>
          </cell>
        </row>
        <row r="3077">
          <cell r="A3077">
            <v>133</v>
          </cell>
          <cell r="D3077">
            <v>2011</v>
          </cell>
          <cell r="F3077">
            <v>54</v>
          </cell>
          <cell r="I3077">
            <v>351390853</v>
          </cell>
        </row>
        <row r="3078">
          <cell r="A3078">
            <v>133</v>
          </cell>
          <cell r="D3078">
            <v>2011</v>
          </cell>
          <cell r="F3078">
            <v>55</v>
          </cell>
          <cell r="I3078">
            <v>253482406</v>
          </cell>
        </row>
        <row r="3079">
          <cell r="A3079">
            <v>133</v>
          </cell>
          <cell r="D3079">
            <v>2011</v>
          </cell>
          <cell r="F3079">
            <v>56</v>
          </cell>
          <cell r="I3079">
            <v>42958660</v>
          </cell>
        </row>
        <row r="3080">
          <cell r="A3080">
            <v>133</v>
          </cell>
          <cell r="D3080">
            <v>2011</v>
          </cell>
          <cell r="F3080">
            <v>57</v>
          </cell>
          <cell r="I3080">
            <v>3402376</v>
          </cell>
        </row>
        <row r="3081">
          <cell r="A3081">
            <v>133</v>
          </cell>
          <cell r="D3081">
            <v>2011</v>
          </cell>
          <cell r="F3081">
            <v>58</v>
          </cell>
          <cell r="I3081">
            <v>6294234824</v>
          </cell>
        </row>
        <row r="3082">
          <cell r="A3082">
            <v>133</v>
          </cell>
          <cell r="D3082">
            <v>2012</v>
          </cell>
          <cell r="F3082">
            <v>48</v>
          </cell>
          <cell r="I3082">
            <v>221190461</v>
          </cell>
        </row>
        <row r="3083">
          <cell r="A3083">
            <v>133</v>
          </cell>
          <cell r="D3083">
            <v>2012</v>
          </cell>
          <cell r="F3083">
            <v>49</v>
          </cell>
          <cell r="I3083">
            <v>286238151</v>
          </cell>
        </row>
        <row r="3084">
          <cell r="A3084">
            <v>133</v>
          </cell>
          <cell r="D3084">
            <v>2012</v>
          </cell>
          <cell r="F3084">
            <v>50</v>
          </cell>
          <cell r="I3084">
            <v>3456277386</v>
          </cell>
        </row>
        <row r="3085">
          <cell r="A3085">
            <v>133</v>
          </cell>
          <cell r="D3085">
            <v>2012</v>
          </cell>
          <cell r="F3085">
            <v>51</v>
          </cell>
          <cell r="I3085">
            <v>524340105</v>
          </cell>
        </row>
        <row r="3086">
          <cell r="A3086">
            <v>133</v>
          </cell>
          <cell r="D3086">
            <v>2012</v>
          </cell>
          <cell r="F3086">
            <v>52</v>
          </cell>
          <cell r="I3086">
            <v>565652019</v>
          </cell>
        </row>
        <row r="3087">
          <cell r="A3087">
            <v>133</v>
          </cell>
          <cell r="D3087">
            <v>2012</v>
          </cell>
          <cell r="F3087">
            <v>53</v>
          </cell>
          <cell r="I3087">
            <v>983263135</v>
          </cell>
        </row>
        <row r="3088">
          <cell r="A3088">
            <v>133</v>
          </cell>
          <cell r="D3088">
            <v>2012</v>
          </cell>
          <cell r="F3088">
            <v>54</v>
          </cell>
          <cell r="I3088">
            <v>351521890</v>
          </cell>
        </row>
        <row r="3089">
          <cell r="A3089">
            <v>133</v>
          </cell>
          <cell r="D3089">
            <v>2012</v>
          </cell>
          <cell r="F3089">
            <v>55</v>
          </cell>
          <cell r="I3089">
            <v>253167579</v>
          </cell>
        </row>
        <row r="3090">
          <cell r="A3090">
            <v>133</v>
          </cell>
          <cell r="D3090">
            <v>2012</v>
          </cell>
          <cell r="F3090">
            <v>56</v>
          </cell>
          <cell r="I3090">
            <v>49222878</v>
          </cell>
        </row>
        <row r="3091">
          <cell r="A3091">
            <v>133</v>
          </cell>
          <cell r="D3091">
            <v>2012</v>
          </cell>
          <cell r="F3091">
            <v>57</v>
          </cell>
          <cell r="I3091">
            <v>4085114</v>
          </cell>
        </row>
        <row r="3092">
          <cell r="A3092">
            <v>133</v>
          </cell>
          <cell r="D3092">
            <v>2012</v>
          </cell>
          <cell r="F3092">
            <v>58</v>
          </cell>
          <cell r="I3092">
            <v>6694958718</v>
          </cell>
        </row>
        <row r="3093">
          <cell r="A3093">
            <v>133</v>
          </cell>
          <cell r="D3093">
            <v>2013</v>
          </cell>
          <cell r="F3093">
            <v>48</v>
          </cell>
          <cell r="I3093">
            <v>228446841</v>
          </cell>
        </row>
        <row r="3094">
          <cell r="A3094">
            <v>133</v>
          </cell>
          <cell r="D3094">
            <v>2013</v>
          </cell>
          <cell r="F3094">
            <v>49</v>
          </cell>
          <cell r="I3094">
            <v>351116643</v>
          </cell>
        </row>
        <row r="3095">
          <cell r="A3095">
            <v>133</v>
          </cell>
          <cell r="D3095">
            <v>2013</v>
          </cell>
          <cell r="F3095">
            <v>50</v>
          </cell>
          <cell r="I3095">
            <v>3812322811</v>
          </cell>
        </row>
        <row r="3096">
          <cell r="A3096">
            <v>133</v>
          </cell>
          <cell r="D3096">
            <v>2013</v>
          </cell>
          <cell r="F3096">
            <v>51</v>
          </cell>
          <cell r="I3096">
            <v>552477988</v>
          </cell>
        </row>
        <row r="3097">
          <cell r="A3097">
            <v>133</v>
          </cell>
          <cell r="D3097">
            <v>2013</v>
          </cell>
          <cell r="F3097">
            <v>52</v>
          </cell>
          <cell r="I3097">
            <v>655330763</v>
          </cell>
        </row>
        <row r="3098">
          <cell r="A3098">
            <v>133</v>
          </cell>
          <cell r="D3098">
            <v>2013</v>
          </cell>
          <cell r="F3098">
            <v>53</v>
          </cell>
          <cell r="I3098">
            <v>1052187105</v>
          </cell>
        </row>
        <row r="3099">
          <cell r="A3099">
            <v>133</v>
          </cell>
          <cell r="D3099">
            <v>2013</v>
          </cell>
          <cell r="F3099">
            <v>54</v>
          </cell>
          <cell r="I3099">
            <v>351250914</v>
          </cell>
        </row>
        <row r="3100">
          <cell r="A3100">
            <v>133</v>
          </cell>
          <cell r="D3100">
            <v>2013</v>
          </cell>
          <cell r="F3100">
            <v>55</v>
          </cell>
          <cell r="I3100">
            <v>252962890</v>
          </cell>
        </row>
        <row r="3101">
          <cell r="A3101">
            <v>133</v>
          </cell>
          <cell r="D3101">
            <v>2013</v>
          </cell>
          <cell r="F3101">
            <v>56</v>
          </cell>
          <cell r="I3101">
            <v>51433614</v>
          </cell>
        </row>
        <row r="3102">
          <cell r="A3102">
            <v>133</v>
          </cell>
          <cell r="D3102">
            <v>2013</v>
          </cell>
          <cell r="F3102">
            <v>57</v>
          </cell>
          <cell r="I3102">
            <v>3266660</v>
          </cell>
        </row>
        <row r="3103">
          <cell r="A3103">
            <v>133</v>
          </cell>
          <cell r="D3103">
            <v>2013</v>
          </cell>
          <cell r="F3103">
            <v>58</v>
          </cell>
          <cell r="I3103">
            <v>7310796229</v>
          </cell>
        </row>
        <row r="3104">
          <cell r="A3104">
            <v>133</v>
          </cell>
          <cell r="D3104">
            <v>2014</v>
          </cell>
          <cell r="F3104">
            <v>48</v>
          </cell>
          <cell r="I3104">
            <v>234736408</v>
          </cell>
        </row>
        <row r="3105">
          <cell r="A3105">
            <v>133</v>
          </cell>
          <cell r="D3105">
            <v>2014</v>
          </cell>
          <cell r="F3105">
            <v>49</v>
          </cell>
          <cell r="I3105">
            <v>390668183</v>
          </cell>
        </row>
        <row r="3106">
          <cell r="A3106">
            <v>133</v>
          </cell>
          <cell r="D3106">
            <v>2014</v>
          </cell>
          <cell r="F3106">
            <v>50</v>
          </cell>
          <cell r="I3106">
            <v>4334235015</v>
          </cell>
        </row>
        <row r="3107">
          <cell r="A3107">
            <v>133</v>
          </cell>
          <cell r="D3107">
            <v>2014</v>
          </cell>
          <cell r="F3107">
            <v>51</v>
          </cell>
          <cell r="I3107">
            <v>613657738</v>
          </cell>
        </row>
        <row r="3108">
          <cell r="A3108">
            <v>133</v>
          </cell>
          <cell r="D3108">
            <v>2014</v>
          </cell>
          <cell r="F3108">
            <v>52</v>
          </cell>
          <cell r="I3108">
            <v>735570250</v>
          </cell>
        </row>
        <row r="3109">
          <cell r="A3109">
            <v>133</v>
          </cell>
          <cell r="D3109">
            <v>2014</v>
          </cell>
          <cell r="F3109">
            <v>53</v>
          </cell>
          <cell r="I3109">
            <v>1150010099</v>
          </cell>
        </row>
        <row r="3110">
          <cell r="A3110">
            <v>133</v>
          </cell>
          <cell r="D3110">
            <v>2014</v>
          </cell>
          <cell r="F3110">
            <v>54</v>
          </cell>
          <cell r="I3110">
            <v>351469845</v>
          </cell>
        </row>
        <row r="3111">
          <cell r="A3111">
            <v>133</v>
          </cell>
          <cell r="D3111">
            <v>2014</v>
          </cell>
          <cell r="F3111">
            <v>55</v>
          </cell>
          <cell r="I3111">
            <v>254816651</v>
          </cell>
        </row>
        <row r="3112">
          <cell r="A3112">
            <v>133</v>
          </cell>
          <cell r="D3112">
            <v>2014</v>
          </cell>
          <cell r="F3112">
            <v>56</v>
          </cell>
          <cell r="I3112">
            <v>52440508</v>
          </cell>
        </row>
        <row r="3113">
          <cell r="A3113">
            <v>133</v>
          </cell>
          <cell r="D3113">
            <v>2014</v>
          </cell>
          <cell r="F3113">
            <v>57</v>
          </cell>
          <cell r="I3113">
            <v>1784164</v>
          </cell>
        </row>
        <row r="3114">
          <cell r="A3114">
            <v>133</v>
          </cell>
          <cell r="D3114">
            <v>2014</v>
          </cell>
          <cell r="F3114">
            <v>58</v>
          </cell>
          <cell r="I3114">
            <v>8119388861</v>
          </cell>
        </row>
        <row r="3115">
          <cell r="A3115">
            <v>133</v>
          </cell>
          <cell r="D3115">
            <v>2015</v>
          </cell>
          <cell r="F3115">
            <v>48</v>
          </cell>
          <cell r="I3115">
            <v>237862320</v>
          </cell>
        </row>
        <row r="3116">
          <cell r="A3116">
            <v>133</v>
          </cell>
          <cell r="D3116">
            <v>2015</v>
          </cell>
          <cell r="F3116">
            <v>49</v>
          </cell>
          <cell r="I3116">
            <v>392966752</v>
          </cell>
        </row>
        <row r="3117">
          <cell r="A3117">
            <v>133</v>
          </cell>
          <cell r="D3117">
            <v>2015</v>
          </cell>
          <cell r="F3117">
            <v>50</v>
          </cell>
          <cell r="I3117">
            <v>4766343999</v>
          </cell>
        </row>
        <row r="3118">
          <cell r="A3118">
            <v>133</v>
          </cell>
          <cell r="D3118">
            <v>2015</v>
          </cell>
          <cell r="F3118">
            <v>51</v>
          </cell>
          <cell r="I3118">
            <v>652338260</v>
          </cell>
        </row>
        <row r="3119">
          <cell r="A3119">
            <v>133</v>
          </cell>
          <cell r="D3119">
            <v>2015</v>
          </cell>
          <cell r="F3119">
            <v>52</v>
          </cell>
          <cell r="I3119">
            <v>812955115</v>
          </cell>
        </row>
        <row r="3120">
          <cell r="A3120">
            <v>133</v>
          </cell>
          <cell r="D3120">
            <v>2015</v>
          </cell>
          <cell r="F3120">
            <v>53</v>
          </cell>
          <cell r="I3120">
            <v>1294964218</v>
          </cell>
        </row>
        <row r="3121">
          <cell r="A3121">
            <v>133</v>
          </cell>
          <cell r="D3121">
            <v>2015</v>
          </cell>
          <cell r="F3121">
            <v>54</v>
          </cell>
          <cell r="I3121">
            <v>351167088</v>
          </cell>
        </row>
        <row r="3122">
          <cell r="A3122">
            <v>133</v>
          </cell>
          <cell r="D3122">
            <v>2015</v>
          </cell>
          <cell r="F3122">
            <v>55</v>
          </cell>
          <cell r="I3122">
            <v>256254506</v>
          </cell>
        </row>
        <row r="3123">
          <cell r="A3123">
            <v>133</v>
          </cell>
          <cell r="D3123">
            <v>2015</v>
          </cell>
          <cell r="F3123">
            <v>56</v>
          </cell>
          <cell r="I3123">
            <v>54438703</v>
          </cell>
        </row>
        <row r="3124">
          <cell r="A3124">
            <v>133</v>
          </cell>
          <cell r="D3124">
            <v>2015</v>
          </cell>
          <cell r="F3124">
            <v>57</v>
          </cell>
          <cell r="I3124">
            <v>2538657</v>
          </cell>
        </row>
        <row r="3125">
          <cell r="A3125">
            <v>133</v>
          </cell>
          <cell r="D3125">
            <v>2015</v>
          </cell>
          <cell r="F3125">
            <v>58</v>
          </cell>
          <cell r="I3125">
            <v>8821829618</v>
          </cell>
        </row>
        <row r="3126">
          <cell r="A3126">
            <v>133</v>
          </cell>
          <cell r="D3126">
            <v>2016</v>
          </cell>
          <cell r="F3126">
            <v>48</v>
          </cell>
          <cell r="I3126">
            <v>245529797</v>
          </cell>
        </row>
        <row r="3127">
          <cell r="A3127">
            <v>133</v>
          </cell>
          <cell r="D3127">
            <v>2016</v>
          </cell>
          <cell r="F3127">
            <v>49</v>
          </cell>
          <cell r="I3127">
            <v>416007406</v>
          </cell>
        </row>
        <row r="3128">
          <cell r="A3128">
            <v>133</v>
          </cell>
          <cell r="D3128">
            <v>2016</v>
          </cell>
          <cell r="F3128">
            <v>50</v>
          </cell>
          <cell r="I3128">
            <v>5294417861</v>
          </cell>
        </row>
        <row r="3129">
          <cell r="A3129">
            <v>133</v>
          </cell>
          <cell r="D3129">
            <v>2016</v>
          </cell>
          <cell r="F3129">
            <v>51</v>
          </cell>
          <cell r="I3129">
            <v>786169055</v>
          </cell>
        </row>
        <row r="3130">
          <cell r="A3130">
            <v>133</v>
          </cell>
          <cell r="D3130">
            <v>2016</v>
          </cell>
          <cell r="F3130">
            <v>52</v>
          </cell>
          <cell r="I3130">
            <v>899349367</v>
          </cell>
        </row>
        <row r="3131">
          <cell r="A3131">
            <v>133</v>
          </cell>
          <cell r="D3131">
            <v>2016</v>
          </cell>
          <cell r="F3131">
            <v>53</v>
          </cell>
          <cell r="I3131">
            <v>1383308583</v>
          </cell>
        </row>
        <row r="3132">
          <cell r="A3132">
            <v>133</v>
          </cell>
          <cell r="D3132">
            <v>2016</v>
          </cell>
          <cell r="F3132">
            <v>54</v>
          </cell>
          <cell r="I3132">
            <v>351257648</v>
          </cell>
        </row>
        <row r="3133">
          <cell r="A3133">
            <v>133</v>
          </cell>
          <cell r="D3133">
            <v>2016</v>
          </cell>
          <cell r="F3133">
            <v>55</v>
          </cell>
          <cell r="I3133">
            <v>257949627</v>
          </cell>
        </row>
        <row r="3134">
          <cell r="A3134">
            <v>133</v>
          </cell>
          <cell r="D3134">
            <v>2016</v>
          </cell>
          <cell r="F3134">
            <v>56</v>
          </cell>
          <cell r="I3134">
            <v>63834858</v>
          </cell>
        </row>
        <row r="3135">
          <cell r="A3135">
            <v>133</v>
          </cell>
          <cell r="D3135">
            <v>2016</v>
          </cell>
          <cell r="F3135">
            <v>57</v>
          </cell>
          <cell r="I3135">
            <v>2833074</v>
          </cell>
        </row>
        <row r="3136">
          <cell r="A3136">
            <v>133</v>
          </cell>
          <cell r="D3136">
            <v>2016</v>
          </cell>
          <cell r="F3136">
            <v>58</v>
          </cell>
          <cell r="I3136">
            <v>9700657276</v>
          </cell>
        </row>
        <row r="3137">
          <cell r="A3137">
            <v>134</v>
          </cell>
          <cell r="D3137">
            <v>1998</v>
          </cell>
          <cell r="F3137">
            <v>48</v>
          </cell>
          <cell r="I3137">
            <v>355424224</v>
          </cell>
        </row>
        <row r="3138">
          <cell r="A3138">
            <v>134</v>
          </cell>
          <cell r="D3138">
            <v>1998</v>
          </cell>
          <cell r="F3138">
            <v>49</v>
          </cell>
          <cell r="I3138">
            <v>541480744</v>
          </cell>
        </row>
        <row r="3139">
          <cell r="A3139">
            <v>134</v>
          </cell>
          <cell r="D3139">
            <v>1998</v>
          </cell>
          <cell r="F3139">
            <v>50</v>
          </cell>
          <cell r="I3139">
            <v>175669</v>
          </cell>
        </row>
        <row r="3140">
          <cell r="A3140">
            <v>134</v>
          </cell>
          <cell r="D3140">
            <v>1998</v>
          </cell>
          <cell r="F3140">
            <v>51</v>
          </cell>
          <cell r="I3140">
            <v>1070566</v>
          </cell>
        </row>
        <row r="3141">
          <cell r="A3141">
            <v>134</v>
          </cell>
          <cell r="D3141">
            <v>1998</v>
          </cell>
          <cell r="F3141">
            <v>52</v>
          </cell>
          <cell r="I3141">
            <v>10766060</v>
          </cell>
        </row>
        <row r="3142">
          <cell r="A3142">
            <v>134</v>
          </cell>
          <cell r="D3142">
            <v>1998</v>
          </cell>
          <cell r="F3142">
            <v>53</v>
          </cell>
          <cell r="I3142">
            <v>2087779496</v>
          </cell>
        </row>
        <row r="3143">
          <cell r="A3143">
            <v>134</v>
          </cell>
          <cell r="D3143">
            <v>1998</v>
          </cell>
          <cell r="F3143">
            <v>54</v>
          </cell>
        </row>
        <row r="3144">
          <cell r="A3144">
            <v>134</v>
          </cell>
          <cell r="D3144">
            <v>1998</v>
          </cell>
          <cell r="F3144">
            <v>55</v>
          </cell>
          <cell r="I3144">
            <v>24952501</v>
          </cell>
        </row>
        <row r="3145">
          <cell r="A3145">
            <v>134</v>
          </cell>
          <cell r="D3145">
            <v>1998</v>
          </cell>
          <cell r="F3145">
            <v>56</v>
          </cell>
          <cell r="I3145">
            <v>29342955</v>
          </cell>
        </row>
        <row r="3146">
          <cell r="A3146">
            <v>134</v>
          </cell>
          <cell r="D3146">
            <v>1998</v>
          </cell>
          <cell r="F3146">
            <v>57</v>
          </cell>
          <cell r="I3146">
            <v>439544437</v>
          </cell>
        </row>
        <row r="3147">
          <cell r="A3147">
            <v>134</v>
          </cell>
          <cell r="D3147">
            <v>1998</v>
          </cell>
          <cell r="F3147">
            <v>58</v>
          </cell>
        </row>
        <row r="3148">
          <cell r="A3148">
            <v>134</v>
          </cell>
          <cell r="D3148">
            <v>1999</v>
          </cell>
          <cell r="F3148">
            <v>48</v>
          </cell>
          <cell r="I3148">
            <v>365363906</v>
          </cell>
        </row>
        <row r="3149">
          <cell r="A3149">
            <v>134</v>
          </cell>
          <cell r="D3149">
            <v>1999</v>
          </cell>
          <cell r="F3149">
            <v>49</v>
          </cell>
          <cell r="I3149">
            <v>542578256</v>
          </cell>
        </row>
        <row r="3150">
          <cell r="A3150">
            <v>134</v>
          </cell>
          <cell r="D3150">
            <v>1999</v>
          </cell>
          <cell r="F3150">
            <v>50</v>
          </cell>
          <cell r="I3150">
            <v>1997326</v>
          </cell>
        </row>
        <row r="3151">
          <cell r="A3151">
            <v>134</v>
          </cell>
          <cell r="D3151">
            <v>1999</v>
          </cell>
          <cell r="F3151">
            <v>51</v>
          </cell>
          <cell r="I3151">
            <v>2278790</v>
          </cell>
        </row>
        <row r="3152">
          <cell r="A3152">
            <v>134</v>
          </cell>
          <cell r="D3152">
            <v>1999</v>
          </cell>
          <cell r="F3152">
            <v>52</v>
          </cell>
          <cell r="I3152">
            <v>10913118</v>
          </cell>
        </row>
        <row r="3153">
          <cell r="A3153">
            <v>134</v>
          </cell>
          <cell r="D3153">
            <v>1999</v>
          </cell>
          <cell r="F3153">
            <v>53</v>
          </cell>
          <cell r="I3153">
            <v>2102335391</v>
          </cell>
        </row>
        <row r="3154">
          <cell r="A3154">
            <v>134</v>
          </cell>
          <cell r="D3154">
            <v>1999</v>
          </cell>
          <cell r="F3154">
            <v>54</v>
          </cell>
        </row>
        <row r="3155">
          <cell r="A3155">
            <v>134</v>
          </cell>
          <cell r="D3155">
            <v>1999</v>
          </cell>
          <cell r="F3155">
            <v>55</v>
          </cell>
          <cell r="I3155">
            <v>26486380</v>
          </cell>
        </row>
        <row r="3156">
          <cell r="A3156">
            <v>134</v>
          </cell>
          <cell r="D3156">
            <v>1999</v>
          </cell>
          <cell r="F3156">
            <v>56</v>
          </cell>
          <cell r="I3156">
            <v>28947265</v>
          </cell>
        </row>
        <row r="3157">
          <cell r="A3157">
            <v>134</v>
          </cell>
          <cell r="D3157">
            <v>1999</v>
          </cell>
          <cell r="F3157">
            <v>57</v>
          </cell>
          <cell r="I3157">
            <v>458075210</v>
          </cell>
        </row>
        <row r="3158">
          <cell r="A3158">
            <v>134</v>
          </cell>
          <cell r="D3158">
            <v>1999</v>
          </cell>
          <cell r="F3158">
            <v>58</v>
          </cell>
          <cell r="I3158">
            <v>0</v>
          </cell>
        </row>
        <row r="3159">
          <cell r="A3159">
            <v>134</v>
          </cell>
          <cell r="D3159">
            <v>2000</v>
          </cell>
          <cell r="F3159">
            <v>48</v>
          </cell>
          <cell r="I3159">
            <v>378617957</v>
          </cell>
        </row>
        <row r="3160">
          <cell r="A3160">
            <v>134</v>
          </cell>
          <cell r="D3160">
            <v>2000</v>
          </cell>
          <cell r="F3160">
            <v>49</v>
          </cell>
          <cell r="I3160">
            <v>548254257</v>
          </cell>
        </row>
        <row r="3161">
          <cell r="A3161">
            <v>134</v>
          </cell>
          <cell r="D3161">
            <v>2000</v>
          </cell>
          <cell r="F3161">
            <v>50</v>
          </cell>
          <cell r="I3161">
            <v>2012226</v>
          </cell>
        </row>
        <row r="3162">
          <cell r="A3162">
            <v>134</v>
          </cell>
          <cell r="D3162">
            <v>2000</v>
          </cell>
          <cell r="F3162">
            <v>51</v>
          </cell>
          <cell r="I3162">
            <v>2309754</v>
          </cell>
        </row>
        <row r="3163">
          <cell r="A3163">
            <v>134</v>
          </cell>
          <cell r="D3163">
            <v>2000</v>
          </cell>
          <cell r="F3163">
            <v>52</v>
          </cell>
          <cell r="I3163">
            <v>10913118</v>
          </cell>
        </row>
        <row r="3164">
          <cell r="A3164">
            <v>134</v>
          </cell>
          <cell r="D3164">
            <v>2000</v>
          </cell>
          <cell r="F3164">
            <v>53</v>
          </cell>
          <cell r="I3164">
            <v>2135939626</v>
          </cell>
        </row>
        <row r="3165">
          <cell r="A3165">
            <v>134</v>
          </cell>
          <cell r="D3165">
            <v>2000</v>
          </cell>
          <cell r="F3165">
            <v>54</v>
          </cell>
        </row>
        <row r="3166">
          <cell r="A3166">
            <v>134</v>
          </cell>
          <cell r="D3166">
            <v>2000</v>
          </cell>
          <cell r="F3166">
            <v>55</v>
          </cell>
          <cell r="I3166">
            <v>27677443</v>
          </cell>
        </row>
        <row r="3167">
          <cell r="A3167">
            <v>134</v>
          </cell>
          <cell r="D3167">
            <v>2000</v>
          </cell>
          <cell r="F3167">
            <v>56</v>
          </cell>
          <cell r="I3167">
            <v>30089936</v>
          </cell>
        </row>
        <row r="3168">
          <cell r="A3168">
            <v>134</v>
          </cell>
          <cell r="D3168">
            <v>2000</v>
          </cell>
          <cell r="F3168">
            <v>57</v>
          </cell>
          <cell r="I3168">
            <v>471953874</v>
          </cell>
        </row>
        <row r="3169">
          <cell r="A3169">
            <v>134</v>
          </cell>
          <cell r="D3169">
            <v>2000</v>
          </cell>
          <cell r="F3169">
            <v>58</v>
          </cell>
          <cell r="I3169">
            <v>0</v>
          </cell>
        </row>
        <row r="3170">
          <cell r="A3170">
            <v>134</v>
          </cell>
          <cell r="D3170">
            <v>2001</v>
          </cell>
          <cell r="F3170">
            <v>48</v>
          </cell>
          <cell r="I3170">
            <v>394284006</v>
          </cell>
        </row>
        <row r="3171">
          <cell r="A3171">
            <v>134</v>
          </cell>
          <cell r="D3171">
            <v>2001</v>
          </cell>
          <cell r="F3171">
            <v>49</v>
          </cell>
          <cell r="I3171">
            <v>561625891</v>
          </cell>
        </row>
        <row r="3172">
          <cell r="A3172">
            <v>134</v>
          </cell>
          <cell r="D3172">
            <v>2001</v>
          </cell>
          <cell r="F3172">
            <v>50</v>
          </cell>
          <cell r="I3172">
            <v>2014642</v>
          </cell>
        </row>
        <row r="3173">
          <cell r="A3173">
            <v>134</v>
          </cell>
          <cell r="D3173">
            <v>2001</v>
          </cell>
          <cell r="F3173">
            <v>51</v>
          </cell>
          <cell r="I3173">
            <v>2316215</v>
          </cell>
        </row>
        <row r="3174">
          <cell r="A3174">
            <v>134</v>
          </cell>
          <cell r="D3174">
            <v>2001</v>
          </cell>
          <cell r="F3174">
            <v>52</v>
          </cell>
          <cell r="I3174">
            <v>10969314</v>
          </cell>
        </row>
        <row r="3175">
          <cell r="A3175">
            <v>134</v>
          </cell>
          <cell r="D3175">
            <v>2001</v>
          </cell>
          <cell r="F3175">
            <v>53</v>
          </cell>
          <cell r="I3175">
            <v>2172469332</v>
          </cell>
        </row>
        <row r="3176">
          <cell r="A3176">
            <v>134</v>
          </cell>
          <cell r="D3176">
            <v>2001</v>
          </cell>
          <cell r="F3176">
            <v>54</v>
          </cell>
        </row>
        <row r="3177">
          <cell r="A3177">
            <v>134</v>
          </cell>
          <cell r="D3177">
            <v>2001</v>
          </cell>
          <cell r="F3177">
            <v>55</v>
          </cell>
          <cell r="I3177">
            <v>26108957</v>
          </cell>
        </row>
        <row r="3178">
          <cell r="A3178">
            <v>134</v>
          </cell>
          <cell r="D3178">
            <v>2001</v>
          </cell>
          <cell r="F3178">
            <v>56</v>
          </cell>
          <cell r="I3178">
            <v>31382319</v>
          </cell>
        </row>
        <row r="3179">
          <cell r="A3179">
            <v>134</v>
          </cell>
          <cell r="D3179">
            <v>2001</v>
          </cell>
          <cell r="F3179">
            <v>57</v>
          </cell>
          <cell r="I3179">
            <v>480730124</v>
          </cell>
        </row>
        <row r="3180">
          <cell r="A3180">
            <v>134</v>
          </cell>
          <cell r="D3180">
            <v>2001</v>
          </cell>
          <cell r="F3180">
            <v>58</v>
          </cell>
          <cell r="I3180">
            <v>0</v>
          </cell>
        </row>
        <row r="3181">
          <cell r="A3181">
            <v>134</v>
          </cell>
          <cell r="D3181">
            <v>2002</v>
          </cell>
          <cell r="F3181">
            <v>48</v>
          </cell>
          <cell r="I3181">
            <v>417325807</v>
          </cell>
        </row>
        <row r="3182">
          <cell r="A3182">
            <v>134</v>
          </cell>
          <cell r="D3182">
            <v>2002</v>
          </cell>
          <cell r="F3182">
            <v>49</v>
          </cell>
          <cell r="I3182">
            <v>567686425</v>
          </cell>
        </row>
        <row r="3183">
          <cell r="A3183">
            <v>134</v>
          </cell>
          <cell r="D3183">
            <v>2002</v>
          </cell>
          <cell r="F3183">
            <v>50</v>
          </cell>
          <cell r="I3183">
            <v>2014642</v>
          </cell>
        </row>
        <row r="3184">
          <cell r="A3184">
            <v>134</v>
          </cell>
          <cell r="D3184">
            <v>2002</v>
          </cell>
          <cell r="F3184">
            <v>51</v>
          </cell>
          <cell r="I3184">
            <v>2316215</v>
          </cell>
        </row>
        <row r="3185">
          <cell r="A3185">
            <v>134</v>
          </cell>
          <cell r="D3185">
            <v>2002</v>
          </cell>
          <cell r="F3185">
            <v>52</v>
          </cell>
          <cell r="I3185">
            <v>10989660</v>
          </cell>
        </row>
        <row r="3186">
          <cell r="A3186">
            <v>134</v>
          </cell>
          <cell r="D3186">
            <v>2002</v>
          </cell>
          <cell r="F3186">
            <v>53</v>
          </cell>
          <cell r="I3186">
            <v>2232245985</v>
          </cell>
        </row>
        <row r="3187">
          <cell r="A3187">
            <v>134</v>
          </cell>
          <cell r="D3187">
            <v>2002</v>
          </cell>
          <cell r="F3187">
            <v>54</v>
          </cell>
        </row>
        <row r="3188">
          <cell r="A3188">
            <v>134</v>
          </cell>
          <cell r="D3188">
            <v>2002</v>
          </cell>
          <cell r="F3188">
            <v>55</v>
          </cell>
          <cell r="I3188">
            <v>26241431</v>
          </cell>
        </row>
        <row r="3189">
          <cell r="A3189">
            <v>134</v>
          </cell>
          <cell r="D3189">
            <v>2002</v>
          </cell>
          <cell r="F3189">
            <v>56</v>
          </cell>
          <cell r="I3189">
            <v>32394498</v>
          </cell>
        </row>
        <row r="3190">
          <cell r="A3190">
            <v>134</v>
          </cell>
          <cell r="D3190">
            <v>2002</v>
          </cell>
          <cell r="F3190">
            <v>57</v>
          </cell>
          <cell r="I3190">
            <v>519093169</v>
          </cell>
        </row>
        <row r="3191">
          <cell r="A3191">
            <v>134</v>
          </cell>
          <cell r="D3191">
            <v>2002</v>
          </cell>
          <cell r="F3191">
            <v>58</v>
          </cell>
          <cell r="I3191">
            <v>0</v>
          </cell>
        </row>
        <row r="3192">
          <cell r="A3192">
            <v>134</v>
          </cell>
          <cell r="D3192">
            <v>2003</v>
          </cell>
          <cell r="F3192">
            <v>48</v>
          </cell>
          <cell r="I3192">
            <v>86907153</v>
          </cell>
        </row>
        <row r="3193">
          <cell r="A3193">
            <v>134</v>
          </cell>
          <cell r="D3193">
            <v>2003</v>
          </cell>
          <cell r="F3193">
            <v>49</v>
          </cell>
          <cell r="I3193">
            <v>46303608</v>
          </cell>
        </row>
        <row r="3194">
          <cell r="A3194">
            <v>134</v>
          </cell>
          <cell r="D3194">
            <v>2003</v>
          </cell>
          <cell r="F3194">
            <v>50</v>
          </cell>
          <cell r="I3194">
            <v>782320187</v>
          </cell>
        </row>
        <row r="3195">
          <cell r="A3195">
            <v>134</v>
          </cell>
          <cell r="D3195">
            <v>2003</v>
          </cell>
          <cell r="F3195">
            <v>51</v>
          </cell>
          <cell r="I3195">
            <v>353906533</v>
          </cell>
        </row>
        <row r="3196">
          <cell r="A3196">
            <v>134</v>
          </cell>
          <cell r="D3196">
            <v>2003</v>
          </cell>
          <cell r="F3196">
            <v>52</v>
          </cell>
          <cell r="I3196">
            <v>427946064</v>
          </cell>
        </row>
        <row r="3197">
          <cell r="A3197">
            <v>134</v>
          </cell>
          <cell r="D3197">
            <v>2003</v>
          </cell>
          <cell r="F3197">
            <v>53</v>
          </cell>
          <cell r="I3197">
            <v>584086862</v>
          </cell>
        </row>
        <row r="3198">
          <cell r="A3198">
            <v>134</v>
          </cell>
          <cell r="D3198">
            <v>2003</v>
          </cell>
          <cell r="F3198">
            <v>54</v>
          </cell>
          <cell r="I3198">
            <v>2364264</v>
          </cell>
        </row>
        <row r="3199">
          <cell r="A3199">
            <v>134</v>
          </cell>
          <cell r="D3199">
            <v>2003</v>
          </cell>
          <cell r="F3199">
            <v>55</v>
          </cell>
          <cell r="I3199">
            <v>3914194</v>
          </cell>
        </row>
        <row r="3200">
          <cell r="A3200">
            <v>134</v>
          </cell>
          <cell r="D3200">
            <v>2003</v>
          </cell>
          <cell r="F3200">
            <v>56</v>
          </cell>
          <cell r="I3200">
            <v>11424106</v>
          </cell>
        </row>
        <row r="3201">
          <cell r="A3201">
            <v>134</v>
          </cell>
          <cell r="D3201">
            <v>2003</v>
          </cell>
          <cell r="F3201">
            <v>57</v>
          </cell>
          <cell r="I3201">
            <v>0</v>
          </cell>
        </row>
        <row r="3202">
          <cell r="A3202">
            <v>134</v>
          </cell>
          <cell r="D3202">
            <v>2003</v>
          </cell>
          <cell r="F3202">
            <v>58</v>
          </cell>
          <cell r="I3202">
            <v>2299172971</v>
          </cell>
        </row>
        <row r="3203">
          <cell r="A3203">
            <v>134</v>
          </cell>
          <cell r="D3203">
            <v>2004</v>
          </cell>
          <cell r="F3203">
            <v>48</v>
          </cell>
          <cell r="I3203">
            <v>88462622</v>
          </cell>
        </row>
        <row r="3204">
          <cell r="A3204">
            <v>134</v>
          </cell>
          <cell r="D3204">
            <v>2004</v>
          </cell>
          <cell r="F3204">
            <v>49</v>
          </cell>
          <cell r="I3204">
            <v>46825266</v>
          </cell>
        </row>
        <row r="3205">
          <cell r="A3205">
            <v>134</v>
          </cell>
          <cell r="D3205">
            <v>2004</v>
          </cell>
          <cell r="F3205">
            <v>50</v>
          </cell>
          <cell r="I3205">
            <v>821170629</v>
          </cell>
        </row>
        <row r="3206">
          <cell r="A3206">
            <v>134</v>
          </cell>
          <cell r="D3206">
            <v>2004</v>
          </cell>
          <cell r="F3206">
            <v>51</v>
          </cell>
          <cell r="I3206">
            <v>357736579</v>
          </cell>
        </row>
        <row r="3207">
          <cell r="A3207">
            <v>134</v>
          </cell>
          <cell r="D3207">
            <v>2004</v>
          </cell>
          <cell r="F3207">
            <v>52</v>
          </cell>
          <cell r="I3207">
            <v>465234177</v>
          </cell>
        </row>
        <row r="3208">
          <cell r="A3208">
            <v>134</v>
          </cell>
          <cell r="D3208">
            <v>2004</v>
          </cell>
          <cell r="F3208">
            <v>53</v>
          </cell>
          <cell r="I3208">
            <v>599619234</v>
          </cell>
        </row>
        <row r="3209">
          <cell r="A3209">
            <v>134</v>
          </cell>
          <cell r="D3209">
            <v>2004</v>
          </cell>
          <cell r="F3209">
            <v>54</v>
          </cell>
          <cell r="I3209">
            <v>2364264</v>
          </cell>
        </row>
        <row r="3210">
          <cell r="A3210">
            <v>134</v>
          </cell>
          <cell r="D3210">
            <v>2004</v>
          </cell>
          <cell r="F3210">
            <v>55</v>
          </cell>
          <cell r="I3210">
            <v>3914194</v>
          </cell>
        </row>
        <row r="3211">
          <cell r="A3211">
            <v>134</v>
          </cell>
          <cell r="D3211">
            <v>2004</v>
          </cell>
          <cell r="F3211">
            <v>56</v>
          </cell>
          <cell r="I3211">
            <v>11337970</v>
          </cell>
        </row>
        <row r="3212">
          <cell r="A3212">
            <v>134</v>
          </cell>
          <cell r="D3212">
            <v>2004</v>
          </cell>
          <cell r="F3212">
            <v>57</v>
          </cell>
        </row>
        <row r="3213">
          <cell r="A3213">
            <v>134</v>
          </cell>
          <cell r="D3213">
            <v>2004</v>
          </cell>
          <cell r="F3213">
            <v>58</v>
          </cell>
          <cell r="I3213">
            <v>2396664935</v>
          </cell>
        </row>
        <row r="3214">
          <cell r="A3214">
            <v>134</v>
          </cell>
          <cell r="D3214">
            <v>2005</v>
          </cell>
          <cell r="F3214">
            <v>48</v>
          </cell>
          <cell r="I3214">
            <v>88520326</v>
          </cell>
        </row>
        <row r="3215">
          <cell r="A3215">
            <v>134</v>
          </cell>
          <cell r="D3215">
            <v>2005</v>
          </cell>
          <cell r="F3215">
            <v>49</v>
          </cell>
          <cell r="I3215">
            <v>48878361</v>
          </cell>
        </row>
        <row r="3216">
          <cell r="A3216">
            <v>134</v>
          </cell>
          <cell r="D3216">
            <v>2005</v>
          </cell>
          <cell r="F3216">
            <v>50</v>
          </cell>
          <cell r="I3216">
            <v>868988467</v>
          </cell>
        </row>
        <row r="3217">
          <cell r="A3217">
            <v>134</v>
          </cell>
          <cell r="D3217">
            <v>2005</v>
          </cell>
          <cell r="F3217">
            <v>51</v>
          </cell>
          <cell r="I3217">
            <v>361139132</v>
          </cell>
        </row>
        <row r="3218">
          <cell r="A3218">
            <v>134</v>
          </cell>
          <cell r="D3218">
            <v>2005</v>
          </cell>
          <cell r="F3218">
            <v>52</v>
          </cell>
          <cell r="I3218">
            <v>484345795</v>
          </cell>
        </row>
        <row r="3219">
          <cell r="A3219">
            <v>134</v>
          </cell>
          <cell r="D3219">
            <v>2005</v>
          </cell>
          <cell r="F3219">
            <v>53</v>
          </cell>
          <cell r="I3219">
            <v>618116181</v>
          </cell>
        </row>
        <row r="3220">
          <cell r="A3220">
            <v>134</v>
          </cell>
          <cell r="D3220">
            <v>2005</v>
          </cell>
          <cell r="F3220">
            <v>54</v>
          </cell>
          <cell r="I3220">
            <v>2367203</v>
          </cell>
        </row>
        <row r="3221">
          <cell r="A3221">
            <v>134</v>
          </cell>
          <cell r="D3221">
            <v>2005</v>
          </cell>
          <cell r="F3221">
            <v>55</v>
          </cell>
          <cell r="I3221">
            <v>3951434</v>
          </cell>
        </row>
        <row r="3222">
          <cell r="A3222">
            <v>134</v>
          </cell>
          <cell r="D3222">
            <v>2005</v>
          </cell>
          <cell r="F3222">
            <v>56</v>
          </cell>
          <cell r="I3222">
            <v>11370173</v>
          </cell>
        </row>
        <row r="3223">
          <cell r="A3223">
            <v>134</v>
          </cell>
          <cell r="D3223">
            <v>2005</v>
          </cell>
          <cell r="F3223">
            <v>57</v>
          </cell>
        </row>
        <row r="3224">
          <cell r="A3224">
            <v>134</v>
          </cell>
          <cell r="D3224">
            <v>2005</v>
          </cell>
          <cell r="F3224">
            <v>58</v>
          </cell>
          <cell r="I3224">
            <v>2487677072</v>
          </cell>
        </row>
        <row r="3225">
          <cell r="A3225">
            <v>134</v>
          </cell>
          <cell r="D3225">
            <v>2006</v>
          </cell>
          <cell r="F3225">
            <v>48</v>
          </cell>
          <cell r="I3225">
            <v>88432329</v>
          </cell>
        </row>
        <row r="3226">
          <cell r="A3226">
            <v>134</v>
          </cell>
          <cell r="D3226">
            <v>2006</v>
          </cell>
          <cell r="F3226">
            <v>49</v>
          </cell>
          <cell r="I3226">
            <v>51256626</v>
          </cell>
        </row>
        <row r="3227">
          <cell r="A3227">
            <v>134</v>
          </cell>
          <cell r="D3227">
            <v>2006</v>
          </cell>
          <cell r="F3227">
            <v>50</v>
          </cell>
          <cell r="I3227">
            <v>900197240</v>
          </cell>
        </row>
        <row r="3228">
          <cell r="A3228">
            <v>134</v>
          </cell>
          <cell r="D3228">
            <v>2006</v>
          </cell>
          <cell r="F3228">
            <v>51</v>
          </cell>
          <cell r="I3228">
            <v>372507097</v>
          </cell>
        </row>
        <row r="3229">
          <cell r="A3229">
            <v>134</v>
          </cell>
          <cell r="D3229">
            <v>2006</v>
          </cell>
          <cell r="F3229">
            <v>52</v>
          </cell>
          <cell r="I3229">
            <v>504706180</v>
          </cell>
        </row>
        <row r="3230">
          <cell r="A3230">
            <v>134</v>
          </cell>
          <cell r="D3230">
            <v>2006</v>
          </cell>
          <cell r="F3230">
            <v>53</v>
          </cell>
          <cell r="I3230">
            <v>643527588</v>
          </cell>
        </row>
        <row r="3231">
          <cell r="A3231">
            <v>134</v>
          </cell>
          <cell r="D3231">
            <v>2006</v>
          </cell>
          <cell r="F3231">
            <v>54</v>
          </cell>
          <cell r="I3231">
            <v>2369500</v>
          </cell>
        </row>
        <row r="3232">
          <cell r="A3232">
            <v>134</v>
          </cell>
          <cell r="D3232">
            <v>2006</v>
          </cell>
          <cell r="F3232">
            <v>55</v>
          </cell>
          <cell r="I3232">
            <v>3944256</v>
          </cell>
        </row>
        <row r="3233">
          <cell r="A3233">
            <v>134</v>
          </cell>
          <cell r="D3233">
            <v>2006</v>
          </cell>
          <cell r="F3233">
            <v>56</v>
          </cell>
          <cell r="I3233">
            <v>11376682</v>
          </cell>
        </row>
        <row r="3234">
          <cell r="A3234">
            <v>134</v>
          </cell>
          <cell r="D3234">
            <v>2006</v>
          </cell>
          <cell r="F3234">
            <v>57</v>
          </cell>
        </row>
        <row r="3235">
          <cell r="A3235">
            <v>134</v>
          </cell>
          <cell r="D3235">
            <v>2006</v>
          </cell>
          <cell r="F3235">
            <v>58</v>
          </cell>
          <cell r="I3235">
            <v>2578317498</v>
          </cell>
        </row>
        <row r="3236">
          <cell r="A3236">
            <v>134</v>
          </cell>
          <cell r="D3236">
            <v>2007</v>
          </cell>
          <cell r="F3236">
            <v>48</v>
          </cell>
          <cell r="I3236">
            <v>92439042</v>
          </cell>
        </row>
        <row r="3237">
          <cell r="A3237">
            <v>134</v>
          </cell>
          <cell r="D3237">
            <v>2007</v>
          </cell>
          <cell r="F3237">
            <v>49</v>
          </cell>
          <cell r="I3237">
            <v>55260234</v>
          </cell>
        </row>
        <row r="3238">
          <cell r="A3238">
            <v>134</v>
          </cell>
          <cell r="D3238">
            <v>2007</v>
          </cell>
          <cell r="F3238">
            <v>50</v>
          </cell>
          <cell r="I3238">
            <v>963334561</v>
          </cell>
        </row>
        <row r="3239">
          <cell r="A3239">
            <v>134</v>
          </cell>
          <cell r="D3239">
            <v>2007</v>
          </cell>
          <cell r="F3239">
            <v>51</v>
          </cell>
          <cell r="I3239">
            <v>381378303</v>
          </cell>
        </row>
        <row r="3240">
          <cell r="A3240">
            <v>134</v>
          </cell>
          <cell r="D3240">
            <v>2007</v>
          </cell>
          <cell r="F3240">
            <v>52</v>
          </cell>
          <cell r="I3240">
            <v>511002983</v>
          </cell>
        </row>
        <row r="3241">
          <cell r="A3241">
            <v>134</v>
          </cell>
          <cell r="D3241">
            <v>2007</v>
          </cell>
          <cell r="F3241">
            <v>53</v>
          </cell>
          <cell r="I3241">
            <v>663377121</v>
          </cell>
        </row>
        <row r="3242">
          <cell r="A3242">
            <v>134</v>
          </cell>
          <cell r="D3242">
            <v>2007</v>
          </cell>
          <cell r="F3242">
            <v>54</v>
          </cell>
          <cell r="I3242">
            <v>3277188</v>
          </cell>
        </row>
        <row r="3243">
          <cell r="A3243">
            <v>134</v>
          </cell>
          <cell r="D3243">
            <v>2007</v>
          </cell>
          <cell r="F3243">
            <v>55</v>
          </cell>
          <cell r="I3243">
            <v>7274658</v>
          </cell>
        </row>
        <row r="3244">
          <cell r="A3244">
            <v>134</v>
          </cell>
          <cell r="D3244">
            <v>2007</v>
          </cell>
          <cell r="F3244">
            <v>56</v>
          </cell>
          <cell r="I3244">
            <v>11494522</v>
          </cell>
        </row>
        <row r="3245">
          <cell r="A3245">
            <v>134</v>
          </cell>
          <cell r="D3245">
            <v>2007</v>
          </cell>
          <cell r="F3245">
            <v>57</v>
          </cell>
        </row>
        <row r="3246">
          <cell r="A3246">
            <v>134</v>
          </cell>
          <cell r="D3246">
            <v>2007</v>
          </cell>
          <cell r="F3246">
            <v>58</v>
          </cell>
          <cell r="I3246">
            <v>2688838612</v>
          </cell>
        </row>
        <row r="3247">
          <cell r="A3247">
            <v>134</v>
          </cell>
          <cell r="D3247">
            <v>2008</v>
          </cell>
          <cell r="F3247">
            <v>48</v>
          </cell>
          <cell r="I3247">
            <v>88585565</v>
          </cell>
        </row>
        <row r="3248">
          <cell r="A3248">
            <v>134</v>
          </cell>
          <cell r="D3248">
            <v>2008</v>
          </cell>
          <cell r="F3248">
            <v>49</v>
          </cell>
          <cell r="I3248">
            <v>63744997</v>
          </cell>
        </row>
        <row r="3249">
          <cell r="A3249">
            <v>134</v>
          </cell>
          <cell r="D3249">
            <v>2008</v>
          </cell>
          <cell r="F3249">
            <v>50</v>
          </cell>
          <cell r="I3249">
            <v>1029270485</v>
          </cell>
        </row>
        <row r="3250">
          <cell r="A3250">
            <v>134</v>
          </cell>
          <cell r="D3250">
            <v>2008</v>
          </cell>
          <cell r="F3250">
            <v>51</v>
          </cell>
          <cell r="I3250">
            <v>434468188</v>
          </cell>
        </row>
        <row r="3251">
          <cell r="A3251">
            <v>134</v>
          </cell>
          <cell r="D3251">
            <v>2008</v>
          </cell>
          <cell r="F3251">
            <v>52</v>
          </cell>
          <cell r="I3251">
            <v>532740254</v>
          </cell>
        </row>
        <row r="3252">
          <cell r="A3252">
            <v>134</v>
          </cell>
          <cell r="D3252">
            <v>2008</v>
          </cell>
          <cell r="F3252">
            <v>53</v>
          </cell>
          <cell r="I3252">
            <v>703734651</v>
          </cell>
        </row>
        <row r="3253">
          <cell r="A3253">
            <v>134</v>
          </cell>
          <cell r="D3253">
            <v>2008</v>
          </cell>
          <cell r="F3253">
            <v>54</v>
          </cell>
          <cell r="I3253">
            <v>3277612</v>
          </cell>
        </row>
        <row r="3254">
          <cell r="A3254">
            <v>134</v>
          </cell>
          <cell r="D3254">
            <v>2008</v>
          </cell>
          <cell r="F3254">
            <v>55</v>
          </cell>
          <cell r="I3254">
            <v>7365512</v>
          </cell>
        </row>
        <row r="3255">
          <cell r="A3255">
            <v>134</v>
          </cell>
          <cell r="D3255">
            <v>2008</v>
          </cell>
          <cell r="F3255">
            <v>56</v>
          </cell>
          <cell r="I3255">
            <v>11472227</v>
          </cell>
        </row>
        <row r="3256">
          <cell r="A3256">
            <v>134</v>
          </cell>
          <cell r="D3256">
            <v>2008</v>
          </cell>
          <cell r="F3256">
            <v>57</v>
          </cell>
        </row>
        <row r="3257">
          <cell r="A3257">
            <v>134</v>
          </cell>
          <cell r="D3257">
            <v>2008</v>
          </cell>
          <cell r="F3257">
            <v>58</v>
          </cell>
          <cell r="I3257">
            <v>2874659491</v>
          </cell>
        </row>
        <row r="3258">
          <cell r="A3258">
            <v>134</v>
          </cell>
          <cell r="D3258">
            <v>2009</v>
          </cell>
          <cell r="F3258">
            <v>48</v>
          </cell>
          <cell r="I3258">
            <v>95350555</v>
          </cell>
        </row>
        <row r="3259">
          <cell r="A3259">
            <v>134</v>
          </cell>
          <cell r="D3259">
            <v>2009</v>
          </cell>
          <cell r="F3259">
            <v>49</v>
          </cell>
          <cell r="I3259">
            <v>70696617</v>
          </cell>
        </row>
        <row r="3260">
          <cell r="A3260">
            <v>134</v>
          </cell>
          <cell r="D3260">
            <v>2009</v>
          </cell>
          <cell r="F3260">
            <v>50</v>
          </cell>
          <cell r="I3260">
            <v>1148864289</v>
          </cell>
        </row>
        <row r="3261">
          <cell r="A3261">
            <v>134</v>
          </cell>
          <cell r="D3261">
            <v>2009</v>
          </cell>
          <cell r="F3261">
            <v>51</v>
          </cell>
          <cell r="I3261">
            <v>433558992</v>
          </cell>
        </row>
        <row r="3262">
          <cell r="A3262">
            <v>134</v>
          </cell>
          <cell r="D3262">
            <v>2009</v>
          </cell>
          <cell r="F3262">
            <v>52</v>
          </cell>
          <cell r="I3262">
            <v>553638259</v>
          </cell>
        </row>
        <row r="3263">
          <cell r="A3263">
            <v>134</v>
          </cell>
          <cell r="D3263">
            <v>2009</v>
          </cell>
          <cell r="F3263">
            <v>53</v>
          </cell>
          <cell r="I3263">
            <v>730267034</v>
          </cell>
        </row>
        <row r="3264">
          <cell r="A3264">
            <v>134</v>
          </cell>
          <cell r="D3264">
            <v>2009</v>
          </cell>
          <cell r="F3264">
            <v>54</v>
          </cell>
          <cell r="I3264">
            <v>3209582</v>
          </cell>
        </row>
        <row r="3265">
          <cell r="A3265">
            <v>134</v>
          </cell>
          <cell r="D3265">
            <v>2009</v>
          </cell>
          <cell r="F3265">
            <v>55</v>
          </cell>
          <cell r="I3265">
            <v>7490175</v>
          </cell>
        </row>
        <row r="3266">
          <cell r="A3266">
            <v>134</v>
          </cell>
          <cell r="D3266">
            <v>2009</v>
          </cell>
          <cell r="F3266">
            <v>56</v>
          </cell>
          <cell r="I3266">
            <v>11453447</v>
          </cell>
        </row>
        <row r="3267">
          <cell r="A3267">
            <v>134</v>
          </cell>
          <cell r="D3267">
            <v>2009</v>
          </cell>
          <cell r="F3267">
            <v>57</v>
          </cell>
        </row>
        <row r="3268">
          <cell r="A3268">
            <v>134</v>
          </cell>
          <cell r="D3268">
            <v>2009</v>
          </cell>
          <cell r="F3268">
            <v>58</v>
          </cell>
          <cell r="I3268">
            <v>3054528950</v>
          </cell>
        </row>
        <row r="3269">
          <cell r="A3269">
            <v>134</v>
          </cell>
          <cell r="D3269">
            <v>2010</v>
          </cell>
          <cell r="F3269">
            <v>48</v>
          </cell>
          <cell r="I3269">
            <v>101061038</v>
          </cell>
        </row>
        <row r="3270">
          <cell r="A3270">
            <v>134</v>
          </cell>
          <cell r="D3270">
            <v>2010</v>
          </cell>
          <cell r="F3270">
            <v>49</v>
          </cell>
          <cell r="I3270">
            <v>86366332</v>
          </cell>
        </row>
        <row r="3271">
          <cell r="A3271">
            <v>134</v>
          </cell>
          <cell r="D3271">
            <v>2010</v>
          </cell>
          <cell r="F3271">
            <v>50</v>
          </cell>
          <cell r="I3271">
            <v>1306947373</v>
          </cell>
        </row>
        <row r="3272">
          <cell r="A3272">
            <v>134</v>
          </cell>
          <cell r="D3272">
            <v>2010</v>
          </cell>
          <cell r="F3272">
            <v>51</v>
          </cell>
          <cell r="I3272">
            <v>480248436</v>
          </cell>
        </row>
        <row r="3273">
          <cell r="A3273">
            <v>134</v>
          </cell>
          <cell r="D3273">
            <v>2010</v>
          </cell>
          <cell r="F3273">
            <v>52</v>
          </cell>
          <cell r="I3273">
            <v>583430919</v>
          </cell>
        </row>
        <row r="3274">
          <cell r="A3274">
            <v>134</v>
          </cell>
          <cell r="D3274">
            <v>2010</v>
          </cell>
          <cell r="F3274">
            <v>53</v>
          </cell>
          <cell r="I3274">
            <v>762583203</v>
          </cell>
        </row>
        <row r="3275">
          <cell r="A3275">
            <v>134</v>
          </cell>
          <cell r="D3275">
            <v>2010</v>
          </cell>
          <cell r="F3275">
            <v>54</v>
          </cell>
          <cell r="I3275">
            <v>3211828</v>
          </cell>
        </row>
        <row r="3276">
          <cell r="A3276">
            <v>134</v>
          </cell>
          <cell r="D3276">
            <v>2010</v>
          </cell>
          <cell r="F3276">
            <v>55</v>
          </cell>
          <cell r="I3276">
            <v>7529724</v>
          </cell>
        </row>
        <row r="3277">
          <cell r="A3277">
            <v>134</v>
          </cell>
          <cell r="D3277">
            <v>2010</v>
          </cell>
          <cell r="F3277">
            <v>56</v>
          </cell>
          <cell r="I3277">
            <v>11535068</v>
          </cell>
        </row>
        <row r="3278">
          <cell r="A3278">
            <v>134</v>
          </cell>
          <cell r="D3278">
            <v>2010</v>
          </cell>
          <cell r="F3278">
            <v>57</v>
          </cell>
        </row>
        <row r="3279">
          <cell r="A3279">
            <v>134</v>
          </cell>
          <cell r="D3279">
            <v>2010</v>
          </cell>
          <cell r="F3279">
            <v>58</v>
          </cell>
          <cell r="I3279">
            <v>3342913921</v>
          </cell>
        </row>
        <row r="3280">
          <cell r="A3280">
            <v>134</v>
          </cell>
          <cell r="D3280">
            <v>2011</v>
          </cell>
          <cell r="F3280">
            <v>48</v>
          </cell>
          <cell r="I3280">
            <v>181517465</v>
          </cell>
        </row>
        <row r="3281">
          <cell r="A3281">
            <v>134</v>
          </cell>
          <cell r="D3281">
            <v>2011</v>
          </cell>
          <cell r="F3281">
            <v>49</v>
          </cell>
          <cell r="I3281">
            <v>122948592</v>
          </cell>
        </row>
        <row r="3282">
          <cell r="A3282">
            <v>134</v>
          </cell>
          <cell r="D3282">
            <v>2011</v>
          </cell>
          <cell r="F3282">
            <v>50</v>
          </cell>
          <cell r="I3282">
            <v>1549843309</v>
          </cell>
        </row>
        <row r="3283">
          <cell r="A3283">
            <v>134</v>
          </cell>
          <cell r="D3283">
            <v>2011</v>
          </cell>
          <cell r="F3283">
            <v>51</v>
          </cell>
          <cell r="I3283">
            <v>863436957</v>
          </cell>
        </row>
        <row r="3284">
          <cell r="A3284">
            <v>134</v>
          </cell>
          <cell r="D3284">
            <v>2011</v>
          </cell>
          <cell r="F3284">
            <v>52</v>
          </cell>
          <cell r="I3284">
            <v>686565486</v>
          </cell>
        </row>
        <row r="3285">
          <cell r="A3285">
            <v>134</v>
          </cell>
          <cell r="D3285">
            <v>2011</v>
          </cell>
          <cell r="F3285">
            <v>53</v>
          </cell>
          <cell r="I3285">
            <v>912469174</v>
          </cell>
        </row>
        <row r="3286">
          <cell r="A3286">
            <v>134</v>
          </cell>
          <cell r="D3286">
            <v>2011</v>
          </cell>
          <cell r="F3286">
            <v>54</v>
          </cell>
          <cell r="I3286">
            <v>3259452</v>
          </cell>
        </row>
        <row r="3287">
          <cell r="A3287">
            <v>134</v>
          </cell>
          <cell r="D3287">
            <v>2011</v>
          </cell>
          <cell r="F3287">
            <v>55</v>
          </cell>
          <cell r="I3287">
            <v>7475095</v>
          </cell>
        </row>
        <row r="3288">
          <cell r="A3288">
            <v>134</v>
          </cell>
          <cell r="D3288">
            <v>2011</v>
          </cell>
          <cell r="F3288">
            <v>56</v>
          </cell>
          <cell r="I3288">
            <v>11598703</v>
          </cell>
        </row>
        <row r="3289">
          <cell r="A3289">
            <v>134</v>
          </cell>
          <cell r="D3289">
            <v>2011</v>
          </cell>
          <cell r="F3289">
            <v>57</v>
          </cell>
        </row>
        <row r="3290">
          <cell r="A3290">
            <v>134</v>
          </cell>
          <cell r="D3290">
            <v>2011</v>
          </cell>
          <cell r="F3290">
            <v>58</v>
          </cell>
          <cell r="I3290">
            <v>4339114233</v>
          </cell>
        </row>
        <row r="3291">
          <cell r="A3291">
            <v>134</v>
          </cell>
          <cell r="D3291">
            <v>2012</v>
          </cell>
          <cell r="F3291">
            <v>48</v>
          </cell>
          <cell r="I3291">
            <v>189547944</v>
          </cell>
        </row>
        <row r="3292">
          <cell r="A3292">
            <v>134</v>
          </cell>
          <cell r="D3292">
            <v>2012</v>
          </cell>
          <cell r="F3292">
            <v>49</v>
          </cell>
          <cell r="I3292">
            <v>147332899</v>
          </cell>
        </row>
        <row r="3293">
          <cell r="A3293">
            <v>134</v>
          </cell>
          <cell r="D3293">
            <v>2012</v>
          </cell>
          <cell r="F3293">
            <v>50</v>
          </cell>
          <cell r="I3293">
            <v>1613127173</v>
          </cell>
        </row>
        <row r="3294">
          <cell r="A3294">
            <v>134</v>
          </cell>
          <cell r="D3294">
            <v>2012</v>
          </cell>
          <cell r="F3294">
            <v>51</v>
          </cell>
          <cell r="I3294">
            <v>984782939</v>
          </cell>
        </row>
        <row r="3295">
          <cell r="A3295">
            <v>134</v>
          </cell>
          <cell r="D3295">
            <v>2012</v>
          </cell>
          <cell r="F3295">
            <v>52</v>
          </cell>
          <cell r="I3295">
            <v>646562331</v>
          </cell>
        </row>
        <row r="3296">
          <cell r="A3296">
            <v>134</v>
          </cell>
          <cell r="D3296">
            <v>2012</v>
          </cell>
          <cell r="F3296">
            <v>53</v>
          </cell>
          <cell r="I3296">
            <v>896743379</v>
          </cell>
        </row>
        <row r="3297">
          <cell r="A3297">
            <v>134</v>
          </cell>
          <cell r="D3297">
            <v>2012</v>
          </cell>
          <cell r="F3297">
            <v>54</v>
          </cell>
          <cell r="I3297">
            <v>3259618</v>
          </cell>
        </row>
        <row r="3298">
          <cell r="A3298">
            <v>134</v>
          </cell>
          <cell r="D3298">
            <v>2012</v>
          </cell>
          <cell r="F3298">
            <v>55</v>
          </cell>
          <cell r="I3298">
            <v>7475095</v>
          </cell>
        </row>
        <row r="3299">
          <cell r="A3299">
            <v>134</v>
          </cell>
          <cell r="D3299">
            <v>2012</v>
          </cell>
          <cell r="F3299">
            <v>56</v>
          </cell>
          <cell r="I3299">
            <v>11586681</v>
          </cell>
        </row>
        <row r="3300">
          <cell r="A3300">
            <v>134</v>
          </cell>
          <cell r="D3300">
            <v>2012</v>
          </cell>
          <cell r="F3300">
            <v>57</v>
          </cell>
        </row>
        <row r="3301">
          <cell r="A3301">
            <v>134</v>
          </cell>
          <cell r="D3301">
            <v>2012</v>
          </cell>
          <cell r="F3301">
            <v>58</v>
          </cell>
          <cell r="I3301">
            <v>4500418059</v>
          </cell>
        </row>
        <row r="3302">
          <cell r="A3302">
            <v>134</v>
          </cell>
          <cell r="D3302">
            <v>2013</v>
          </cell>
          <cell r="F3302">
            <v>48</v>
          </cell>
          <cell r="I3302">
            <v>198218069</v>
          </cell>
        </row>
        <row r="3303">
          <cell r="A3303">
            <v>134</v>
          </cell>
          <cell r="D3303">
            <v>2013</v>
          </cell>
          <cell r="F3303">
            <v>49</v>
          </cell>
          <cell r="I3303">
            <v>170949185</v>
          </cell>
        </row>
        <row r="3304">
          <cell r="A3304">
            <v>134</v>
          </cell>
          <cell r="D3304">
            <v>2013</v>
          </cell>
          <cell r="F3304">
            <v>50</v>
          </cell>
          <cell r="I3304">
            <v>1735328437</v>
          </cell>
        </row>
        <row r="3305">
          <cell r="A3305">
            <v>134</v>
          </cell>
          <cell r="D3305">
            <v>2013</v>
          </cell>
          <cell r="F3305">
            <v>51</v>
          </cell>
          <cell r="I3305">
            <v>992008798</v>
          </cell>
        </row>
        <row r="3306">
          <cell r="A3306">
            <v>134</v>
          </cell>
          <cell r="D3306">
            <v>2013</v>
          </cell>
          <cell r="F3306">
            <v>52</v>
          </cell>
          <cell r="I3306">
            <v>686214770</v>
          </cell>
        </row>
        <row r="3307">
          <cell r="A3307">
            <v>134</v>
          </cell>
          <cell r="D3307">
            <v>2013</v>
          </cell>
          <cell r="F3307">
            <v>53</v>
          </cell>
          <cell r="I3307">
            <v>919805558</v>
          </cell>
        </row>
        <row r="3308">
          <cell r="A3308">
            <v>134</v>
          </cell>
          <cell r="D3308">
            <v>2013</v>
          </cell>
          <cell r="F3308">
            <v>54</v>
          </cell>
          <cell r="I3308">
            <v>3312843</v>
          </cell>
        </row>
        <row r="3309">
          <cell r="A3309">
            <v>134</v>
          </cell>
          <cell r="D3309">
            <v>2013</v>
          </cell>
          <cell r="F3309">
            <v>55</v>
          </cell>
          <cell r="I3309">
            <v>7489179</v>
          </cell>
        </row>
        <row r="3310">
          <cell r="A3310">
            <v>134</v>
          </cell>
          <cell r="D3310">
            <v>2013</v>
          </cell>
          <cell r="F3310">
            <v>56</v>
          </cell>
          <cell r="I3310">
            <v>11586681</v>
          </cell>
        </row>
        <row r="3311">
          <cell r="A3311">
            <v>134</v>
          </cell>
          <cell r="D3311">
            <v>2013</v>
          </cell>
          <cell r="F3311">
            <v>57</v>
          </cell>
        </row>
        <row r="3312">
          <cell r="A3312">
            <v>134</v>
          </cell>
          <cell r="D3312">
            <v>2013</v>
          </cell>
          <cell r="F3312">
            <v>58</v>
          </cell>
          <cell r="I3312">
            <v>4724913520</v>
          </cell>
        </row>
        <row r="3313">
          <cell r="A3313">
            <v>134</v>
          </cell>
          <cell r="D3313">
            <v>2014</v>
          </cell>
          <cell r="F3313">
            <v>48</v>
          </cell>
          <cell r="I3313">
            <v>225631404</v>
          </cell>
        </row>
        <row r="3314">
          <cell r="A3314">
            <v>134</v>
          </cell>
          <cell r="D3314">
            <v>2014</v>
          </cell>
          <cell r="F3314">
            <v>49</v>
          </cell>
          <cell r="I3314">
            <v>184174369</v>
          </cell>
        </row>
        <row r="3315">
          <cell r="A3315">
            <v>134</v>
          </cell>
          <cell r="D3315">
            <v>2014</v>
          </cell>
          <cell r="F3315">
            <v>50</v>
          </cell>
          <cell r="I3315">
            <v>1813896299</v>
          </cell>
        </row>
        <row r="3316">
          <cell r="A3316">
            <v>134</v>
          </cell>
          <cell r="D3316">
            <v>2014</v>
          </cell>
          <cell r="F3316">
            <v>51</v>
          </cell>
          <cell r="I3316">
            <v>1218917978</v>
          </cell>
        </row>
        <row r="3317">
          <cell r="A3317">
            <v>134</v>
          </cell>
          <cell r="D3317">
            <v>2014</v>
          </cell>
          <cell r="F3317">
            <v>52</v>
          </cell>
          <cell r="I3317">
            <v>706210382</v>
          </cell>
        </row>
        <row r="3318">
          <cell r="A3318">
            <v>134</v>
          </cell>
          <cell r="D3318">
            <v>2014</v>
          </cell>
          <cell r="F3318">
            <v>53</v>
          </cell>
          <cell r="I3318">
            <v>1059513463</v>
          </cell>
        </row>
        <row r="3319">
          <cell r="A3319">
            <v>134</v>
          </cell>
          <cell r="D3319">
            <v>2014</v>
          </cell>
          <cell r="F3319">
            <v>54</v>
          </cell>
          <cell r="I3319">
            <v>3340104</v>
          </cell>
        </row>
        <row r="3320">
          <cell r="A3320">
            <v>134</v>
          </cell>
          <cell r="D3320">
            <v>2014</v>
          </cell>
          <cell r="F3320">
            <v>55</v>
          </cell>
          <cell r="I3320">
            <v>7499460</v>
          </cell>
        </row>
        <row r="3321">
          <cell r="A3321">
            <v>134</v>
          </cell>
          <cell r="D3321">
            <v>2014</v>
          </cell>
          <cell r="F3321">
            <v>56</v>
          </cell>
          <cell r="I3321">
            <v>11922795</v>
          </cell>
        </row>
        <row r="3322">
          <cell r="A3322">
            <v>134</v>
          </cell>
          <cell r="D3322">
            <v>2014</v>
          </cell>
          <cell r="F3322">
            <v>57</v>
          </cell>
        </row>
        <row r="3323">
          <cell r="A3323">
            <v>134</v>
          </cell>
          <cell r="D3323">
            <v>2014</v>
          </cell>
          <cell r="F3323">
            <v>58</v>
          </cell>
          <cell r="I3323">
            <v>5231106254</v>
          </cell>
        </row>
        <row r="3324">
          <cell r="A3324">
            <v>134</v>
          </cell>
          <cell r="D3324">
            <v>2015</v>
          </cell>
          <cell r="F3324">
            <v>48</v>
          </cell>
          <cell r="I3324">
            <v>230226403</v>
          </cell>
        </row>
        <row r="3325">
          <cell r="A3325">
            <v>134</v>
          </cell>
          <cell r="D3325">
            <v>2015</v>
          </cell>
          <cell r="F3325">
            <v>49</v>
          </cell>
          <cell r="I3325">
            <v>210430141</v>
          </cell>
        </row>
        <row r="3326">
          <cell r="A3326">
            <v>134</v>
          </cell>
          <cell r="D3326">
            <v>2015</v>
          </cell>
          <cell r="F3326">
            <v>50</v>
          </cell>
          <cell r="I3326">
            <v>1875788731</v>
          </cell>
        </row>
        <row r="3327">
          <cell r="A3327">
            <v>134</v>
          </cell>
          <cell r="D3327">
            <v>2015</v>
          </cell>
          <cell r="F3327">
            <v>51</v>
          </cell>
          <cell r="I3327">
            <v>1221298019</v>
          </cell>
        </row>
        <row r="3328">
          <cell r="A3328">
            <v>134</v>
          </cell>
          <cell r="D3328">
            <v>2015</v>
          </cell>
          <cell r="F3328">
            <v>52</v>
          </cell>
          <cell r="I3328">
            <v>744102993</v>
          </cell>
        </row>
        <row r="3329">
          <cell r="A3329">
            <v>134</v>
          </cell>
          <cell r="D3329">
            <v>2015</v>
          </cell>
          <cell r="F3329">
            <v>53</v>
          </cell>
          <cell r="I3329">
            <v>1082532470</v>
          </cell>
        </row>
        <row r="3330">
          <cell r="A3330">
            <v>134</v>
          </cell>
          <cell r="D3330">
            <v>2015</v>
          </cell>
          <cell r="F3330">
            <v>54</v>
          </cell>
          <cell r="I3330">
            <v>3519566</v>
          </cell>
        </row>
        <row r="3331">
          <cell r="A3331">
            <v>134</v>
          </cell>
          <cell r="D3331">
            <v>2015</v>
          </cell>
          <cell r="F3331">
            <v>55</v>
          </cell>
          <cell r="I3331">
            <v>8035354</v>
          </cell>
        </row>
        <row r="3332">
          <cell r="A3332">
            <v>134</v>
          </cell>
          <cell r="D3332">
            <v>2015</v>
          </cell>
          <cell r="F3332">
            <v>56</v>
          </cell>
          <cell r="I3332">
            <v>11937200</v>
          </cell>
        </row>
        <row r="3333">
          <cell r="A3333">
            <v>134</v>
          </cell>
          <cell r="D3333">
            <v>2015</v>
          </cell>
          <cell r="F3333">
            <v>57</v>
          </cell>
        </row>
        <row r="3334">
          <cell r="A3334">
            <v>134</v>
          </cell>
          <cell r="D3334">
            <v>2015</v>
          </cell>
          <cell r="F3334">
            <v>58</v>
          </cell>
          <cell r="I3334">
            <v>5387870877</v>
          </cell>
        </row>
        <row r="3335">
          <cell r="A3335">
            <v>134</v>
          </cell>
          <cell r="D3335">
            <v>2016</v>
          </cell>
          <cell r="F3335">
            <v>48</v>
          </cell>
          <cell r="I3335">
            <v>251625967</v>
          </cell>
        </row>
        <row r="3336">
          <cell r="A3336">
            <v>134</v>
          </cell>
          <cell r="D3336">
            <v>2016</v>
          </cell>
          <cell r="F3336">
            <v>49</v>
          </cell>
          <cell r="I3336">
            <v>239305233</v>
          </cell>
        </row>
        <row r="3337">
          <cell r="A3337">
            <v>134</v>
          </cell>
          <cell r="D3337">
            <v>2016</v>
          </cell>
          <cell r="F3337">
            <v>50</v>
          </cell>
          <cell r="I3337">
            <v>2012791077</v>
          </cell>
        </row>
        <row r="3338">
          <cell r="A3338">
            <v>134</v>
          </cell>
          <cell r="D3338">
            <v>2016</v>
          </cell>
          <cell r="F3338">
            <v>51</v>
          </cell>
          <cell r="I3338">
            <v>1288991817</v>
          </cell>
        </row>
        <row r="3339">
          <cell r="A3339">
            <v>134</v>
          </cell>
          <cell r="D3339">
            <v>2016</v>
          </cell>
          <cell r="F3339">
            <v>52</v>
          </cell>
          <cell r="I3339">
            <v>901299535</v>
          </cell>
        </row>
        <row r="3340">
          <cell r="A3340">
            <v>134</v>
          </cell>
          <cell r="D3340">
            <v>2016</v>
          </cell>
          <cell r="F3340">
            <v>53</v>
          </cell>
          <cell r="I3340">
            <v>1193250695</v>
          </cell>
        </row>
        <row r="3341">
          <cell r="A3341">
            <v>134</v>
          </cell>
          <cell r="D3341">
            <v>2016</v>
          </cell>
          <cell r="F3341">
            <v>54</v>
          </cell>
          <cell r="I3341">
            <v>3519566</v>
          </cell>
        </row>
        <row r="3342">
          <cell r="A3342">
            <v>134</v>
          </cell>
          <cell r="D3342">
            <v>2016</v>
          </cell>
          <cell r="F3342">
            <v>55</v>
          </cell>
          <cell r="I3342">
            <v>8035354</v>
          </cell>
        </row>
        <row r="3343">
          <cell r="A3343">
            <v>134</v>
          </cell>
          <cell r="D3343">
            <v>2016</v>
          </cell>
          <cell r="F3343">
            <v>56</v>
          </cell>
          <cell r="I3343">
            <v>11937200</v>
          </cell>
        </row>
        <row r="3344">
          <cell r="A3344">
            <v>134</v>
          </cell>
          <cell r="D3344">
            <v>2016</v>
          </cell>
          <cell r="F3344">
            <v>57</v>
          </cell>
        </row>
        <row r="3345">
          <cell r="A3345">
            <v>134</v>
          </cell>
          <cell r="D3345">
            <v>2016</v>
          </cell>
          <cell r="F3345">
            <v>58</v>
          </cell>
          <cell r="I3345">
            <v>5910756444</v>
          </cell>
        </row>
        <row r="3346">
          <cell r="A3346">
            <v>147</v>
          </cell>
          <cell r="D3346">
            <v>1998</v>
          </cell>
          <cell r="F3346">
            <v>48</v>
          </cell>
          <cell r="I3346">
            <v>56240147</v>
          </cell>
        </row>
        <row r="3347">
          <cell r="A3347">
            <v>147</v>
          </cell>
          <cell r="D3347">
            <v>1998</v>
          </cell>
          <cell r="F3347">
            <v>49</v>
          </cell>
          <cell r="I3347">
            <v>46765556</v>
          </cell>
        </row>
        <row r="3348">
          <cell r="A3348">
            <v>147</v>
          </cell>
          <cell r="D3348">
            <v>1998</v>
          </cell>
          <cell r="F3348">
            <v>50</v>
          </cell>
          <cell r="I3348">
            <v>1612558</v>
          </cell>
        </row>
        <row r="3349">
          <cell r="A3349">
            <v>147</v>
          </cell>
          <cell r="D3349">
            <v>1998</v>
          </cell>
          <cell r="F3349">
            <v>51</v>
          </cell>
          <cell r="I3349">
            <v>90018</v>
          </cell>
        </row>
        <row r="3350">
          <cell r="A3350">
            <v>147</v>
          </cell>
          <cell r="D3350">
            <v>1998</v>
          </cell>
          <cell r="F3350">
            <v>52</v>
          </cell>
          <cell r="I3350">
            <v>538141</v>
          </cell>
        </row>
        <row r="3351">
          <cell r="A3351">
            <v>147</v>
          </cell>
          <cell r="D3351">
            <v>1998</v>
          </cell>
          <cell r="F3351">
            <v>53</v>
          </cell>
          <cell r="I3351">
            <v>249898155</v>
          </cell>
        </row>
        <row r="3352">
          <cell r="A3352">
            <v>147</v>
          </cell>
          <cell r="D3352">
            <v>1998</v>
          </cell>
          <cell r="F3352">
            <v>54</v>
          </cell>
        </row>
        <row r="3353">
          <cell r="A3353">
            <v>147</v>
          </cell>
          <cell r="D3353">
            <v>1998</v>
          </cell>
          <cell r="F3353">
            <v>55</v>
          </cell>
          <cell r="I3353">
            <v>2304764</v>
          </cell>
        </row>
        <row r="3354">
          <cell r="A3354">
            <v>147</v>
          </cell>
          <cell r="D3354">
            <v>1998</v>
          </cell>
          <cell r="F3354">
            <v>56</v>
          </cell>
          <cell r="I3354">
            <v>4134140</v>
          </cell>
        </row>
        <row r="3355">
          <cell r="A3355">
            <v>147</v>
          </cell>
          <cell r="D3355">
            <v>1998</v>
          </cell>
          <cell r="F3355">
            <v>57</v>
          </cell>
          <cell r="I3355">
            <v>57269837</v>
          </cell>
        </row>
        <row r="3356">
          <cell r="A3356">
            <v>147</v>
          </cell>
          <cell r="D3356">
            <v>1998</v>
          </cell>
          <cell r="F3356">
            <v>58</v>
          </cell>
        </row>
        <row r="3357">
          <cell r="A3357">
            <v>147</v>
          </cell>
          <cell r="D3357">
            <v>1999</v>
          </cell>
          <cell r="F3357">
            <v>48</v>
          </cell>
          <cell r="I3357">
            <v>56361321</v>
          </cell>
        </row>
        <row r="3358">
          <cell r="A3358">
            <v>147</v>
          </cell>
          <cell r="D3358">
            <v>1999</v>
          </cell>
          <cell r="F3358">
            <v>49</v>
          </cell>
          <cell r="I3358">
            <v>46802411</v>
          </cell>
        </row>
        <row r="3359">
          <cell r="A3359">
            <v>147</v>
          </cell>
          <cell r="D3359">
            <v>1999</v>
          </cell>
          <cell r="F3359">
            <v>50</v>
          </cell>
          <cell r="I3359">
            <v>1612558</v>
          </cell>
        </row>
        <row r="3360">
          <cell r="A3360">
            <v>147</v>
          </cell>
          <cell r="D3360">
            <v>1999</v>
          </cell>
          <cell r="F3360">
            <v>51</v>
          </cell>
          <cell r="I3360">
            <v>90018</v>
          </cell>
        </row>
        <row r="3361">
          <cell r="A3361">
            <v>147</v>
          </cell>
          <cell r="D3361">
            <v>1999</v>
          </cell>
          <cell r="F3361">
            <v>52</v>
          </cell>
          <cell r="I3361">
            <v>538141</v>
          </cell>
        </row>
        <row r="3362">
          <cell r="A3362">
            <v>147</v>
          </cell>
          <cell r="D3362">
            <v>1999</v>
          </cell>
          <cell r="F3362">
            <v>53</v>
          </cell>
          <cell r="I3362">
            <v>256662699</v>
          </cell>
        </row>
        <row r="3363">
          <cell r="A3363">
            <v>147</v>
          </cell>
          <cell r="D3363">
            <v>1999</v>
          </cell>
          <cell r="F3363">
            <v>54</v>
          </cell>
        </row>
        <row r="3364">
          <cell r="A3364">
            <v>147</v>
          </cell>
          <cell r="D3364">
            <v>1999</v>
          </cell>
          <cell r="F3364">
            <v>55</v>
          </cell>
          <cell r="I3364">
            <v>2304764</v>
          </cell>
        </row>
        <row r="3365">
          <cell r="A3365">
            <v>147</v>
          </cell>
          <cell r="D3365">
            <v>1999</v>
          </cell>
          <cell r="F3365">
            <v>56</v>
          </cell>
          <cell r="I3365">
            <v>4134360</v>
          </cell>
        </row>
        <row r="3366">
          <cell r="A3366">
            <v>147</v>
          </cell>
          <cell r="D3366">
            <v>1999</v>
          </cell>
          <cell r="F3366">
            <v>57</v>
          </cell>
          <cell r="I3366">
            <v>60699030</v>
          </cell>
        </row>
        <row r="3367">
          <cell r="A3367">
            <v>147</v>
          </cell>
          <cell r="D3367">
            <v>1999</v>
          </cell>
          <cell r="F3367">
            <v>58</v>
          </cell>
          <cell r="I3367">
            <v>0</v>
          </cell>
        </row>
        <row r="3368">
          <cell r="A3368">
            <v>147</v>
          </cell>
          <cell r="D3368">
            <v>2000</v>
          </cell>
          <cell r="F3368">
            <v>48</v>
          </cell>
          <cell r="I3368">
            <v>56253204</v>
          </cell>
        </row>
        <row r="3369">
          <cell r="A3369">
            <v>147</v>
          </cell>
          <cell r="D3369">
            <v>2000</v>
          </cell>
          <cell r="F3369">
            <v>49</v>
          </cell>
          <cell r="I3369">
            <v>46738843</v>
          </cell>
        </row>
        <row r="3370">
          <cell r="A3370">
            <v>147</v>
          </cell>
          <cell r="D3370">
            <v>2000</v>
          </cell>
          <cell r="F3370">
            <v>50</v>
          </cell>
          <cell r="I3370">
            <v>1612558</v>
          </cell>
        </row>
        <row r="3371">
          <cell r="A3371">
            <v>147</v>
          </cell>
          <cell r="D3371">
            <v>2000</v>
          </cell>
          <cell r="F3371">
            <v>51</v>
          </cell>
          <cell r="I3371">
            <v>90018</v>
          </cell>
        </row>
        <row r="3372">
          <cell r="A3372">
            <v>147</v>
          </cell>
          <cell r="D3372">
            <v>2000</v>
          </cell>
          <cell r="F3372">
            <v>52</v>
          </cell>
          <cell r="I3372">
            <v>538141</v>
          </cell>
        </row>
        <row r="3373">
          <cell r="A3373">
            <v>147</v>
          </cell>
          <cell r="D3373">
            <v>2000</v>
          </cell>
          <cell r="F3373">
            <v>53</v>
          </cell>
          <cell r="I3373">
            <v>258618801</v>
          </cell>
        </row>
        <row r="3374">
          <cell r="A3374">
            <v>147</v>
          </cell>
          <cell r="D3374">
            <v>2000</v>
          </cell>
          <cell r="F3374">
            <v>54</v>
          </cell>
        </row>
        <row r="3375">
          <cell r="A3375">
            <v>147</v>
          </cell>
          <cell r="D3375">
            <v>2000</v>
          </cell>
          <cell r="F3375">
            <v>55</v>
          </cell>
          <cell r="I3375">
            <v>2304764</v>
          </cell>
        </row>
        <row r="3376">
          <cell r="A3376">
            <v>147</v>
          </cell>
          <cell r="D3376">
            <v>2000</v>
          </cell>
          <cell r="F3376">
            <v>56</v>
          </cell>
          <cell r="I3376">
            <v>4090633</v>
          </cell>
        </row>
        <row r="3377">
          <cell r="A3377">
            <v>147</v>
          </cell>
          <cell r="D3377">
            <v>2000</v>
          </cell>
          <cell r="F3377">
            <v>57</v>
          </cell>
          <cell r="I3377">
            <v>61028965</v>
          </cell>
        </row>
        <row r="3378">
          <cell r="A3378">
            <v>147</v>
          </cell>
          <cell r="D3378">
            <v>2000</v>
          </cell>
          <cell r="F3378">
            <v>58</v>
          </cell>
          <cell r="I3378">
            <v>0</v>
          </cell>
        </row>
        <row r="3379">
          <cell r="A3379">
            <v>147</v>
          </cell>
          <cell r="D3379">
            <v>2001</v>
          </cell>
          <cell r="F3379">
            <v>48</v>
          </cell>
          <cell r="I3379">
            <v>52934362</v>
          </cell>
        </row>
        <row r="3380">
          <cell r="A3380">
            <v>147</v>
          </cell>
          <cell r="D3380">
            <v>2001</v>
          </cell>
          <cell r="F3380">
            <v>49</v>
          </cell>
          <cell r="I3380">
            <v>43519452</v>
          </cell>
        </row>
        <row r="3381">
          <cell r="A3381">
            <v>147</v>
          </cell>
          <cell r="D3381">
            <v>2001</v>
          </cell>
          <cell r="F3381">
            <v>50</v>
          </cell>
          <cell r="I3381">
            <v>1294989</v>
          </cell>
        </row>
        <row r="3382">
          <cell r="A3382">
            <v>147</v>
          </cell>
          <cell r="D3382">
            <v>2001</v>
          </cell>
          <cell r="F3382">
            <v>51</v>
          </cell>
          <cell r="I3382">
            <v>0</v>
          </cell>
        </row>
        <row r="3383">
          <cell r="A3383">
            <v>147</v>
          </cell>
          <cell r="D3383">
            <v>2001</v>
          </cell>
          <cell r="F3383">
            <v>52</v>
          </cell>
          <cell r="I3383">
            <v>537830</v>
          </cell>
        </row>
        <row r="3384">
          <cell r="A3384">
            <v>147</v>
          </cell>
          <cell r="D3384">
            <v>2001</v>
          </cell>
          <cell r="F3384">
            <v>53</v>
          </cell>
          <cell r="I3384">
            <v>258449594</v>
          </cell>
        </row>
        <row r="3385">
          <cell r="A3385">
            <v>147</v>
          </cell>
          <cell r="D3385">
            <v>2001</v>
          </cell>
          <cell r="F3385">
            <v>54</v>
          </cell>
        </row>
        <row r="3386">
          <cell r="A3386">
            <v>147</v>
          </cell>
          <cell r="D3386">
            <v>2001</v>
          </cell>
          <cell r="F3386">
            <v>55</v>
          </cell>
          <cell r="I3386">
            <v>3111111</v>
          </cell>
        </row>
        <row r="3387">
          <cell r="A3387">
            <v>147</v>
          </cell>
          <cell r="D3387">
            <v>2001</v>
          </cell>
          <cell r="F3387">
            <v>56</v>
          </cell>
          <cell r="I3387">
            <v>6704512</v>
          </cell>
        </row>
        <row r="3388">
          <cell r="A3388">
            <v>147</v>
          </cell>
          <cell r="D3388">
            <v>2001</v>
          </cell>
          <cell r="F3388">
            <v>57</v>
          </cell>
          <cell r="I3388">
            <v>68226927</v>
          </cell>
        </row>
        <row r="3389">
          <cell r="A3389">
            <v>147</v>
          </cell>
          <cell r="D3389">
            <v>2001</v>
          </cell>
          <cell r="F3389">
            <v>58</v>
          </cell>
          <cell r="I3389">
            <v>4049081</v>
          </cell>
        </row>
        <row r="3390">
          <cell r="A3390">
            <v>147</v>
          </cell>
          <cell r="D3390">
            <v>2002</v>
          </cell>
          <cell r="F3390">
            <v>48</v>
          </cell>
          <cell r="I3390">
            <v>57572249</v>
          </cell>
        </row>
        <row r="3391">
          <cell r="A3391">
            <v>147</v>
          </cell>
          <cell r="D3391">
            <v>2002</v>
          </cell>
          <cell r="F3391">
            <v>49</v>
          </cell>
          <cell r="I3391">
            <v>56937029</v>
          </cell>
        </row>
        <row r="3392">
          <cell r="A3392">
            <v>147</v>
          </cell>
          <cell r="D3392">
            <v>2002</v>
          </cell>
          <cell r="F3392">
            <v>50</v>
          </cell>
          <cell r="I3392">
            <v>1609934</v>
          </cell>
        </row>
        <row r="3393">
          <cell r="A3393">
            <v>147</v>
          </cell>
          <cell r="D3393">
            <v>2002</v>
          </cell>
          <cell r="F3393">
            <v>51</v>
          </cell>
          <cell r="I3393">
            <v>0</v>
          </cell>
        </row>
        <row r="3394">
          <cell r="A3394">
            <v>147</v>
          </cell>
          <cell r="D3394">
            <v>2002</v>
          </cell>
          <cell r="F3394">
            <v>52</v>
          </cell>
          <cell r="I3394">
            <v>537830</v>
          </cell>
        </row>
        <row r="3395">
          <cell r="A3395">
            <v>147</v>
          </cell>
          <cell r="D3395">
            <v>2002</v>
          </cell>
          <cell r="F3395">
            <v>53</v>
          </cell>
          <cell r="I3395">
            <v>278130427</v>
          </cell>
        </row>
        <row r="3396">
          <cell r="A3396">
            <v>147</v>
          </cell>
          <cell r="D3396">
            <v>2002</v>
          </cell>
          <cell r="F3396">
            <v>54</v>
          </cell>
        </row>
        <row r="3397">
          <cell r="A3397">
            <v>147</v>
          </cell>
          <cell r="D3397">
            <v>2002</v>
          </cell>
          <cell r="F3397">
            <v>55</v>
          </cell>
          <cell r="I3397">
            <v>4661596</v>
          </cell>
        </row>
        <row r="3398">
          <cell r="A3398">
            <v>147</v>
          </cell>
          <cell r="D3398">
            <v>2002</v>
          </cell>
          <cell r="F3398">
            <v>56</v>
          </cell>
          <cell r="I3398">
            <v>4245848</v>
          </cell>
        </row>
        <row r="3399">
          <cell r="A3399">
            <v>147</v>
          </cell>
          <cell r="D3399">
            <v>2002</v>
          </cell>
          <cell r="F3399">
            <v>57</v>
          </cell>
          <cell r="I3399">
            <v>66826126</v>
          </cell>
        </row>
        <row r="3400">
          <cell r="A3400">
            <v>147</v>
          </cell>
          <cell r="D3400">
            <v>2002</v>
          </cell>
          <cell r="F3400">
            <v>58</v>
          </cell>
          <cell r="I3400">
            <v>19213645</v>
          </cell>
        </row>
        <row r="3401">
          <cell r="A3401">
            <v>147</v>
          </cell>
          <cell r="D3401">
            <v>2003</v>
          </cell>
          <cell r="F3401">
            <v>48</v>
          </cell>
          <cell r="I3401">
            <v>28667986</v>
          </cell>
        </row>
        <row r="3402">
          <cell r="A3402">
            <v>147</v>
          </cell>
          <cell r="D3402">
            <v>2003</v>
          </cell>
          <cell r="F3402">
            <v>49</v>
          </cell>
          <cell r="I3402">
            <v>8104517</v>
          </cell>
        </row>
        <row r="3403">
          <cell r="A3403">
            <v>147</v>
          </cell>
          <cell r="D3403">
            <v>2003</v>
          </cell>
          <cell r="F3403">
            <v>50</v>
          </cell>
          <cell r="I3403">
            <v>129725228</v>
          </cell>
        </row>
        <row r="3404">
          <cell r="A3404">
            <v>147</v>
          </cell>
          <cell r="D3404">
            <v>2003</v>
          </cell>
          <cell r="F3404">
            <v>51</v>
          </cell>
          <cell r="I3404">
            <v>15300004</v>
          </cell>
        </row>
        <row r="3405">
          <cell r="A3405">
            <v>147</v>
          </cell>
          <cell r="D3405">
            <v>2003</v>
          </cell>
          <cell r="F3405">
            <v>52</v>
          </cell>
          <cell r="I3405">
            <v>54145874</v>
          </cell>
        </row>
        <row r="3406">
          <cell r="A3406">
            <v>147</v>
          </cell>
          <cell r="D3406">
            <v>2003</v>
          </cell>
          <cell r="F3406">
            <v>53</v>
          </cell>
          <cell r="I3406">
            <v>57812663</v>
          </cell>
        </row>
        <row r="3407">
          <cell r="A3407">
            <v>147</v>
          </cell>
          <cell r="D3407">
            <v>2003</v>
          </cell>
          <cell r="F3407">
            <v>54</v>
          </cell>
          <cell r="I3407">
            <v>1609934</v>
          </cell>
        </row>
        <row r="3408">
          <cell r="A3408">
            <v>147</v>
          </cell>
          <cell r="D3408">
            <v>2003</v>
          </cell>
          <cell r="F3408">
            <v>55</v>
          </cell>
          <cell r="I3408">
            <v>0</v>
          </cell>
        </row>
        <row r="3409">
          <cell r="A3409">
            <v>147</v>
          </cell>
          <cell r="D3409">
            <v>2003</v>
          </cell>
          <cell r="F3409">
            <v>56</v>
          </cell>
          <cell r="I3409">
            <v>699627</v>
          </cell>
        </row>
        <row r="3410">
          <cell r="A3410">
            <v>147</v>
          </cell>
          <cell r="D3410">
            <v>2003</v>
          </cell>
          <cell r="F3410">
            <v>57</v>
          </cell>
          <cell r="I3410">
            <v>0</v>
          </cell>
        </row>
        <row r="3411">
          <cell r="A3411">
            <v>147</v>
          </cell>
          <cell r="D3411">
            <v>2003</v>
          </cell>
          <cell r="F3411">
            <v>58</v>
          </cell>
          <cell r="I3411">
            <v>296065833</v>
          </cell>
        </row>
        <row r="3412">
          <cell r="A3412">
            <v>147</v>
          </cell>
          <cell r="D3412">
            <v>2004</v>
          </cell>
          <cell r="F3412">
            <v>48</v>
          </cell>
          <cell r="I3412">
            <v>27723657</v>
          </cell>
        </row>
        <row r="3413">
          <cell r="A3413">
            <v>147</v>
          </cell>
          <cell r="D3413">
            <v>2004</v>
          </cell>
          <cell r="F3413">
            <v>49</v>
          </cell>
          <cell r="I3413">
            <v>11675781</v>
          </cell>
        </row>
        <row r="3414">
          <cell r="A3414">
            <v>147</v>
          </cell>
          <cell r="D3414">
            <v>2004</v>
          </cell>
          <cell r="F3414">
            <v>50</v>
          </cell>
          <cell r="I3414">
            <v>163466881</v>
          </cell>
        </row>
        <row r="3415">
          <cell r="A3415">
            <v>147</v>
          </cell>
          <cell r="D3415">
            <v>2004</v>
          </cell>
          <cell r="F3415">
            <v>51</v>
          </cell>
          <cell r="I3415">
            <v>23681623</v>
          </cell>
        </row>
        <row r="3416">
          <cell r="A3416">
            <v>147</v>
          </cell>
          <cell r="D3416">
            <v>2004</v>
          </cell>
          <cell r="F3416">
            <v>52</v>
          </cell>
          <cell r="I3416">
            <v>70163874</v>
          </cell>
        </row>
        <row r="3417">
          <cell r="A3417">
            <v>147</v>
          </cell>
          <cell r="D3417">
            <v>2004</v>
          </cell>
          <cell r="F3417">
            <v>53</v>
          </cell>
          <cell r="I3417">
            <v>56500173</v>
          </cell>
        </row>
        <row r="3418">
          <cell r="A3418">
            <v>147</v>
          </cell>
          <cell r="D3418">
            <v>2004</v>
          </cell>
          <cell r="F3418">
            <v>54</v>
          </cell>
          <cell r="I3418">
            <v>1294989</v>
          </cell>
        </row>
        <row r="3419">
          <cell r="A3419">
            <v>147</v>
          </cell>
          <cell r="D3419">
            <v>2004</v>
          </cell>
          <cell r="F3419">
            <v>55</v>
          </cell>
        </row>
        <row r="3420">
          <cell r="A3420">
            <v>147</v>
          </cell>
          <cell r="D3420">
            <v>2004</v>
          </cell>
          <cell r="F3420">
            <v>56</v>
          </cell>
          <cell r="I3420">
            <v>688871</v>
          </cell>
        </row>
        <row r="3421">
          <cell r="A3421">
            <v>147</v>
          </cell>
          <cell r="D3421">
            <v>2004</v>
          </cell>
          <cell r="F3421">
            <v>57</v>
          </cell>
        </row>
        <row r="3422">
          <cell r="A3422">
            <v>147</v>
          </cell>
          <cell r="D3422">
            <v>2004</v>
          </cell>
          <cell r="F3422">
            <v>58</v>
          </cell>
          <cell r="I3422">
            <v>355195849</v>
          </cell>
        </row>
        <row r="3423">
          <cell r="A3423">
            <v>147</v>
          </cell>
          <cell r="D3423">
            <v>2005</v>
          </cell>
          <cell r="F3423">
            <v>48</v>
          </cell>
          <cell r="I3423">
            <v>29561404</v>
          </cell>
        </row>
        <row r="3424">
          <cell r="A3424">
            <v>147</v>
          </cell>
          <cell r="D3424">
            <v>2005</v>
          </cell>
          <cell r="F3424">
            <v>49</v>
          </cell>
          <cell r="I3424">
            <v>11798748</v>
          </cell>
        </row>
        <row r="3425">
          <cell r="A3425">
            <v>147</v>
          </cell>
          <cell r="D3425">
            <v>2005</v>
          </cell>
          <cell r="F3425">
            <v>50</v>
          </cell>
          <cell r="I3425">
            <v>168507631</v>
          </cell>
        </row>
        <row r="3426">
          <cell r="A3426">
            <v>147</v>
          </cell>
          <cell r="D3426">
            <v>2005</v>
          </cell>
          <cell r="F3426">
            <v>51</v>
          </cell>
          <cell r="I3426">
            <v>23748007</v>
          </cell>
        </row>
        <row r="3427">
          <cell r="A3427">
            <v>147</v>
          </cell>
          <cell r="D3427">
            <v>2005</v>
          </cell>
          <cell r="F3427">
            <v>52</v>
          </cell>
          <cell r="I3427">
            <v>73750028</v>
          </cell>
        </row>
        <row r="3428">
          <cell r="A3428">
            <v>147</v>
          </cell>
          <cell r="D3428">
            <v>2005</v>
          </cell>
          <cell r="F3428">
            <v>53</v>
          </cell>
          <cell r="I3428">
            <v>59719564</v>
          </cell>
        </row>
        <row r="3429">
          <cell r="A3429">
            <v>147</v>
          </cell>
          <cell r="D3429">
            <v>2005</v>
          </cell>
          <cell r="F3429">
            <v>54</v>
          </cell>
          <cell r="I3429">
            <v>1294989</v>
          </cell>
        </row>
        <row r="3430">
          <cell r="A3430">
            <v>147</v>
          </cell>
          <cell r="D3430">
            <v>2005</v>
          </cell>
          <cell r="F3430">
            <v>55</v>
          </cell>
        </row>
        <row r="3431">
          <cell r="A3431">
            <v>147</v>
          </cell>
          <cell r="D3431">
            <v>2005</v>
          </cell>
          <cell r="F3431">
            <v>56</v>
          </cell>
          <cell r="I3431">
            <v>753842</v>
          </cell>
        </row>
        <row r="3432">
          <cell r="A3432">
            <v>147</v>
          </cell>
          <cell r="D3432">
            <v>2005</v>
          </cell>
          <cell r="F3432">
            <v>57</v>
          </cell>
        </row>
        <row r="3433">
          <cell r="A3433">
            <v>147</v>
          </cell>
          <cell r="D3433">
            <v>2005</v>
          </cell>
          <cell r="F3433">
            <v>58</v>
          </cell>
          <cell r="I3433">
            <v>369134213</v>
          </cell>
        </row>
        <row r="3434">
          <cell r="A3434">
            <v>147</v>
          </cell>
          <cell r="D3434">
            <v>2006</v>
          </cell>
          <cell r="F3434">
            <v>48</v>
          </cell>
          <cell r="I3434">
            <v>29626236</v>
          </cell>
        </row>
        <row r="3435">
          <cell r="A3435">
            <v>147</v>
          </cell>
          <cell r="D3435">
            <v>2006</v>
          </cell>
          <cell r="F3435">
            <v>49</v>
          </cell>
          <cell r="I3435">
            <v>11751108</v>
          </cell>
        </row>
        <row r="3436">
          <cell r="A3436">
            <v>147</v>
          </cell>
          <cell r="D3436">
            <v>2006</v>
          </cell>
          <cell r="F3436">
            <v>50</v>
          </cell>
          <cell r="I3436">
            <v>160264161</v>
          </cell>
        </row>
        <row r="3437">
          <cell r="A3437">
            <v>147</v>
          </cell>
          <cell r="D3437">
            <v>2006</v>
          </cell>
          <cell r="F3437">
            <v>51</v>
          </cell>
          <cell r="I3437">
            <v>23772570</v>
          </cell>
        </row>
        <row r="3438">
          <cell r="A3438">
            <v>147</v>
          </cell>
          <cell r="D3438">
            <v>2006</v>
          </cell>
          <cell r="F3438">
            <v>52</v>
          </cell>
          <cell r="I3438">
            <v>74689376</v>
          </cell>
        </row>
        <row r="3439">
          <cell r="A3439">
            <v>147</v>
          </cell>
          <cell r="D3439">
            <v>2006</v>
          </cell>
          <cell r="F3439">
            <v>53</v>
          </cell>
          <cell r="I3439">
            <v>61824666</v>
          </cell>
        </row>
        <row r="3440">
          <cell r="A3440">
            <v>147</v>
          </cell>
          <cell r="D3440">
            <v>2006</v>
          </cell>
          <cell r="F3440">
            <v>54</v>
          </cell>
          <cell r="I3440">
            <v>1294989</v>
          </cell>
        </row>
        <row r="3441">
          <cell r="A3441">
            <v>147</v>
          </cell>
          <cell r="D3441">
            <v>2006</v>
          </cell>
          <cell r="F3441">
            <v>55</v>
          </cell>
        </row>
        <row r="3442">
          <cell r="A3442">
            <v>147</v>
          </cell>
          <cell r="D3442">
            <v>2006</v>
          </cell>
          <cell r="F3442">
            <v>56</v>
          </cell>
          <cell r="I3442">
            <v>703577</v>
          </cell>
        </row>
        <row r="3443">
          <cell r="A3443">
            <v>147</v>
          </cell>
          <cell r="D3443">
            <v>2006</v>
          </cell>
          <cell r="F3443">
            <v>57</v>
          </cell>
        </row>
        <row r="3444">
          <cell r="A3444">
            <v>147</v>
          </cell>
          <cell r="D3444">
            <v>2006</v>
          </cell>
          <cell r="F3444">
            <v>58</v>
          </cell>
          <cell r="I3444">
            <v>363926683</v>
          </cell>
        </row>
        <row r="3445">
          <cell r="A3445">
            <v>147</v>
          </cell>
          <cell r="D3445">
            <v>2007</v>
          </cell>
          <cell r="F3445">
            <v>48</v>
          </cell>
          <cell r="I3445">
            <v>29626396</v>
          </cell>
        </row>
        <row r="3446">
          <cell r="A3446">
            <v>147</v>
          </cell>
          <cell r="D3446">
            <v>2007</v>
          </cell>
          <cell r="F3446">
            <v>49</v>
          </cell>
          <cell r="I3446">
            <v>12903475</v>
          </cell>
        </row>
        <row r="3447">
          <cell r="A3447">
            <v>147</v>
          </cell>
          <cell r="D3447">
            <v>2007</v>
          </cell>
          <cell r="F3447">
            <v>50</v>
          </cell>
          <cell r="I3447">
            <v>167680312</v>
          </cell>
        </row>
        <row r="3448">
          <cell r="A3448">
            <v>147</v>
          </cell>
          <cell r="D3448">
            <v>2007</v>
          </cell>
          <cell r="F3448">
            <v>51</v>
          </cell>
          <cell r="I3448">
            <v>24164867</v>
          </cell>
        </row>
        <row r="3449">
          <cell r="A3449">
            <v>147</v>
          </cell>
          <cell r="D3449">
            <v>2007</v>
          </cell>
          <cell r="F3449">
            <v>52</v>
          </cell>
          <cell r="I3449">
            <v>85461968</v>
          </cell>
        </row>
        <row r="3450">
          <cell r="A3450">
            <v>147</v>
          </cell>
          <cell r="D3450">
            <v>2007</v>
          </cell>
          <cell r="F3450">
            <v>53</v>
          </cell>
          <cell r="I3450">
            <v>66858119</v>
          </cell>
        </row>
        <row r="3451">
          <cell r="A3451">
            <v>147</v>
          </cell>
          <cell r="D3451">
            <v>2007</v>
          </cell>
          <cell r="F3451">
            <v>54</v>
          </cell>
          <cell r="I3451">
            <v>1294989</v>
          </cell>
        </row>
        <row r="3452">
          <cell r="A3452">
            <v>147</v>
          </cell>
          <cell r="D3452">
            <v>2007</v>
          </cell>
          <cell r="F3452">
            <v>55</v>
          </cell>
        </row>
        <row r="3453">
          <cell r="A3453">
            <v>147</v>
          </cell>
          <cell r="D3453">
            <v>2007</v>
          </cell>
          <cell r="F3453">
            <v>56</v>
          </cell>
          <cell r="I3453">
            <v>703577</v>
          </cell>
        </row>
        <row r="3454">
          <cell r="A3454">
            <v>147</v>
          </cell>
          <cell r="D3454">
            <v>2007</v>
          </cell>
          <cell r="F3454">
            <v>57</v>
          </cell>
        </row>
        <row r="3455">
          <cell r="A3455">
            <v>147</v>
          </cell>
          <cell r="D3455">
            <v>2007</v>
          </cell>
          <cell r="F3455">
            <v>58</v>
          </cell>
          <cell r="I3455">
            <v>388693703</v>
          </cell>
        </row>
        <row r="3456">
          <cell r="A3456">
            <v>147</v>
          </cell>
          <cell r="D3456">
            <v>2008</v>
          </cell>
          <cell r="F3456">
            <v>48</v>
          </cell>
          <cell r="I3456">
            <v>30130774</v>
          </cell>
        </row>
        <row r="3457">
          <cell r="A3457">
            <v>147</v>
          </cell>
          <cell r="D3457">
            <v>2008</v>
          </cell>
          <cell r="F3457">
            <v>49</v>
          </cell>
          <cell r="I3457">
            <v>12899423</v>
          </cell>
        </row>
        <row r="3458">
          <cell r="A3458">
            <v>147</v>
          </cell>
          <cell r="D3458">
            <v>2008</v>
          </cell>
          <cell r="F3458">
            <v>50</v>
          </cell>
          <cell r="I3458">
            <v>215008422</v>
          </cell>
        </row>
        <row r="3459">
          <cell r="A3459">
            <v>147</v>
          </cell>
          <cell r="D3459">
            <v>2008</v>
          </cell>
          <cell r="F3459">
            <v>51</v>
          </cell>
          <cell r="I3459">
            <v>24164867</v>
          </cell>
        </row>
        <row r="3460">
          <cell r="A3460">
            <v>147</v>
          </cell>
          <cell r="D3460">
            <v>2008</v>
          </cell>
          <cell r="F3460">
            <v>52</v>
          </cell>
          <cell r="I3460">
            <v>95032044</v>
          </cell>
        </row>
        <row r="3461">
          <cell r="A3461">
            <v>147</v>
          </cell>
          <cell r="D3461">
            <v>2008</v>
          </cell>
          <cell r="F3461">
            <v>53</v>
          </cell>
          <cell r="I3461">
            <v>74607893</v>
          </cell>
        </row>
        <row r="3462">
          <cell r="A3462">
            <v>147</v>
          </cell>
          <cell r="D3462">
            <v>2008</v>
          </cell>
          <cell r="F3462">
            <v>54</v>
          </cell>
          <cell r="I3462">
            <v>1294989</v>
          </cell>
        </row>
        <row r="3463">
          <cell r="A3463">
            <v>147</v>
          </cell>
          <cell r="D3463">
            <v>2008</v>
          </cell>
          <cell r="F3463">
            <v>55</v>
          </cell>
        </row>
        <row r="3464">
          <cell r="A3464">
            <v>147</v>
          </cell>
          <cell r="D3464">
            <v>2008</v>
          </cell>
          <cell r="F3464">
            <v>56</v>
          </cell>
          <cell r="I3464">
            <v>1138108</v>
          </cell>
        </row>
        <row r="3465">
          <cell r="A3465">
            <v>147</v>
          </cell>
          <cell r="D3465">
            <v>2008</v>
          </cell>
          <cell r="F3465">
            <v>57</v>
          </cell>
        </row>
        <row r="3466">
          <cell r="A3466">
            <v>147</v>
          </cell>
          <cell r="D3466">
            <v>2008</v>
          </cell>
          <cell r="F3466">
            <v>58</v>
          </cell>
          <cell r="I3466">
            <v>454276520</v>
          </cell>
        </row>
        <row r="3467">
          <cell r="A3467">
            <v>147</v>
          </cell>
          <cell r="D3467">
            <v>2009</v>
          </cell>
          <cell r="F3467">
            <v>48</v>
          </cell>
          <cell r="I3467">
            <v>34818220</v>
          </cell>
        </row>
        <row r="3468">
          <cell r="A3468">
            <v>147</v>
          </cell>
          <cell r="D3468">
            <v>2009</v>
          </cell>
          <cell r="F3468">
            <v>49</v>
          </cell>
          <cell r="I3468">
            <v>12827487</v>
          </cell>
        </row>
        <row r="3469">
          <cell r="A3469">
            <v>147</v>
          </cell>
          <cell r="D3469">
            <v>2009</v>
          </cell>
          <cell r="F3469">
            <v>50</v>
          </cell>
          <cell r="I3469">
            <v>208973294</v>
          </cell>
        </row>
        <row r="3470">
          <cell r="A3470">
            <v>147</v>
          </cell>
          <cell r="D3470">
            <v>2009</v>
          </cell>
          <cell r="F3470">
            <v>51</v>
          </cell>
          <cell r="I3470">
            <v>24659839</v>
          </cell>
        </row>
        <row r="3471">
          <cell r="A3471">
            <v>147</v>
          </cell>
          <cell r="D3471">
            <v>2009</v>
          </cell>
          <cell r="F3471">
            <v>52</v>
          </cell>
          <cell r="I3471">
            <v>115186724</v>
          </cell>
        </row>
        <row r="3472">
          <cell r="A3472">
            <v>147</v>
          </cell>
          <cell r="D3472">
            <v>2009</v>
          </cell>
          <cell r="F3472">
            <v>53</v>
          </cell>
          <cell r="I3472">
            <v>78650969</v>
          </cell>
        </row>
        <row r="3473">
          <cell r="A3473">
            <v>147</v>
          </cell>
          <cell r="D3473">
            <v>2009</v>
          </cell>
          <cell r="F3473">
            <v>54</v>
          </cell>
          <cell r="I3473">
            <v>1294989</v>
          </cell>
        </row>
        <row r="3474">
          <cell r="A3474">
            <v>147</v>
          </cell>
          <cell r="D3474">
            <v>2009</v>
          </cell>
          <cell r="F3474">
            <v>55</v>
          </cell>
        </row>
        <row r="3475">
          <cell r="A3475">
            <v>147</v>
          </cell>
          <cell r="D3475">
            <v>2009</v>
          </cell>
          <cell r="F3475">
            <v>56</v>
          </cell>
          <cell r="I3475">
            <v>4138250</v>
          </cell>
        </row>
        <row r="3476">
          <cell r="A3476">
            <v>147</v>
          </cell>
          <cell r="D3476">
            <v>2009</v>
          </cell>
          <cell r="F3476">
            <v>57</v>
          </cell>
        </row>
        <row r="3477">
          <cell r="A3477">
            <v>147</v>
          </cell>
          <cell r="D3477">
            <v>2009</v>
          </cell>
          <cell r="F3477">
            <v>58</v>
          </cell>
          <cell r="I3477">
            <v>480549772</v>
          </cell>
        </row>
        <row r="3478">
          <cell r="A3478">
            <v>147</v>
          </cell>
          <cell r="D3478">
            <v>2010</v>
          </cell>
          <cell r="F3478">
            <v>48</v>
          </cell>
          <cell r="I3478">
            <v>37447262</v>
          </cell>
        </row>
        <row r="3479">
          <cell r="A3479">
            <v>147</v>
          </cell>
          <cell r="D3479">
            <v>2010</v>
          </cell>
          <cell r="F3479">
            <v>49</v>
          </cell>
          <cell r="I3479">
            <v>16204465</v>
          </cell>
        </row>
        <row r="3480">
          <cell r="A3480">
            <v>147</v>
          </cell>
          <cell r="D3480">
            <v>2010</v>
          </cell>
          <cell r="F3480">
            <v>50</v>
          </cell>
          <cell r="I3480">
            <v>222737625</v>
          </cell>
        </row>
        <row r="3481">
          <cell r="A3481">
            <v>147</v>
          </cell>
          <cell r="D3481">
            <v>2010</v>
          </cell>
          <cell r="F3481">
            <v>51</v>
          </cell>
          <cell r="I3481">
            <v>24638957</v>
          </cell>
        </row>
        <row r="3482">
          <cell r="A3482">
            <v>147</v>
          </cell>
          <cell r="D3482">
            <v>2010</v>
          </cell>
          <cell r="F3482">
            <v>52</v>
          </cell>
          <cell r="I3482">
            <v>107104236</v>
          </cell>
        </row>
        <row r="3483">
          <cell r="A3483">
            <v>147</v>
          </cell>
          <cell r="D3483">
            <v>2010</v>
          </cell>
          <cell r="F3483">
            <v>53</v>
          </cell>
          <cell r="I3483">
            <v>80740905</v>
          </cell>
        </row>
        <row r="3484">
          <cell r="A3484">
            <v>147</v>
          </cell>
          <cell r="D3484">
            <v>2010</v>
          </cell>
          <cell r="F3484">
            <v>54</v>
          </cell>
          <cell r="I3484">
            <v>1294989</v>
          </cell>
        </row>
        <row r="3485">
          <cell r="A3485">
            <v>147</v>
          </cell>
          <cell r="D3485">
            <v>2010</v>
          </cell>
          <cell r="F3485">
            <v>55</v>
          </cell>
        </row>
        <row r="3486">
          <cell r="A3486">
            <v>147</v>
          </cell>
          <cell r="D3486">
            <v>2010</v>
          </cell>
          <cell r="F3486">
            <v>56</v>
          </cell>
          <cell r="I3486">
            <v>4217709</v>
          </cell>
        </row>
        <row r="3487">
          <cell r="A3487">
            <v>147</v>
          </cell>
          <cell r="D3487">
            <v>2010</v>
          </cell>
          <cell r="F3487">
            <v>57</v>
          </cell>
        </row>
        <row r="3488">
          <cell r="A3488">
            <v>147</v>
          </cell>
          <cell r="D3488">
            <v>2010</v>
          </cell>
          <cell r="F3488">
            <v>58</v>
          </cell>
          <cell r="I3488">
            <v>494386148</v>
          </cell>
        </row>
        <row r="3489">
          <cell r="A3489">
            <v>147</v>
          </cell>
          <cell r="D3489">
            <v>2011</v>
          </cell>
          <cell r="F3489">
            <v>48</v>
          </cell>
          <cell r="I3489">
            <v>60779106</v>
          </cell>
        </row>
        <row r="3490">
          <cell r="A3490">
            <v>147</v>
          </cell>
          <cell r="D3490">
            <v>2011</v>
          </cell>
          <cell r="F3490">
            <v>49</v>
          </cell>
          <cell r="I3490">
            <v>17585179</v>
          </cell>
        </row>
        <row r="3491">
          <cell r="A3491">
            <v>147</v>
          </cell>
          <cell r="D3491">
            <v>2011</v>
          </cell>
          <cell r="F3491">
            <v>50</v>
          </cell>
          <cell r="I3491">
            <v>243671044</v>
          </cell>
        </row>
        <row r="3492">
          <cell r="A3492">
            <v>147</v>
          </cell>
          <cell r="D3492">
            <v>2011</v>
          </cell>
          <cell r="F3492">
            <v>51</v>
          </cell>
          <cell r="I3492">
            <v>24759266</v>
          </cell>
        </row>
        <row r="3493">
          <cell r="A3493">
            <v>147</v>
          </cell>
          <cell r="D3493">
            <v>2011</v>
          </cell>
          <cell r="F3493">
            <v>52</v>
          </cell>
          <cell r="I3493">
            <v>120458522</v>
          </cell>
        </row>
        <row r="3494">
          <cell r="A3494">
            <v>147</v>
          </cell>
          <cell r="D3494">
            <v>2011</v>
          </cell>
          <cell r="F3494">
            <v>53</v>
          </cell>
          <cell r="I3494">
            <v>84071064</v>
          </cell>
        </row>
        <row r="3495">
          <cell r="A3495">
            <v>147</v>
          </cell>
          <cell r="D3495">
            <v>2011</v>
          </cell>
          <cell r="F3495">
            <v>54</v>
          </cell>
          <cell r="I3495">
            <v>1294989</v>
          </cell>
        </row>
        <row r="3496">
          <cell r="A3496">
            <v>147</v>
          </cell>
          <cell r="D3496">
            <v>2011</v>
          </cell>
          <cell r="F3496">
            <v>55</v>
          </cell>
        </row>
        <row r="3497">
          <cell r="A3497">
            <v>147</v>
          </cell>
          <cell r="D3497">
            <v>2011</v>
          </cell>
          <cell r="F3497">
            <v>56</v>
          </cell>
          <cell r="I3497">
            <v>4601034</v>
          </cell>
        </row>
        <row r="3498">
          <cell r="A3498">
            <v>147</v>
          </cell>
          <cell r="D3498">
            <v>2011</v>
          </cell>
          <cell r="F3498">
            <v>57</v>
          </cell>
        </row>
        <row r="3499">
          <cell r="A3499">
            <v>147</v>
          </cell>
          <cell r="D3499">
            <v>2011</v>
          </cell>
          <cell r="F3499">
            <v>58</v>
          </cell>
          <cell r="I3499">
            <v>557220204</v>
          </cell>
        </row>
        <row r="3500">
          <cell r="A3500">
            <v>147</v>
          </cell>
          <cell r="D3500">
            <v>2012</v>
          </cell>
          <cell r="F3500">
            <v>48</v>
          </cell>
          <cell r="I3500">
            <v>48244641</v>
          </cell>
        </row>
        <row r="3501">
          <cell r="A3501">
            <v>147</v>
          </cell>
          <cell r="D3501">
            <v>2012</v>
          </cell>
          <cell r="F3501">
            <v>49</v>
          </cell>
          <cell r="I3501">
            <v>23211097</v>
          </cell>
        </row>
        <row r="3502">
          <cell r="A3502">
            <v>147</v>
          </cell>
          <cell r="D3502">
            <v>2012</v>
          </cell>
          <cell r="F3502">
            <v>50</v>
          </cell>
          <cell r="I3502">
            <v>255427483</v>
          </cell>
        </row>
        <row r="3503">
          <cell r="A3503">
            <v>147</v>
          </cell>
          <cell r="D3503">
            <v>2012</v>
          </cell>
          <cell r="F3503">
            <v>51</v>
          </cell>
          <cell r="I3503">
            <v>25274444</v>
          </cell>
        </row>
        <row r="3504">
          <cell r="A3504">
            <v>147</v>
          </cell>
          <cell r="D3504">
            <v>2012</v>
          </cell>
          <cell r="F3504">
            <v>52</v>
          </cell>
          <cell r="I3504">
            <v>134900705</v>
          </cell>
        </row>
        <row r="3505">
          <cell r="A3505">
            <v>147</v>
          </cell>
          <cell r="D3505">
            <v>2012</v>
          </cell>
          <cell r="F3505">
            <v>53</v>
          </cell>
          <cell r="I3505">
            <v>92079911</v>
          </cell>
        </row>
        <row r="3506">
          <cell r="A3506">
            <v>147</v>
          </cell>
          <cell r="D3506">
            <v>2012</v>
          </cell>
          <cell r="F3506">
            <v>54</v>
          </cell>
          <cell r="I3506">
            <v>1294989</v>
          </cell>
        </row>
        <row r="3507">
          <cell r="A3507">
            <v>147</v>
          </cell>
          <cell r="D3507">
            <v>2012</v>
          </cell>
          <cell r="F3507">
            <v>55</v>
          </cell>
        </row>
        <row r="3508">
          <cell r="A3508">
            <v>147</v>
          </cell>
          <cell r="D3508">
            <v>2012</v>
          </cell>
          <cell r="F3508">
            <v>56</v>
          </cell>
          <cell r="I3508">
            <v>7839446</v>
          </cell>
        </row>
        <row r="3509">
          <cell r="A3509">
            <v>147</v>
          </cell>
          <cell r="D3509">
            <v>2012</v>
          </cell>
          <cell r="F3509">
            <v>57</v>
          </cell>
        </row>
        <row r="3510">
          <cell r="A3510">
            <v>147</v>
          </cell>
          <cell r="D3510">
            <v>2012</v>
          </cell>
          <cell r="F3510">
            <v>58</v>
          </cell>
          <cell r="I3510">
            <v>588272716</v>
          </cell>
        </row>
        <row r="3511">
          <cell r="A3511">
            <v>147</v>
          </cell>
          <cell r="D3511">
            <v>2013</v>
          </cell>
          <cell r="F3511">
            <v>48</v>
          </cell>
          <cell r="I3511">
            <v>51335509</v>
          </cell>
        </row>
        <row r="3512">
          <cell r="A3512">
            <v>147</v>
          </cell>
          <cell r="D3512">
            <v>2013</v>
          </cell>
          <cell r="F3512">
            <v>49</v>
          </cell>
          <cell r="I3512">
            <v>24109776</v>
          </cell>
        </row>
        <row r="3513">
          <cell r="A3513">
            <v>147</v>
          </cell>
          <cell r="D3513">
            <v>2013</v>
          </cell>
          <cell r="F3513">
            <v>50</v>
          </cell>
          <cell r="I3513">
            <v>266658790</v>
          </cell>
        </row>
        <row r="3514">
          <cell r="A3514">
            <v>147</v>
          </cell>
          <cell r="D3514">
            <v>2013</v>
          </cell>
          <cell r="F3514">
            <v>51</v>
          </cell>
          <cell r="I3514">
            <v>26117631</v>
          </cell>
        </row>
        <row r="3515">
          <cell r="A3515">
            <v>147</v>
          </cell>
          <cell r="D3515">
            <v>2013</v>
          </cell>
          <cell r="F3515">
            <v>52</v>
          </cell>
          <cell r="I3515">
            <v>138688377</v>
          </cell>
        </row>
        <row r="3516">
          <cell r="A3516">
            <v>147</v>
          </cell>
          <cell r="D3516">
            <v>2013</v>
          </cell>
          <cell r="F3516">
            <v>53</v>
          </cell>
          <cell r="I3516">
            <v>92314598</v>
          </cell>
        </row>
        <row r="3517">
          <cell r="A3517">
            <v>147</v>
          </cell>
          <cell r="D3517">
            <v>2013</v>
          </cell>
          <cell r="F3517">
            <v>54</v>
          </cell>
          <cell r="I3517">
            <v>1260363</v>
          </cell>
        </row>
        <row r="3518">
          <cell r="A3518">
            <v>147</v>
          </cell>
          <cell r="D3518">
            <v>2013</v>
          </cell>
          <cell r="F3518">
            <v>55</v>
          </cell>
        </row>
        <row r="3519">
          <cell r="A3519">
            <v>147</v>
          </cell>
          <cell r="D3519">
            <v>2013</v>
          </cell>
          <cell r="F3519">
            <v>56</v>
          </cell>
          <cell r="I3519">
            <v>8648915</v>
          </cell>
        </row>
        <row r="3520">
          <cell r="A3520">
            <v>147</v>
          </cell>
          <cell r="D3520">
            <v>2013</v>
          </cell>
          <cell r="F3520">
            <v>57</v>
          </cell>
        </row>
        <row r="3521">
          <cell r="A3521">
            <v>147</v>
          </cell>
          <cell r="D3521">
            <v>2013</v>
          </cell>
          <cell r="F3521">
            <v>58</v>
          </cell>
          <cell r="I3521">
            <v>609133959</v>
          </cell>
        </row>
        <row r="3522">
          <cell r="A3522">
            <v>147</v>
          </cell>
          <cell r="D3522">
            <v>2014</v>
          </cell>
          <cell r="F3522">
            <v>48</v>
          </cell>
          <cell r="I3522">
            <v>53924035</v>
          </cell>
        </row>
        <row r="3523">
          <cell r="A3523">
            <v>147</v>
          </cell>
          <cell r="D3523">
            <v>2014</v>
          </cell>
          <cell r="F3523">
            <v>49</v>
          </cell>
          <cell r="I3523">
            <v>27454422</v>
          </cell>
        </row>
        <row r="3524">
          <cell r="A3524">
            <v>147</v>
          </cell>
          <cell r="D3524">
            <v>2014</v>
          </cell>
          <cell r="F3524">
            <v>50</v>
          </cell>
          <cell r="I3524">
            <v>287982128</v>
          </cell>
        </row>
        <row r="3525">
          <cell r="A3525">
            <v>147</v>
          </cell>
          <cell r="D3525">
            <v>2014</v>
          </cell>
          <cell r="F3525">
            <v>51</v>
          </cell>
          <cell r="I3525">
            <v>26423906</v>
          </cell>
        </row>
        <row r="3526">
          <cell r="A3526">
            <v>147</v>
          </cell>
          <cell r="D3526">
            <v>2014</v>
          </cell>
          <cell r="F3526">
            <v>52</v>
          </cell>
          <cell r="I3526">
            <v>143088172</v>
          </cell>
        </row>
        <row r="3527">
          <cell r="A3527">
            <v>147</v>
          </cell>
          <cell r="D3527">
            <v>2014</v>
          </cell>
          <cell r="F3527">
            <v>53</v>
          </cell>
          <cell r="I3527">
            <v>92588264</v>
          </cell>
        </row>
        <row r="3528">
          <cell r="A3528">
            <v>147</v>
          </cell>
          <cell r="D3528">
            <v>2014</v>
          </cell>
          <cell r="F3528">
            <v>54</v>
          </cell>
          <cell r="I3528">
            <v>1260363</v>
          </cell>
        </row>
        <row r="3529">
          <cell r="A3529">
            <v>147</v>
          </cell>
          <cell r="D3529">
            <v>2014</v>
          </cell>
          <cell r="F3529">
            <v>55</v>
          </cell>
        </row>
        <row r="3530">
          <cell r="A3530">
            <v>147</v>
          </cell>
          <cell r="D3530">
            <v>2014</v>
          </cell>
          <cell r="F3530">
            <v>56</v>
          </cell>
          <cell r="I3530">
            <v>8669894</v>
          </cell>
        </row>
        <row r="3531">
          <cell r="A3531">
            <v>147</v>
          </cell>
          <cell r="D3531">
            <v>2014</v>
          </cell>
          <cell r="F3531">
            <v>57</v>
          </cell>
        </row>
        <row r="3532">
          <cell r="A3532">
            <v>147</v>
          </cell>
          <cell r="D3532">
            <v>2014</v>
          </cell>
          <cell r="F3532">
            <v>58</v>
          </cell>
          <cell r="I3532">
            <v>641391184</v>
          </cell>
        </row>
        <row r="3533">
          <cell r="A3533">
            <v>147</v>
          </cell>
          <cell r="D3533">
            <v>2015</v>
          </cell>
          <cell r="F3533">
            <v>48</v>
          </cell>
          <cell r="I3533">
            <v>54104267</v>
          </cell>
        </row>
        <row r="3534">
          <cell r="A3534">
            <v>147</v>
          </cell>
          <cell r="D3534">
            <v>2015</v>
          </cell>
          <cell r="F3534">
            <v>49</v>
          </cell>
          <cell r="I3534">
            <v>27767801</v>
          </cell>
        </row>
        <row r="3535">
          <cell r="A3535">
            <v>147</v>
          </cell>
          <cell r="D3535">
            <v>2015</v>
          </cell>
          <cell r="F3535">
            <v>50</v>
          </cell>
          <cell r="I3535">
            <v>322153119</v>
          </cell>
        </row>
        <row r="3536">
          <cell r="A3536">
            <v>147</v>
          </cell>
          <cell r="D3536">
            <v>2015</v>
          </cell>
          <cell r="F3536">
            <v>51</v>
          </cell>
          <cell r="I3536">
            <v>27660363</v>
          </cell>
        </row>
        <row r="3537">
          <cell r="A3537">
            <v>147</v>
          </cell>
          <cell r="D3537">
            <v>2015</v>
          </cell>
          <cell r="F3537">
            <v>52</v>
          </cell>
          <cell r="I3537">
            <v>156283089</v>
          </cell>
        </row>
        <row r="3538">
          <cell r="A3538">
            <v>147</v>
          </cell>
          <cell r="D3538">
            <v>2015</v>
          </cell>
          <cell r="F3538">
            <v>53</v>
          </cell>
          <cell r="I3538">
            <v>93924586</v>
          </cell>
        </row>
        <row r="3539">
          <cell r="A3539">
            <v>147</v>
          </cell>
          <cell r="D3539">
            <v>2015</v>
          </cell>
          <cell r="F3539">
            <v>54</v>
          </cell>
          <cell r="I3539">
            <v>1260363</v>
          </cell>
        </row>
        <row r="3540">
          <cell r="A3540">
            <v>147</v>
          </cell>
          <cell r="D3540">
            <v>2015</v>
          </cell>
          <cell r="F3540">
            <v>55</v>
          </cell>
        </row>
        <row r="3541">
          <cell r="A3541">
            <v>147</v>
          </cell>
          <cell r="D3541">
            <v>2015</v>
          </cell>
          <cell r="F3541">
            <v>56</v>
          </cell>
          <cell r="I3541">
            <v>8696489</v>
          </cell>
        </row>
        <row r="3542">
          <cell r="A3542">
            <v>147</v>
          </cell>
          <cell r="D3542">
            <v>2015</v>
          </cell>
          <cell r="F3542">
            <v>57</v>
          </cell>
        </row>
        <row r="3543">
          <cell r="A3543">
            <v>147</v>
          </cell>
          <cell r="D3543">
            <v>2015</v>
          </cell>
          <cell r="F3543">
            <v>58</v>
          </cell>
          <cell r="I3543">
            <v>691850077</v>
          </cell>
        </row>
        <row r="3544">
          <cell r="A3544">
            <v>147</v>
          </cell>
          <cell r="D3544">
            <v>2016</v>
          </cell>
          <cell r="F3544">
            <v>48</v>
          </cell>
          <cell r="I3544">
            <v>54341920</v>
          </cell>
        </row>
        <row r="3545">
          <cell r="A3545">
            <v>147</v>
          </cell>
          <cell r="D3545">
            <v>2016</v>
          </cell>
          <cell r="F3545">
            <v>49</v>
          </cell>
          <cell r="I3545">
            <v>31219925</v>
          </cell>
        </row>
        <row r="3546">
          <cell r="A3546">
            <v>147</v>
          </cell>
          <cell r="D3546">
            <v>2016</v>
          </cell>
          <cell r="F3546">
            <v>50</v>
          </cell>
          <cell r="I3546">
            <v>369583229</v>
          </cell>
        </row>
        <row r="3547">
          <cell r="A3547">
            <v>147</v>
          </cell>
          <cell r="D3547">
            <v>2016</v>
          </cell>
          <cell r="F3547">
            <v>51</v>
          </cell>
          <cell r="I3547">
            <v>33709542</v>
          </cell>
        </row>
        <row r="3548">
          <cell r="A3548">
            <v>147</v>
          </cell>
          <cell r="D3548">
            <v>2016</v>
          </cell>
          <cell r="F3548">
            <v>52</v>
          </cell>
          <cell r="I3548">
            <v>160064704</v>
          </cell>
        </row>
        <row r="3549">
          <cell r="A3549">
            <v>147</v>
          </cell>
          <cell r="D3549">
            <v>2016</v>
          </cell>
          <cell r="F3549">
            <v>53</v>
          </cell>
          <cell r="I3549">
            <v>105996905</v>
          </cell>
        </row>
        <row r="3550">
          <cell r="A3550">
            <v>147</v>
          </cell>
          <cell r="D3550">
            <v>2016</v>
          </cell>
          <cell r="F3550">
            <v>54</v>
          </cell>
          <cell r="I3550">
            <v>1260363</v>
          </cell>
        </row>
        <row r="3551">
          <cell r="A3551">
            <v>147</v>
          </cell>
          <cell r="D3551">
            <v>2016</v>
          </cell>
          <cell r="F3551">
            <v>55</v>
          </cell>
        </row>
        <row r="3552">
          <cell r="A3552">
            <v>147</v>
          </cell>
          <cell r="D3552">
            <v>2016</v>
          </cell>
          <cell r="F3552">
            <v>56</v>
          </cell>
          <cell r="I3552">
            <v>9518411</v>
          </cell>
        </row>
        <row r="3553">
          <cell r="A3553">
            <v>147</v>
          </cell>
          <cell r="D3553">
            <v>2016</v>
          </cell>
          <cell r="F3553">
            <v>57</v>
          </cell>
        </row>
        <row r="3554">
          <cell r="A3554">
            <v>147</v>
          </cell>
          <cell r="D3554">
            <v>2016</v>
          </cell>
          <cell r="F3554">
            <v>58</v>
          </cell>
          <cell r="I3554">
            <v>765694999</v>
          </cell>
        </row>
        <row r="3555">
          <cell r="A3555">
            <v>157</v>
          </cell>
          <cell r="D3555">
            <v>1998</v>
          </cell>
          <cell r="F3555">
            <v>48</v>
          </cell>
          <cell r="I3555">
            <v>63667702</v>
          </cell>
        </row>
        <row r="3556">
          <cell r="A3556">
            <v>157</v>
          </cell>
          <cell r="D3556">
            <v>1998</v>
          </cell>
          <cell r="F3556">
            <v>49</v>
          </cell>
          <cell r="I3556">
            <v>85032840</v>
          </cell>
        </row>
        <row r="3557">
          <cell r="A3557">
            <v>157</v>
          </cell>
          <cell r="D3557">
            <v>1998</v>
          </cell>
          <cell r="F3557">
            <v>50</v>
          </cell>
          <cell r="I3557">
            <v>0</v>
          </cell>
        </row>
        <row r="3558">
          <cell r="A3558">
            <v>157</v>
          </cell>
          <cell r="D3558">
            <v>1998</v>
          </cell>
          <cell r="F3558">
            <v>51</v>
          </cell>
          <cell r="I3558">
            <v>0</v>
          </cell>
        </row>
        <row r="3559">
          <cell r="A3559">
            <v>157</v>
          </cell>
          <cell r="D3559">
            <v>1998</v>
          </cell>
          <cell r="F3559">
            <v>52</v>
          </cell>
          <cell r="I3559">
            <v>398209</v>
          </cell>
        </row>
        <row r="3560">
          <cell r="A3560">
            <v>157</v>
          </cell>
          <cell r="D3560">
            <v>1998</v>
          </cell>
          <cell r="F3560">
            <v>53</v>
          </cell>
          <cell r="I3560">
            <v>334268051</v>
          </cell>
        </row>
        <row r="3561">
          <cell r="A3561">
            <v>157</v>
          </cell>
          <cell r="D3561">
            <v>1998</v>
          </cell>
          <cell r="F3561">
            <v>54</v>
          </cell>
        </row>
        <row r="3562">
          <cell r="A3562">
            <v>157</v>
          </cell>
          <cell r="D3562">
            <v>1998</v>
          </cell>
          <cell r="F3562">
            <v>55</v>
          </cell>
          <cell r="I3562">
            <v>4454346</v>
          </cell>
        </row>
        <row r="3563">
          <cell r="A3563">
            <v>157</v>
          </cell>
          <cell r="D3563">
            <v>1998</v>
          </cell>
          <cell r="F3563">
            <v>56</v>
          </cell>
          <cell r="I3563">
            <v>963873</v>
          </cell>
        </row>
        <row r="3564">
          <cell r="A3564">
            <v>157</v>
          </cell>
          <cell r="D3564">
            <v>1998</v>
          </cell>
          <cell r="F3564">
            <v>57</v>
          </cell>
          <cell r="I3564">
            <v>49414961</v>
          </cell>
        </row>
        <row r="3565">
          <cell r="A3565">
            <v>157</v>
          </cell>
          <cell r="D3565">
            <v>1998</v>
          </cell>
          <cell r="F3565">
            <v>58</v>
          </cell>
        </row>
        <row r="3566">
          <cell r="A3566">
            <v>157</v>
          </cell>
          <cell r="D3566">
            <v>1999</v>
          </cell>
          <cell r="F3566">
            <v>48</v>
          </cell>
          <cell r="I3566">
            <v>76053317</v>
          </cell>
        </row>
        <row r="3567">
          <cell r="A3567">
            <v>157</v>
          </cell>
          <cell r="D3567">
            <v>1999</v>
          </cell>
          <cell r="F3567">
            <v>49</v>
          </cell>
          <cell r="I3567">
            <v>125416666</v>
          </cell>
        </row>
        <row r="3568">
          <cell r="A3568">
            <v>157</v>
          </cell>
          <cell r="D3568">
            <v>1999</v>
          </cell>
          <cell r="F3568">
            <v>50</v>
          </cell>
          <cell r="I3568">
            <v>5109617</v>
          </cell>
        </row>
        <row r="3569">
          <cell r="A3569">
            <v>157</v>
          </cell>
          <cell r="D3569">
            <v>1999</v>
          </cell>
          <cell r="F3569">
            <v>51</v>
          </cell>
          <cell r="I3569">
            <v>2470153</v>
          </cell>
        </row>
        <row r="3570">
          <cell r="A3570">
            <v>157</v>
          </cell>
          <cell r="D3570">
            <v>1999</v>
          </cell>
          <cell r="F3570">
            <v>52</v>
          </cell>
          <cell r="I3570">
            <v>398206</v>
          </cell>
        </row>
        <row r="3571">
          <cell r="A3571">
            <v>157</v>
          </cell>
          <cell r="D3571">
            <v>1999</v>
          </cell>
          <cell r="F3571">
            <v>53</v>
          </cell>
          <cell r="I3571">
            <v>487300939</v>
          </cell>
        </row>
        <row r="3572">
          <cell r="A3572">
            <v>157</v>
          </cell>
          <cell r="D3572">
            <v>1999</v>
          </cell>
          <cell r="F3572">
            <v>54</v>
          </cell>
        </row>
        <row r="3573">
          <cell r="A3573">
            <v>157</v>
          </cell>
          <cell r="D3573">
            <v>1999</v>
          </cell>
          <cell r="F3573">
            <v>55</v>
          </cell>
          <cell r="I3573">
            <v>4456772</v>
          </cell>
        </row>
        <row r="3574">
          <cell r="A3574">
            <v>157</v>
          </cell>
          <cell r="D3574">
            <v>1999</v>
          </cell>
          <cell r="F3574">
            <v>56</v>
          </cell>
          <cell r="I3574">
            <v>963873</v>
          </cell>
        </row>
        <row r="3575">
          <cell r="A3575">
            <v>157</v>
          </cell>
          <cell r="D3575">
            <v>1999</v>
          </cell>
          <cell r="F3575">
            <v>57</v>
          </cell>
          <cell r="I3575">
            <v>59546990</v>
          </cell>
        </row>
        <row r="3576">
          <cell r="A3576">
            <v>157</v>
          </cell>
          <cell r="D3576">
            <v>1999</v>
          </cell>
          <cell r="F3576">
            <v>58</v>
          </cell>
          <cell r="I3576">
            <v>0</v>
          </cell>
        </row>
        <row r="3577">
          <cell r="A3577">
            <v>157</v>
          </cell>
          <cell r="D3577">
            <v>2000</v>
          </cell>
          <cell r="F3577">
            <v>48</v>
          </cell>
          <cell r="I3577">
            <v>78874615</v>
          </cell>
        </row>
        <row r="3578">
          <cell r="A3578">
            <v>157</v>
          </cell>
          <cell r="D3578">
            <v>2000</v>
          </cell>
          <cell r="F3578">
            <v>49</v>
          </cell>
          <cell r="I3578">
            <v>128978489</v>
          </cell>
        </row>
        <row r="3579">
          <cell r="A3579">
            <v>157</v>
          </cell>
          <cell r="D3579">
            <v>2000</v>
          </cell>
          <cell r="F3579">
            <v>50</v>
          </cell>
          <cell r="I3579">
            <v>5056824</v>
          </cell>
        </row>
        <row r="3580">
          <cell r="A3580">
            <v>157</v>
          </cell>
          <cell r="D3580">
            <v>2000</v>
          </cell>
          <cell r="F3580">
            <v>51</v>
          </cell>
          <cell r="I3580">
            <v>2442852</v>
          </cell>
        </row>
        <row r="3581">
          <cell r="A3581">
            <v>157</v>
          </cell>
          <cell r="D3581">
            <v>2000</v>
          </cell>
          <cell r="F3581">
            <v>52</v>
          </cell>
          <cell r="I3581">
            <v>398206</v>
          </cell>
        </row>
        <row r="3582">
          <cell r="A3582">
            <v>157</v>
          </cell>
          <cell r="D3582">
            <v>2000</v>
          </cell>
          <cell r="F3582">
            <v>53</v>
          </cell>
          <cell r="I3582">
            <v>502093363</v>
          </cell>
        </row>
        <row r="3583">
          <cell r="A3583">
            <v>157</v>
          </cell>
          <cell r="D3583">
            <v>2000</v>
          </cell>
          <cell r="F3583">
            <v>54</v>
          </cell>
        </row>
        <row r="3584">
          <cell r="A3584">
            <v>157</v>
          </cell>
          <cell r="D3584">
            <v>2000</v>
          </cell>
          <cell r="F3584">
            <v>55</v>
          </cell>
          <cell r="I3584">
            <v>4459842</v>
          </cell>
        </row>
        <row r="3585">
          <cell r="A3585">
            <v>157</v>
          </cell>
          <cell r="D3585">
            <v>2000</v>
          </cell>
          <cell r="F3585">
            <v>56</v>
          </cell>
          <cell r="I3585">
            <v>1043946</v>
          </cell>
        </row>
        <row r="3586">
          <cell r="A3586">
            <v>157</v>
          </cell>
          <cell r="D3586">
            <v>2000</v>
          </cell>
          <cell r="F3586">
            <v>57</v>
          </cell>
          <cell r="I3586">
            <v>63820958</v>
          </cell>
        </row>
        <row r="3587">
          <cell r="A3587">
            <v>157</v>
          </cell>
          <cell r="D3587">
            <v>2000</v>
          </cell>
          <cell r="F3587">
            <v>58</v>
          </cell>
          <cell r="I3587">
            <v>0</v>
          </cell>
        </row>
        <row r="3588">
          <cell r="A3588">
            <v>157</v>
          </cell>
          <cell r="D3588">
            <v>2001</v>
          </cell>
          <cell r="F3588">
            <v>48</v>
          </cell>
          <cell r="I3588">
            <v>47789826</v>
          </cell>
        </row>
        <row r="3589">
          <cell r="A3589">
            <v>157</v>
          </cell>
          <cell r="D3589">
            <v>2001</v>
          </cell>
          <cell r="F3589">
            <v>49</v>
          </cell>
          <cell r="I3589">
            <v>93514220</v>
          </cell>
        </row>
        <row r="3590">
          <cell r="A3590">
            <v>157</v>
          </cell>
          <cell r="D3590">
            <v>2001</v>
          </cell>
          <cell r="F3590">
            <v>50</v>
          </cell>
          <cell r="I3590">
            <v>5425920</v>
          </cell>
        </row>
        <row r="3591">
          <cell r="A3591">
            <v>157</v>
          </cell>
          <cell r="D3591">
            <v>2001</v>
          </cell>
          <cell r="F3591">
            <v>51</v>
          </cell>
          <cell r="I3591">
            <v>2843889</v>
          </cell>
        </row>
        <row r="3592">
          <cell r="A3592">
            <v>157</v>
          </cell>
          <cell r="D3592">
            <v>2001</v>
          </cell>
          <cell r="F3592">
            <v>52</v>
          </cell>
          <cell r="I3592">
            <v>383110</v>
          </cell>
        </row>
        <row r="3593">
          <cell r="A3593">
            <v>157</v>
          </cell>
          <cell r="D3593">
            <v>2001</v>
          </cell>
          <cell r="F3593">
            <v>53</v>
          </cell>
          <cell r="I3593">
            <v>368027064</v>
          </cell>
        </row>
        <row r="3594">
          <cell r="A3594">
            <v>157</v>
          </cell>
          <cell r="D3594">
            <v>2001</v>
          </cell>
          <cell r="F3594">
            <v>54</v>
          </cell>
        </row>
        <row r="3595">
          <cell r="A3595">
            <v>157</v>
          </cell>
          <cell r="D3595">
            <v>2001</v>
          </cell>
          <cell r="F3595">
            <v>55</v>
          </cell>
          <cell r="I3595">
            <v>8587390</v>
          </cell>
        </row>
        <row r="3596">
          <cell r="A3596">
            <v>157</v>
          </cell>
          <cell r="D3596">
            <v>2001</v>
          </cell>
          <cell r="F3596">
            <v>56</v>
          </cell>
          <cell r="I3596">
            <v>1377180</v>
          </cell>
        </row>
        <row r="3597">
          <cell r="A3597">
            <v>157</v>
          </cell>
          <cell r="D3597">
            <v>2001</v>
          </cell>
          <cell r="F3597">
            <v>57</v>
          </cell>
          <cell r="I3597">
            <v>130260435</v>
          </cell>
        </row>
        <row r="3598">
          <cell r="A3598">
            <v>157</v>
          </cell>
          <cell r="D3598">
            <v>2001</v>
          </cell>
          <cell r="F3598">
            <v>58</v>
          </cell>
          <cell r="I3598">
            <v>0</v>
          </cell>
        </row>
        <row r="3599">
          <cell r="A3599">
            <v>157</v>
          </cell>
          <cell r="D3599">
            <v>2002</v>
          </cell>
          <cell r="F3599">
            <v>48</v>
          </cell>
          <cell r="I3599">
            <v>50473041</v>
          </cell>
        </row>
        <row r="3600">
          <cell r="A3600">
            <v>157</v>
          </cell>
          <cell r="D3600">
            <v>2002</v>
          </cell>
          <cell r="F3600">
            <v>49</v>
          </cell>
          <cell r="I3600">
            <v>97340253</v>
          </cell>
        </row>
        <row r="3601">
          <cell r="A3601">
            <v>157</v>
          </cell>
          <cell r="D3601">
            <v>2002</v>
          </cell>
          <cell r="F3601">
            <v>50</v>
          </cell>
          <cell r="I3601">
            <v>5447921</v>
          </cell>
        </row>
        <row r="3602">
          <cell r="A3602">
            <v>157</v>
          </cell>
          <cell r="D3602">
            <v>2002</v>
          </cell>
          <cell r="F3602">
            <v>51</v>
          </cell>
          <cell r="I3602">
            <v>2867629</v>
          </cell>
        </row>
        <row r="3603">
          <cell r="A3603">
            <v>157</v>
          </cell>
          <cell r="D3603">
            <v>2002</v>
          </cell>
          <cell r="F3603">
            <v>52</v>
          </cell>
          <cell r="I3603">
            <v>399253</v>
          </cell>
        </row>
        <row r="3604">
          <cell r="A3604">
            <v>157</v>
          </cell>
          <cell r="D3604">
            <v>2002</v>
          </cell>
          <cell r="F3604">
            <v>53</v>
          </cell>
          <cell r="I3604">
            <v>388926592</v>
          </cell>
        </row>
        <row r="3605">
          <cell r="A3605">
            <v>157</v>
          </cell>
          <cell r="D3605">
            <v>2002</v>
          </cell>
          <cell r="F3605">
            <v>54</v>
          </cell>
        </row>
        <row r="3606">
          <cell r="A3606">
            <v>157</v>
          </cell>
          <cell r="D3606">
            <v>2002</v>
          </cell>
          <cell r="F3606">
            <v>55</v>
          </cell>
          <cell r="I3606">
            <v>8591823</v>
          </cell>
        </row>
        <row r="3607">
          <cell r="A3607">
            <v>157</v>
          </cell>
          <cell r="D3607">
            <v>2002</v>
          </cell>
          <cell r="F3607">
            <v>56</v>
          </cell>
          <cell r="I3607">
            <v>1414839</v>
          </cell>
        </row>
        <row r="3608">
          <cell r="A3608">
            <v>157</v>
          </cell>
          <cell r="D3608">
            <v>2002</v>
          </cell>
          <cell r="F3608">
            <v>57</v>
          </cell>
          <cell r="I3608">
            <v>145287613</v>
          </cell>
        </row>
        <row r="3609">
          <cell r="A3609">
            <v>157</v>
          </cell>
          <cell r="D3609">
            <v>2002</v>
          </cell>
          <cell r="F3609">
            <v>58</v>
          </cell>
          <cell r="I3609">
            <v>0</v>
          </cell>
        </row>
        <row r="3610">
          <cell r="A3610">
            <v>157</v>
          </cell>
          <cell r="D3610">
            <v>2003</v>
          </cell>
          <cell r="F3610">
            <v>48</v>
          </cell>
          <cell r="I3610">
            <v>22506442</v>
          </cell>
        </row>
        <row r="3611">
          <cell r="A3611">
            <v>157</v>
          </cell>
          <cell r="D3611">
            <v>2003</v>
          </cell>
          <cell r="F3611">
            <v>49</v>
          </cell>
          <cell r="I3611">
            <v>5587788</v>
          </cell>
        </row>
        <row r="3612">
          <cell r="A3612">
            <v>157</v>
          </cell>
          <cell r="D3612">
            <v>2003</v>
          </cell>
          <cell r="F3612">
            <v>50</v>
          </cell>
          <cell r="I3612">
            <v>129908408</v>
          </cell>
        </row>
        <row r="3613">
          <cell r="A3613">
            <v>157</v>
          </cell>
          <cell r="D3613">
            <v>2003</v>
          </cell>
          <cell r="F3613">
            <v>51</v>
          </cell>
          <cell r="I3613">
            <v>76984364</v>
          </cell>
        </row>
        <row r="3614">
          <cell r="A3614">
            <v>157</v>
          </cell>
          <cell r="D3614">
            <v>2003</v>
          </cell>
          <cell r="F3614">
            <v>52</v>
          </cell>
          <cell r="I3614">
            <v>50733474</v>
          </cell>
        </row>
        <row r="3615">
          <cell r="A3615">
            <v>157</v>
          </cell>
          <cell r="D3615">
            <v>2003</v>
          </cell>
          <cell r="F3615">
            <v>53</v>
          </cell>
          <cell r="I3615">
            <v>96758019</v>
          </cell>
        </row>
        <row r="3616">
          <cell r="A3616">
            <v>157</v>
          </cell>
          <cell r="D3616">
            <v>2003</v>
          </cell>
          <cell r="F3616">
            <v>54</v>
          </cell>
          <cell r="I3616">
            <v>9173602</v>
          </cell>
        </row>
        <row r="3617">
          <cell r="A3617">
            <v>157</v>
          </cell>
          <cell r="D3617">
            <v>2003</v>
          </cell>
          <cell r="F3617">
            <v>55</v>
          </cell>
          <cell r="I3617">
            <v>8955511</v>
          </cell>
        </row>
        <row r="3618">
          <cell r="A3618">
            <v>157</v>
          </cell>
          <cell r="D3618">
            <v>2003</v>
          </cell>
          <cell r="F3618">
            <v>56</v>
          </cell>
          <cell r="I3618">
            <v>399232</v>
          </cell>
        </row>
        <row r="3619">
          <cell r="A3619">
            <v>157</v>
          </cell>
          <cell r="D3619">
            <v>2003</v>
          </cell>
          <cell r="F3619">
            <v>57</v>
          </cell>
          <cell r="I3619">
            <v>0</v>
          </cell>
        </row>
        <row r="3620">
          <cell r="A3620">
            <v>157</v>
          </cell>
          <cell r="D3620">
            <v>2003</v>
          </cell>
          <cell r="F3620">
            <v>58</v>
          </cell>
          <cell r="I3620">
            <v>401006840</v>
          </cell>
        </row>
        <row r="3621">
          <cell r="A3621">
            <v>157</v>
          </cell>
          <cell r="D3621">
            <v>2004</v>
          </cell>
          <cell r="F3621">
            <v>48</v>
          </cell>
          <cell r="I3621">
            <v>23535355</v>
          </cell>
        </row>
        <row r="3622">
          <cell r="A3622">
            <v>157</v>
          </cell>
          <cell r="D3622">
            <v>2004</v>
          </cell>
          <cell r="F3622">
            <v>49</v>
          </cell>
          <cell r="I3622">
            <v>5587775</v>
          </cell>
        </row>
        <row r="3623">
          <cell r="A3623">
            <v>157</v>
          </cell>
          <cell r="D3623">
            <v>2004</v>
          </cell>
          <cell r="F3623">
            <v>50</v>
          </cell>
          <cell r="I3623">
            <v>131723119</v>
          </cell>
        </row>
        <row r="3624">
          <cell r="A3624">
            <v>157</v>
          </cell>
          <cell r="D3624">
            <v>2004</v>
          </cell>
          <cell r="F3624">
            <v>51</v>
          </cell>
          <cell r="I3624">
            <v>77657544</v>
          </cell>
        </row>
        <row r="3625">
          <cell r="A3625">
            <v>157</v>
          </cell>
          <cell r="D3625">
            <v>2004</v>
          </cell>
          <cell r="F3625">
            <v>52</v>
          </cell>
          <cell r="I3625">
            <v>51564043</v>
          </cell>
        </row>
        <row r="3626">
          <cell r="A3626">
            <v>157</v>
          </cell>
          <cell r="D3626">
            <v>2004</v>
          </cell>
          <cell r="F3626">
            <v>53</v>
          </cell>
          <cell r="I3626">
            <v>97919121</v>
          </cell>
        </row>
        <row r="3627">
          <cell r="A3627">
            <v>157</v>
          </cell>
          <cell r="D3627">
            <v>2004</v>
          </cell>
          <cell r="F3627">
            <v>54</v>
          </cell>
          <cell r="I3627">
            <v>9133111</v>
          </cell>
        </row>
        <row r="3628">
          <cell r="A3628">
            <v>157</v>
          </cell>
          <cell r="D3628">
            <v>2004</v>
          </cell>
          <cell r="F3628">
            <v>55</v>
          </cell>
          <cell r="I3628">
            <v>8664333</v>
          </cell>
        </row>
        <row r="3629">
          <cell r="A3629">
            <v>157</v>
          </cell>
          <cell r="D3629">
            <v>2004</v>
          </cell>
          <cell r="F3629">
            <v>56</v>
          </cell>
          <cell r="I3629">
            <v>399232</v>
          </cell>
        </row>
        <row r="3630">
          <cell r="A3630">
            <v>157</v>
          </cell>
          <cell r="D3630">
            <v>2004</v>
          </cell>
          <cell r="F3630">
            <v>57</v>
          </cell>
        </row>
        <row r="3631">
          <cell r="A3631">
            <v>157</v>
          </cell>
          <cell r="D3631">
            <v>2004</v>
          </cell>
          <cell r="F3631">
            <v>58</v>
          </cell>
          <cell r="I3631">
            <v>406183633</v>
          </cell>
        </row>
        <row r="3632">
          <cell r="A3632">
            <v>157</v>
          </cell>
          <cell r="D3632">
            <v>2005</v>
          </cell>
          <cell r="F3632">
            <v>48</v>
          </cell>
          <cell r="I3632">
            <v>42973928</v>
          </cell>
        </row>
        <row r="3633">
          <cell r="A3633">
            <v>157</v>
          </cell>
          <cell r="D3633">
            <v>2005</v>
          </cell>
          <cell r="F3633">
            <v>49</v>
          </cell>
          <cell r="I3633">
            <v>6745425</v>
          </cell>
        </row>
        <row r="3634">
          <cell r="A3634">
            <v>157</v>
          </cell>
          <cell r="D3634">
            <v>2005</v>
          </cell>
          <cell r="F3634">
            <v>50</v>
          </cell>
          <cell r="I3634">
            <v>156143174</v>
          </cell>
        </row>
        <row r="3635">
          <cell r="A3635">
            <v>157</v>
          </cell>
          <cell r="D3635">
            <v>2005</v>
          </cell>
          <cell r="F3635">
            <v>51</v>
          </cell>
          <cell r="I3635">
            <v>128751388</v>
          </cell>
        </row>
        <row r="3636">
          <cell r="A3636">
            <v>157</v>
          </cell>
          <cell r="D3636">
            <v>2005</v>
          </cell>
          <cell r="F3636">
            <v>52</v>
          </cell>
          <cell r="I3636">
            <v>54056040</v>
          </cell>
        </row>
        <row r="3637">
          <cell r="A3637">
            <v>157</v>
          </cell>
          <cell r="D3637">
            <v>2005</v>
          </cell>
          <cell r="F3637">
            <v>53</v>
          </cell>
          <cell r="I3637">
            <v>112753000</v>
          </cell>
        </row>
        <row r="3638">
          <cell r="A3638">
            <v>157</v>
          </cell>
          <cell r="D3638">
            <v>2005</v>
          </cell>
          <cell r="F3638">
            <v>54</v>
          </cell>
          <cell r="I3638">
            <v>6967583</v>
          </cell>
        </row>
        <row r="3639">
          <cell r="A3639">
            <v>157</v>
          </cell>
          <cell r="D3639">
            <v>2005</v>
          </cell>
          <cell r="F3639">
            <v>55</v>
          </cell>
          <cell r="I3639">
            <v>10876917</v>
          </cell>
        </row>
        <row r="3640">
          <cell r="A3640">
            <v>157</v>
          </cell>
          <cell r="D3640">
            <v>2005</v>
          </cell>
          <cell r="F3640">
            <v>56</v>
          </cell>
          <cell r="I3640">
            <v>399232</v>
          </cell>
        </row>
        <row r="3641">
          <cell r="A3641">
            <v>157</v>
          </cell>
          <cell r="D3641">
            <v>2005</v>
          </cell>
          <cell r="F3641">
            <v>57</v>
          </cell>
        </row>
        <row r="3642">
          <cell r="A3642">
            <v>157</v>
          </cell>
          <cell r="D3642">
            <v>2005</v>
          </cell>
          <cell r="F3642">
            <v>58</v>
          </cell>
          <cell r="I3642">
            <v>519666687</v>
          </cell>
        </row>
        <row r="3643">
          <cell r="A3643">
            <v>157</v>
          </cell>
          <cell r="D3643">
            <v>2006</v>
          </cell>
          <cell r="F3643">
            <v>48</v>
          </cell>
          <cell r="I3643">
            <v>47591392</v>
          </cell>
        </row>
        <row r="3644">
          <cell r="A3644">
            <v>157</v>
          </cell>
          <cell r="D3644">
            <v>2006</v>
          </cell>
          <cell r="F3644">
            <v>49</v>
          </cell>
          <cell r="I3644">
            <v>6757743</v>
          </cell>
        </row>
        <row r="3645">
          <cell r="A3645">
            <v>157</v>
          </cell>
          <cell r="D3645">
            <v>2006</v>
          </cell>
          <cell r="F3645">
            <v>50</v>
          </cell>
          <cell r="I3645">
            <v>161430002</v>
          </cell>
        </row>
        <row r="3646">
          <cell r="A3646">
            <v>157</v>
          </cell>
          <cell r="D3646">
            <v>2006</v>
          </cell>
          <cell r="F3646">
            <v>51</v>
          </cell>
          <cell r="I3646">
            <v>131255297</v>
          </cell>
        </row>
        <row r="3647">
          <cell r="A3647">
            <v>157</v>
          </cell>
          <cell r="D3647">
            <v>2006</v>
          </cell>
          <cell r="F3647">
            <v>52</v>
          </cell>
          <cell r="I3647">
            <v>62445486</v>
          </cell>
        </row>
        <row r="3648">
          <cell r="A3648">
            <v>157</v>
          </cell>
          <cell r="D3648">
            <v>2006</v>
          </cell>
          <cell r="F3648">
            <v>53</v>
          </cell>
          <cell r="I3648">
            <v>120285239</v>
          </cell>
        </row>
        <row r="3649">
          <cell r="A3649">
            <v>157</v>
          </cell>
          <cell r="D3649">
            <v>2006</v>
          </cell>
          <cell r="F3649">
            <v>54</v>
          </cell>
          <cell r="I3649">
            <v>6771205</v>
          </cell>
        </row>
        <row r="3650">
          <cell r="A3650">
            <v>157</v>
          </cell>
          <cell r="D3650">
            <v>2006</v>
          </cell>
          <cell r="F3650">
            <v>55</v>
          </cell>
          <cell r="I3650">
            <v>10744057</v>
          </cell>
        </row>
        <row r="3651">
          <cell r="A3651">
            <v>157</v>
          </cell>
          <cell r="D3651">
            <v>2006</v>
          </cell>
          <cell r="F3651">
            <v>56</v>
          </cell>
          <cell r="I3651">
            <v>399232</v>
          </cell>
        </row>
        <row r="3652">
          <cell r="A3652">
            <v>157</v>
          </cell>
          <cell r="D3652">
            <v>2006</v>
          </cell>
          <cell r="F3652">
            <v>57</v>
          </cell>
        </row>
        <row r="3653">
          <cell r="A3653">
            <v>157</v>
          </cell>
          <cell r="D3653">
            <v>2006</v>
          </cell>
          <cell r="F3653">
            <v>58</v>
          </cell>
          <cell r="I3653">
            <v>547679653</v>
          </cell>
        </row>
        <row r="3654">
          <cell r="A3654">
            <v>157</v>
          </cell>
          <cell r="D3654">
            <v>2007</v>
          </cell>
          <cell r="F3654">
            <v>48</v>
          </cell>
          <cell r="I3654">
            <v>40833088</v>
          </cell>
        </row>
        <row r="3655">
          <cell r="A3655">
            <v>157</v>
          </cell>
          <cell r="D3655">
            <v>2007</v>
          </cell>
          <cell r="F3655">
            <v>49</v>
          </cell>
          <cell r="I3655">
            <v>18932428</v>
          </cell>
        </row>
        <row r="3656">
          <cell r="A3656">
            <v>157</v>
          </cell>
          <cell r="D3656">
            <v>2007</v>
          </cell>
          <cell r="F3656">
            <v>50</v>
          </cell>
          <cell r="I3656">
            <v>156863403</v>
          </cell>
        </row>
        <row r="3657">
          <cell r="A3657">
            <v>157</v>
          </cell>
          <cell r="D3657">
            <v>2007</v>
          </cell>
          <cell r="F3657">
            <v>51</v>
          </cell>
          <cell r="I3657">
            <v>131407488</v>
          </cell>
        </row>
        <row r="3658">
          <cell r="A3658">
            <v>157</v>
          </cell>
          <cell r="D3658">
            <v>2007</v>
          </cell>
          <cell r="F3658">
            <v>52</v>
          </cell>
          <cell r="I3658">
            <v>72016480</v>
          </cell>
        </row>
        <row r="3659">
          <cell r="A3659">
            <v>157</v>
          </cell>
          <cell r="D3659">
            <v>2007</v>
          </cell>
          <cell r="F3659">
            <v>53</v>
          </cell>
          <cell r="I3659">
            <v>128127140</v>
          </cell>
        </row>
        <row r="3660">
          <cell r="A3660">
            <v>157</v>
          </cell>
          <cell r="D3660">
            <v>2007</v>
          </cell>
          <cell r="F3660">
            <v>54</v>
          </cell>
          <cell r="I3660">
            <v>10756533</v>
          </cell>
        </row>
        <row r="3661">
          <cell r="A3661">
            <v>157</v>
          </cell>
          <cell r="D3661">
            <v>2007</v>
          </cell>
          <cell r="F3661">
            <v>55</v>
          </cell>
          <cell r="I3661">
            <v>11269840</v>
          </cell>
        </row>
        <row r="3662">
          <cell r="A3662">
            <v>157</v>
          </cell>
          <cell r="D3662">
            <v>2007</v>
          </cell>
          <cell r="F3662">
            <v>56</v>
          </cell>
          <cell r="I3662">
            <v>399232</v>
          </cell>
        </row>
        <row r="3663">
          <cell r="A3663">
            <v>157</v>
          </cell>
          <cell r="D3663">
            <v>2007</v>
          </cell>
          <cell r="F3663">
            <v>57</v>
          </cell>
        </row>
        <row r="3664">
          <cell r="A3664">
            <v>157</v>
          </cell>
          <cell r="D3664">
            <v>2007</v>
          </cell>
          <cell r="F3664">
            <v>58</v>
          </cell>
          <cell r="I3664">
            <v>570605632</v>
          </cell>
        </row>
        <row r="3665">
          <cell r="A3665">
            <v>157</v>
          </cell>
          <cell r="D3665">
            <v>2008</v>
          </cell>
          <cell r="F3665">
            <v>48</v>
          </cell>
          <cell r="I3665">
            <v>40847643</v>
          </cell>
        </row>
        <row r="3666">
          <cell r="A3666">
            <v>157</v>
          </cell>
          <cell r="D3666">
            <v>2008</v>
          </cell>
          <cell r="F3666">
            <v>49</v>
          </cell>
          <cell r="I3666">
            <v>18685098</v>
          </cell>
        </row>
        <row r="3667">
          <cell r="A3667">
            <v>157</v>
          </cell>
          <cell r="D3667">
            <v>2008</v>
          </cell>
          <cell r="F3667">
            <v>50</v>
          </cell>
          <cell r="I3667">
            <v>171669374</v>
          </cell>
        </row>
        <row r="3668">
          <cell r="A3668">
            <v>157</v>
          </cell>
          <cell r="D3668">
            <v>2008</v>
          </cell>
          <cell r="F3668">
            <v>51</v>
          </cell>
          <cell r="I3668">
            <v>129489016</v>
          </cell>
        </row>
        <row r="3669">
          <cell r="A3669">
            <v>157</v>
          </cell>
          <cell r="D3669">
            <v>2008</v>
          </cell>
          <cell r="F3669">
            <v>52</v>
          </cell>
          <cell r="I3669">
            <v>73392805</v>
          </cell>
        </row>
        <row r="3670">
          <cell r="A3670">
            <v>157</v>
          </cell>
          <cell r="D3670">
            <v>2008</v>
          </cell>
          <cell r="F3670">
            <v>53</v>
          </cell>
          <cell r="I3670">
            <v>132039010</v>
          </cell>
        </row>
        <row r="3671">
          <cell r="A3671">
            <v>157</v>
          </cell>
          <cell r="D3671">
            <v>2008</v>
          </cell>
          <cell r="F3671">
            <v>54</v>
          </cell>
          <cell r="I3671">
            <v>7516518</v>
          </cell>
        </row>
        <row r="3672">
          <cell r="A3672">
            <v>157</v>
          </cell>
          <cell r="D3672">
            <v>2008</v>
          </cell>
          <cell r="F3672">
            <v>55</v>
          </cell>
          <cell r="I3672">
            <v>17899259</v>
          </cell>
        </row>
        <row r="3673">
          <cell r="A3673">
            <v>157</v>
          </cell>
          <cell r="D3673">
            <v>2008</v>
          </cell>
          <cell r="F3673">
            <v>56</v>
          </cell>
          <cell r="I3673">
            <v>383111</v>
          </cell>
        </row>
        <row r="3674">
          <cell r="A3674">
            <v>157</v>
          </cell>
          <cell r="D3674">
            <v>2008</v>
          </cell>
          <cell r="F3674">
            <v>57</v>
          </cell>
        </row>
        <row r="3675">
          <cell r="A3675">
            <v>157</v>
          </cell>
          <cell r="D3675">
            <v>2008</v>
          </cell>
          <cell r="F3675">
            <v>58</v>
          </cell>
          <cell r="I3675">
            <v>591921834</v>
          </cell>
        </row>
        <row r="3676">
          <cell r="A3676">
            <v>157</v>
          </cell>
          <cell r="D3676">
            <v>2009</v>
          </cell>
          <cell r="F3676">
            <v>48</v>
          </cell>
          <cell r="I3676">
            <v>44363314</v>
          </cell>
        </row>
        <row r="3677">
          <cell r="A3677">
            <v>157</v>
          </cell>
          <cell r="D3677">
            <v>2009</v>
          </cell>
          <cell r="F3677">
            <v>49</v>
          </cell>
          <cell r="I3677">
            <v>18967492</v>
          </cell>
        </row>
        <row r="3678">
          <cell r="A3678">
            <v>157</v>
          </cell>
          <cell r="D3678">
            <v>2009</v>
          </cell>
          <cell r="F3678">
            <v>50</v>
          </cell>
          <cell r="I3678">
            <v>183124795</v>
          </cell>
        </row>
        <row r="3679">
          <cell r="A3679">
            <v>157</v>
          </cell>
          <cell r="D3679">
            <v>2009</v>
          </cell>
          <cell r="F3679">
            <v>51</v>
          </cell>
          <cell r="I3679">
            <v>129876452</v>
          </cell>
        </row>
        <row r="3680">
          <cell r="A3680">
            <v>157</v>
          </cell>
          <cell r="D3680">
            <v>2009</v>
          </cell>
          <cell r="F3680">
            <v>52</v>
          </cell>
          <cell r="I3680">
            <v>76209587</v>
          </cell>
        </row>
        <row r="3681">
          <cell r="A3681">
            <v>157</v>
          </cell>
          <cell r="D3681">
            <v>2009</v>
          </cell>
          <cell r="F3681">
            <v>53</v>
          </cell>
          <cell r="I3681">
            <v>136427420</v>
          </cell>
        </row>
        <row r="3682">
          <cell r="A3682">
            <v>157</v>
          </cell>
          <cell r="D3682">
            <v>2009</v>
          </cell>
          <cell r="F3682">
            <v>54</v>
          </cell>
          <cell r="I3682">
            <v>7516518</v>
          </cell>
        </row>
        <row r="3683">
          <cell r="A3683">
            <v>157</v>
          </cell>
          <cell r="D3683">
            <v>2009</v>
          </cell>
          <cell r="F3683">
            <v>55</v>
          </cell>
          <cell r="I3683">
            <v>17899259</v>
          </cell>
        </row>
        <row r="3684">
          <cell r="A3684">
            <v>157</v>
          </cell>
          <cell r="D3684">
            <v>2009</v>
          </cell>
          <cell r="F3684">
            <v>56</v>
          </cell>
          <cell r="I3684">
            <v>383111</v>
          </cell>
        </row>
        <row r="3685">
          <cell r="A3685">
            <v>157</v>
          </cell>
          <cell r="D3685">
            <v>2009</v>
          </cell>
          <cell r="F3685">
            <v>57</v>
          </cell>
        </row>
        <row r="3686">
          <cell r="A3686">
            <v>157</v>
          </cell>
          <cell r="D3686">
            <v>2009</v>
          </cell>
          <cell r="F3686">
            <v>58</v>
          </cell>
          <cell r="I3686">
            <v>614767948</v>
          </cell>
        </row>
        <row r="3687">
          <cell r="A3687">
            <v>157</v>
          </cell>
          <cell r="D3687">
            <v>2010</v>
          </cell>
          <cell r="F3687">
            <v>48</v>
          </cell>
          <cell r="I3687">
            <v>45359585</v>
          </cell>
        </row>
        <row r="3688">
          <cell r="A3688">
            <v>157</v>
          </cell>
          <cell r="D3688">
            <v>2010</v>
          </cell>
          <cell r="F3688">
            <v>49</v>
          </cell>
          <cell r="I3688">
            <v>19185475</v>
          </cell>
        </row>
        <row r="3689">
          <cell r="A3689">
            <v>157</v>
          </cell>
          <cell r="D3689">
            <v>2010</v>
          </cell>
          <cell r="F3689">
            <v>50</v>
          </cell>
          <cell r="I3689">
            <v>201280554</v>
          </cell>
        </row>
        <row r="3690">
          <cell r="A3690">
            <v>157</v>
          </cell>
          <cell r="D3690">
            <v>2010</v>
          </cell>
          <cell r="F3690">
            <v>51</v>
          </cell>
          <cell r="I3690">
            <v>130072345</v>
          </cell>
        </row>
        <row r="3691">
          <cell r="A3691">
            <v>157</v>
          </cell>
          <cell r="D3691">
            <v>2010</v>
          </cell>
          <cell r="F3691">
            <v>52</v>
          </cell>
          <cell r="I3691">
            <v>72328771</v>
          </cell>
        </row>
        <row r="3692">
          <cell r="A3692">
            <v>157</v>
          </cell>
          <cell r="D3692">
            <v>2010</v>
          </cell>
          <cell r="F3692">
            <v>53</v>
          </cell>
          <cell r="I3692">
            <v>143905075</v>
          </cell>
        </row>
        <row r="3693">
          <cell r="A3693">
            <v>157</v>
          </cell>
          <cell r="D3693">
            <v>2010</v>
          </cell>
          <cell r="F3693">
            <v>54</v>
          </cell>
          <cell r="I3693">
            <v>18517075</v>
          </cell>
        </row>
        <row r="3694">
          <cell r="A3694">
            <v>157</v>
          </cell>
          <cell r="D3694">
            <v>2010</v>
          </cell>
          <cell r="F3694">
            <v>55</v>
          </cell>
          <cell r="I3694">
            <v>15781551</v>
          </cell>
        </row>
        <row r="3695">
          <cell r="A3695">
            <v>157</v>
          </cell>
          <cell r="D3695">
            <v>2010</v>
          </cell>
          <cell r="F3695">
            <v>56</v>
          </cell>
          <cell r="I3695">
            <v>383111</v>
          </cell>
        </row>
        <row r="3696">
          <cell r="A3696">
            <v>157</v>
          </cell>
          <cell r="D3696">
            <v>2010</v>
          </cell>
          <cell r="F3696">
            <v>57</v>
          </cell>
        </row>
        <row r="3697">
          <cell r="A3697">
            <v>157</v>
          </cell>
          <cell r="D3697">
            <v>2010</v>
          </cell>
          <cell r="F3697">
            <v>58</v>
          </cell>
          <cell r="I3697">
            <v>646813542</v>
          </cell>
        </row>
        <row r="3698">
          <cell r="A3698">
            <v>157</v>
          </cell>
          <cell r="D3698">
            <v>2011</v>
          </cell>
          <cell r="F3698">
            <v>48</v>
          </cell>
          <cell r="I3698">
            <v>52585256</v>
          </cell>
        </row>
        <row r="3699">
          <cell r="A3699">
            <v>157</v>
          </cell>
          <cell r="D3699">
            <v>2011</v>
          </cell>
          <cell r="F3699">
            <v>49</v>
          </cell>
          <cell r="I3699">
            <v>19185475</v>
          </cell>
        </row>
        <row r="3700">
          <cell r="A3700">
            <v>157</v>
          </cell>
          <cell r="D3700">
            <v>2011</v>
          </cell>
          <cell r="F3700">
            <v>50</v>
          </cell>
          <cell r="I3700">
            <v>195209964</v>
          </cell>
        </row>
        <row r="3701">
          <cell r="A3701">
            <v>157</v>
          </cell>
          <cell r="D3701">
            <v>2011</v>
          </cell>
          <cell r="F3701">
            <v>51</v>
          </cell>
          <cell r="I3701">
            <v>130077798</v>
          </cell>
        </row>
        <row r="3702">
          <cell r="A3702">
            <v>157</v>
          </cell>
          <cell r="D3702">
            <v>2011</v>
          </cell>
          <cell r="F3702">
            <v>52</v>
          </cell>
          <cell r="I3702">
            <v>75409217</v>
          </cell>
        </row>
        <row r="3703">
          <cell r="A3703">
            <v>157</v>
          </cell>
          <cell r="D3703">
            <v>2011</v>
          </cell>
          <cell r="F3703">
            <v>53</v>
          </cell>
          <cell r="I3703">
            <v>153806686</v>
          </cell>
        </row>
        <row r="3704">
          <cell r="A3704">
            <v>157</v>
          </cell>
          <cell r="D3704">
            <v>2011</v>
          </cell>
          <cell r="F3704">
            <v>54</v>
          </cell>
          <cell r="I3704">
            <v>8146619</v>
          </cell>
        </row>
        <row r="3705">
          <cell r="A3705">
            <v>157</v>
          </cell>
          <cell r="D3705">
            <v>2011</v>
          </cell>
          <cell r="F3705">
            <v>55</v>
          </cell>
          <cell r="I3705">
            <v>12045966</v>
          </cell>
        </row>
        <row r="3706">
          <cell r="A3706">
            <v>157</v>
          </cell>
          <cell r="D3706">
            <v>2011</v>
          </cell>
          <cell r="F3706">
            <v>56</v>
          </cell>
          <cell r="I3706">
            <v>383112</v>
          </cell>
        </row>
        <row r="3707">
          <cell r="A3707">
            <v>157</v>
          </cell>
          <cell r="D3707">
            <v>2011</v>
          </cell>
          <cell r="F3707">
            <v>57</v>
          </cell>
        </row>
        <row r="3708">
          <cell r="A3708">
            <v>157</v>
          </cell>
          <cell r="D3708">
            <v>2011</v>
          </cell>
          <cell r="F3708">
            <v>58</v>
          </cell>
          <cell r="I3708">
            <v>646850093</v>
          </cell>
        </row>
        <row r="3709">
          <cell r="A3709">
            <v>157</v>
          </cell>
          <cell r="D3709">
            <v>2012</v>
          </cell>
          <cell r="F3709">
            <v>48</v>
          </cell>
          <cell r="I3709">
            <v>50301935</v>
          </cell>
        </row>
        <row r="3710">
          <cell r="A3710">
            <v>157</v>
          </cell>
          <cell r="D3710">
            <v>2012</v>
          </cell>
          <cell r="F3710">
            <v>49</v>
          </cell>
          <cell r="I3710">
            <v>19185094</v>
          </cell>
        </row>
        <row r="3711">
          <cell r="A3711">
            <v>157</v>
          </cell>
          <cell r="D3711">
            <v>2012</v>
          </cell>
          <cell r="F3711">
            <v>50</v>
          </cell>
          <cell r="I3711">
            <v>207283369</v>
          </cell>
        </row>
        <row r="3712">
          <cell r="A3712">
            <v>157</v>
          </cell>
          <cell r="D3712">
            <v>2012</v>
          </cell>
          <cell r="F3712">
            <v>51</v>
          </cell>
          <cell r="I3712">
            <v>130065938</v>
          </cell>
        </row>
        <row r="3713">
          <cell r="A3713">
            <v>157</v>
          </cell>
          <cell r="D3713">
            <v>2012</v>
          </cell>
          <cell r="F3713">
            <v>52</v>
          </cell>
          <cell r="I3713">
            <v>76694856</v>
          </cell>
        </row>
        <row r="3714">
          <cell r="A3714">
            <v>157</v>
          </cell>
          <cell r="D3714">
            <v>2012</v>
          </cell>
          <cell r="F3714">
            <v>53</v>
          </cell>
          <cell r="I3714">
            <v>154312567</v>
          </cell>
        </row>
        <row r="3715">
          <cell r="A3715">
            <v>157</v>
          </cell>
          <cell r="D3715">
            <v>2012</v>
          </cell>
          <cell r="F3715">
            <v>54</v>
          </cell>
          <cell r="I3715">
            <v>9121361</v>
          </cell>
        </row>
        <row r="3716">
          <cell r="A3716">
            <v>157</v>
          </cell>
          <cell r="D3716">
            <v>2012</v>
          </cell>
          <cell r="F3716">
            <v>55</v>
          </cell>
          <cell r="I3716">
            <v>12555063</v>
          </cell>
        </row>
        <row r="3717">
          <cell r="A3717">
            <v>157</v>
          </cell>
          <cell r="D3717">
            <v>2012</v>
          </cell>
          <cell r="F3717">
            <v>56</v>
          </cell>
          <cell r="I3717">
            <v>383112</v>
          </cell>
        </row>
        <row r="3718">
          <cell r="A3718">
            <v>157</v>
          </cell>
          <cell r="D3718">
            <v>2012</v>
          </cell>
          <cell r="F3718">
            <v>57</v>
          </cell>
        </row>
        <row r="3719">
          <cell r="A3719">
            <v>157</v>
          </cell>
          <cell r="D3719">
            <v>2012</v>
          </cell>
          <cell r="F3719">
            <v>58</v>
          </cell>
          <cell r="I3719">
            <v>659903295</v>
          </cell>
        </row>
        <row r="3720">
          <cell r="A3720">
            <v>157</v>
          </cell>
          <cell r="D3720">
            <v>2013</v>
          </cell>
          <cell r="F3720">
            <v>48</v>
          </cell>
          <cell r="I3720">
            <v>50614241</v>
          </cell>
        </row>
        <row r="3721">
          <cell r="A3721">
            <v>157</v>
          </cell>
          <cell r="D3721">
            <v>2013</v>
          </cell>
          <cell r="F3721">
            <v>49</v>
          </cell>
          <cell r="I3721">
            <v>19659054</v>
          </cell>
        </row>
        <row r="3722">
          <cell r="A3722">
            <v>157</v>
          </cell>
          <cell r="D3722">
            <v>2013</v>
          </cell>
          <cell r="F3722">
            <v>50</v>
          </cell>
          <cell r="I3722">
            <v>209141580</v>
          </cell>
        </row>
        <row r="3723">
          <cell r="A3723">
            <v>157</v>
          </cell>
          <cell r="D3723">
            <v>2013</v>
          </cell>
          <cell r="F3723">
            <v>51</v>
          </cell>
          <cell r="I3723">
            <v>130065938</v>
          </cell>
        </row>
        <row r="3724">
          <cell r="A3724">
            <v>157</v>
          </cell>
          <cell r="D3724">
            <v>2013</v>
          </cell>
          <cell r="F3724">
            <v>52</v>
          </cell>
          <cell r="I3724">
            <v>80200615</v>
          </cell>
        </row>
        <row r="3725">
          <cell r="A3725">
            <v>157</v>
          </cell>
          <cell r="D3725">
            <v>2013</v>
          </cell>
          <cell r="F3725">
            <v>53</v>
          </cell>
          <cell r="I3725">
            <v>155792453</v>
          </cell>
        </row>
        <row r="3726">
          <cell r="A3726">
            <v>157</v>
          </cell>
          <cell r="D3726">
            <v>2013</v>
          </cell>
          <cell r="F3726">
            <v>54</v>
          </cell>
          <cell r="I3726">
            <v>9121361</v>
          </cell>
        </row>
        <row r="3727">
          <cell r="A3727">
            <v>157</v>
          </cell>
          <cell r="D3727">
            <v>2013</v>
          </cell>
          <cell r="F3727">
            <v>55</v>
          </cell>
          <cell r="I3727">
            <v>12555063</v>
          </cell>
        </row>
        <row r="3728">
          <cell r="A3728">
            <v>157</v>
          </cell>
          <cell r="D3728">
            <v>2013</v>
          </cell>
          <cell r="F3728">
            <v>56</v>
          </cell>
          <cell r="I3728">
            <v>383112</v>
          </cell>
        </row>
        <row r="3729">
          <cell r="A3729">
            <v>157</v>
          </cell>
          <cell r="D3729">
            <v>2013</v>
          </cell>
          <cell r="F3729">
            <v>57</v>
          </cell>
        </row>
        <row r="3730">
          <cell r="A3730">
            <v>157</v>
          </cell>
          <cell r="D3730">
            <v>2013</v>
          </cell>
          <cell r="F3730">
            <v>58</v>
          </cell>
          <cell r="I3730">
            <v>667533417</v>
          </cell>
        </row>
        <row r="3731">
          <cell r="A3731">
            <v>157</v>
          </cell>
          <cell r="D3731">
            <v>2014</v>
          </cell>
          <cell r="F3731">
            <v>48</v>
          </cell>
          <cell r="I3731">
            <v>49807262</v>
          </cell>
        </row>
        <row r="3732">
          <cell r="A3732">
            <v>157</v>
          </cell>
          <cell r="D3732">
            <v>2014</v>
          </cell>
          <cell r="F3732">
            <v>49</v>
          </cell>
          <cell r="I3732">
            <v>19481628</v>
          </cell>
        </row>
        <row r="3733">
          <cell r="A3733">
            <v>157</v>
          </cell>
          <cell r="D3733">
            <v>2014</v>
          </cell>
          <cell r="F3733">
            <v>50</v>
          </cell>
          <cell r="I3733">
            <v>216386509</v>
          </cell>
        </row>
        <row r="3734">
          <cell r="A3734">
            <v>157</v>
          </cell>
          <cell r="D3734">
            <v>2014</v>
          </cell>
          <cell r="F3734">
            <v>51</v>
          </cell>
          <cell r="I3734">
            <v>131597285</v>
          </cell>
        </row>
        <row r="3735">
          <cell r="A3735">
            <v>157</v>
          </cell>
          <cell r="D3735">
            <v>2014</v>
          </cell>
          <cell r="F3735">
            <v>52</v>
          </cell>
          <cell r="I3735">
            <v>80422662</v>
          </cell>
        </row>
        <row r="3736">
          <cell r="A3736">
            <v>157</v>
          </cell>
          <cell r="D3736">
            <v>2014</v>
          </cell>
          <cell r="F3736">
            <v>53</v>
          </cell>
          <cell r="I3736">
            <v>155382187</v>
          </cell>
        </row>
        <row r="3737">
          <cell r="A3737">
            <v>157</v>
          </cell>
          <cell r="D3737">
            <v>2014</v>
          </cell>
          <cell r="F3737">
            <v>54</v>
          </cell>
          <cell r="I3737">
            <v>8146638</v>
          </cell>
        </row>
        <row r="3738">
          <cell r="A3738">
            <v>157</v>
          </cell>
          <cell r="D3738">
            <v>2014</v>
          </cell>
          <cell r="F3738">
            <v>55</v>
          </cell>
          <cell r="I3738">
            <v>12555063</v>
          </cell>
        </row>
        <row r="3739">
          <cell r="A3739">
            <v>157</v>
          </cell>
          <cell r="D3739">
            <v>2014</v>
          </cell>
          <cell r="F3739">
            <v>56</v>
          </cell>
          <cell r="I3739">
            <v>446725</v>
          </cell>
        </row>
        <row r="3740">
          <cell r="A3740">
            <v>157</v>
          </cell>
          <cell r="D3740">
            <v>2014</v>
          </cell>
          <cell r="F3740">
            <v>57</v>
          </cell>
        </row>
        <row r="3741">
          <cell r="A3741">
            <v>157</v>
          </cell>
          <cell r="D3741">
            <v>2014</v>
          </cell>
          <cell r="F3741">
            <v>58</v>
          </cell>
          <cell r="I3741">
            <v>674225959</v>
          </cell>
        </row>
        <row r="3742">
          <cell r="A3742">
            <v>157</v>
          </cell>
          <cell r="D3742">
            <v>2015</v>
          </cell>
          <cell r="F3742">
            <v>48</v>
          </cell>
          <cell r="I3742">
            <v>49693985</v>
          </cell>
        </row>
        <row r="3743">
          <cell r="A3743">
            <v>157</v>
          </cell>
          <cell r="D3743">
            <v>2015</v>
          </cell>
          <cell r="F3743">
            <v>49</v>
          </cell>
          <cell r="I3743">
            <v>19405050</v>
          </cell>
        </row>
        <row r="3744">
          <cell r="A3744">
            <v>157</v>
          </cell>
          <cell r="D3744">
            <v>2015</v>
          </cell>
          <cell r="F3744">
            <v>50</v>
          </cell>
          <cell r="I3744">
            <v>234236664</v>
          </cell>
        </row>
        <row r="3745">
          <cell r="A3745">
            <v>157</v>
          </cell>
          <cell r="D3745">
            <v>2015</v>
          </cell>
          <cell r="F3745">
            <v>51</v>
          </cell>
          <cell r="I3745">
            <v>124338148</v>
          </cell>
        </row>
        <row r="3746">
          <cell r="A3746">
            <v>157</v>
          </cell>
          <cell r="D3746">
            <v>2015</v>
          </cell>
          <cell r="F3746">
            <v>52</v>
          </cell>
          <cell r="I3746">
            <v>81334551</v>
          </cell>
        </row>
        <row r="3747">
          <cell r="A3747">
            <v>157</v>
          </cell>
          <cell r="D3747">
            <v>2015</v>
          </cell>
          <cell r="F3747">
            <v>53</v>
          </cell>
          <cell r="I3747">
            <v>155777548</v>
          </cell>
        </row>
        <row r="3748">
          <cell r="A3748">
            <v>157</v>
          </cell>
          <cell r="D3748">
            <v>2015</v>
          </cell>
          <cell r="F3748">
            <v>54</v>
          </cell>
          <cell r="I3748">
            <v>8146638</v>
          </cell>
        </row>
        <row r="3749">
          <cell r="A3749">
            <v>157</v>
          </cell>
          <cell r="D3749">
            <v>2015</v>
          </cell>
          <cell r="F3749">
            <v>55</v>
          </cell>
          <cell r="I3749">
            <v>12529338</v>
          </cell>
        </row>
        <row r="3750">
          <cell r="A3750">
            <v>157</v>
          </cell>
          <cell r="D3750">
            <v>2015</v>
          </cell>
          <cell r="F3750">
            <v>56</v>
          </cell>
          <cell r="I3750">
            <v>446725</v>
          </cell>
        </row>
        <row r="3751">
          <cell r="A3751">
            <v>157</v>
          </cell>
          <cell r="D3751">
            <v>2015</v>
          </cell>
          <cell r="F3751">
            <v>57</v>
          </cell>
        </row>
        <row r="3752">
          <cell r="A3752">
            <v>157</v>
          </cell>
          <cell r="D3752">
            <v>2015</v>
          </cell>
          <cell r="F3752">
            <v>58</v>
          </cell>
          <cell r="I3752">
            <v>685908647</v>
          </cell>
        </row>
        <row r="3753">
          <cell r="A3753">
            <v>157</v>
          </cell>
          <cell r="D3753">
            <v>2016</v>
          </cell>
          <cell r="F3753">
            <v>48</v>
          </cell>
          <cell r="I3753">
            <v>49760556</v>
          </cell>
        </row>
        <row r="3754">
          <cell r="A3754">
            <v>157</v>
          </cell>
          <cell r="D3754">
            <v>2016</v>
          </cell>
          <cell r="F3754">
            <v>49</v>
          </cell>
          <cell r="I3754">
            <v>19538704</v>
          </cell>
        </row>
        <row r="3755">
          <cell r="A3755">
            <v>157</v>
          </cell>
          <cell r="D3755">
            <v>2016</v>
          </cell>
          <cell r="F3755">
            <v>50</v>
          </cell>
          <cell r="I3755">
            <v>250736410</v>
          </cell>
        </row>
        <row r="3756">
          <cell r="A3756">
            <v>157</v>
          </cell>
          <cell r="D3756">
            <v>2016</v>
          </cell>
          <cell r="F3756">
            <v>51</v>
          </cell>
          <cell r="I3756">
            <v>124144549</v>
          </cell>
        </row>
        <row r="3757">
          <cell r="A3757">
            <v>157</v>
          </cell>
          <cell r="D3757">
            <v>2016</v>
          </cell>
          <cell r="F3757">
            <v>52</v>
          </cell>
          <cell r="I3757">
            <v>82730020</v>
          </cell>
        </row>
        <row r="3758">
          <cell r="A3758">
            <v>157</v>
          </cell>
          <cell r="D3758">
            <v>2016</v>
          </cell>
          <cell r="F3758">
            <v>53</v>
          </cell>
          <cell r="I3758">
            <v>156113046</v>
          </cell>
        </row>
        <row r="3759">
          <cell r="A3759">
            <v>157</v>
          </cell>
          <cell r="D3759">
            <v>2016</v>
          </cell>
          <cell r="F3759">
            <v>54</v>
          </cell>
          <cell r="I3759">
            <v>8505022</v>
          </cell>
        </row>
        <row r="3760">
          <cell r="A3760">
            <v>157</v>
          </cell>
          <cell r="D3760">
            <v>2016</v>
          </cell>
          <cell r="F3760">
            <v>55</v>
          </cell>
          <cell r="I3760">
            <v>12522247</v>
          </cell>
        </row>
        <row r="3761">
          <cell r="A3761">
            <v>157</v>
          </cell>
          <cell r="D3761">
            <v>2016</v>
          </cell>
          <cell r="F3761">
            <v>56</v>
          </cell>
          <cell r="I3761">
            <v>446725</v>
          </cell>
        </row>
        <row r="3762">
          <cell r="A3762">
            <v>157</v>
          </cell>
          <cell r="D3762">
            <v>2016</v>
          </cell>
          <cell r="F3762">
            <v>57</v>
          </cell>
        </row>
        <row r="3763">
          <cell r="A3763">
            <v>157</v>
          </cell>
          <cell r="D3763">
            <v>2016</v>
          </cell>
          <cell r="F3763">
            <v>58</v>
          </cell>
          <cell r="I3763">
            <v>704497279</v>
          </cell>
        </row>
        <row r="3764">
          <cell r="A3764">
            <v>166</v>
          </cell>
          <cell r="D3764">
            <v>1998</v>
          </cell>
          <cell r="F3764">
            <v>48</v>
          </cell>
          <cell r="I3764">
            <v>165469648</v>
          </cell>
        </row>
        <row r="3765">
          <cell r="A3765">
            <v>166</v>
          </cell>
          <cell r="D3765">
            <v>1998</v>
          </cell>
          <cell r="F3765">
            <v>49</v>
          </cell>
          <cell r="I3765">
            <v>94843259</v>
          </cell>
        </row>
        <row r="3766">
          <cell r="A3766">
            <v>166</v>
          </cell>
          <cell r="D3766">
            <v>1998</v>
          </cell>
          <cell r="F3766">
            <v>50</v>
          </cell>
          <cell r="I3766">
            <v>255081</v>
          </cell>
        </row>
        <row r="3767">
          <cell r="A3767">
            <v>166</v>
          </cell>
          <cell r="D3767">
            <v>1998</v>
          </cell>
          <cell r="F3767">
            <v>51</v>
          </cell>
          <cell r="I3767">
            <v>339193</v>
          </cell>
        </row>
        <row r="3768">
          <cell r="A3768">
            <v>166</v>
          </cell>
          <cell r="D3768">
            <v>1998</v>
          </cell>
          <cell r="F3768">
            <v>52</v>
          </cell>
        </row>
        <row r="3769">
          <cell r="A3769">
            <v>166</v>
          </cell>
          <cell r="D3769">
            <v>1998</v>
          </cell>
          <cell r="F3769">
            <v>53</v>
          </cell>
          <cell r="I3769">
            <v>508660599</v>
          </cell>
        </row>
        <row r="3770">
          <cell r="A3770">
            <v>166</v>
          </cell>
          <cell r="D3770">
            <v>1998</v>
          </cell>
          <cell r="F3770">
            <v>54</v>
          </cell>
        </row>
        <row r="3771">
          <cell r="A3771">
            <v>166</v>
          </cell>
          <cell r="D3771">
            <v>1998</v>
          </cell>
          <cell r="F3771">
            <v>55</v>
          </cell>
          <cell r="I3771">
            <v>2983102</v>
          </cell>
        </row>
        <row r="3772">
          <cell r="A3772">
            <v>166</v>
          </cell>
          <cell r="D3772">
            <v>1998</v>
          </cell>
          <cell r="F3772">
            <v>56</v>
          </cell>
          <cell r="I3772">
            <v>211656</v>
          </cell>
        </row>
        <row r="3773">
          <cell r="A3773">
            <v>166</v>
          </cell>
          <cell r="D3773">
            <v>1998</v>
          </cell>
          <cell r="F3773">
            <v>57</v>
          </cell>
          <cell r="I3773">
            <v>82285358</v>
          </cell>
        </row>
        <row r="3774">
          <cell r="A3774">
            <v>166</v>
          </cell>
          <cell r="D3774">
            <v>1998</v>
          </cell>
          <cell r="F3774">
            <v>58</v>
          </cell>
        </row>
        <row r="3775">
          <cell r="A3775">
            <v>166</v>
          </cell>
          <cell r="D3775">
            <v>1999</v>
          </cell>
          <cell r="F3775">
            <v>48</v>
          </cell>
          <cell r="I3775">
            <v>153299974</v>
          </cell>
        </row>
        <row r="3776">
          <cell r="A3776">
            <v>166</v>
          </cell>
          <cell r="D3776">
            <v>1999</v>
          </cell>
          <cell r="F3776">
            <v>49</v>
          </cell>
          <cell r="I3776">
            <v>94923653</v>
          </cell>
        </row>
        <row r="3777">
          <cell r="A3777">
            <v>166</v>
          </cell>
          <cell r="D3777">
            <v>1999</v>
          </cell>
          <cell r="F3777">
            <v>50</v>
          </cell>
          <cell r="I3777">
            <v>255081</v>
          </cell>
        </row>
        <row r="3778">
          <cell r="A3778">
            <v>166</v>
          </cell>
          <cell r="D3778">
            <v>1999</v>
          </cell>
          <cell r="F3778">
            <v>51</v>
          </cell>
          <cell r="I3778">
            <v>339193</v>
          </cell>
        </row>
        <row r="3779">
          <cell r="A3779">
            <v>166</v>
          </cell>
          <cell r="D3779">
            <v>1999</v>
          </cell>
          <cell r="F3779">
            <v>52</v>
          </cell>
          <cell r="I3779">
            <v>0</v>
          </cell>
        </row>
        <row r="3780">
          <cell r="A3780">
            <v>166</v>
          </cell>
          <cell r="D3780">
            <v>1999</v>
          </cell>
          <cell r="F3780">
            <v>53</v>
          </cell>
          <cell r="I3780">
            <v>511144064</v>
          </cell>
        </row>
        <row r="3781">
          <cell r="A3781">
            <v>166</v>
          </cell>
          <cell r="D3781">
            <v>1999</v>
          </cell>
          <cell r="F3781">
            <v>54</v>
          </cell>
        </row>
        <row r="3782">
          <cell r="A3782">
            <v>166</v>
          </cell>
          <cell r="D3782">
            <v>1999</v>
          </cell>
          <cell r="F3782">
            <v>55</v>
          </cell>
          <cell r="I3782">
            <v>3072285</v>
          </cell>
        </row>
        <row r="3783">
          <cell r="A3783">
            <v>166</v>
          </cell>
          <cell r="D3783">
            <v>1999</v>
          </cell>
          <cell r="F3783">
            <v>56</v>
          </cell>
          <cell r="I3783">
            <v>211656</v>
          </cell>
        </row>
        <row r="3784">
          <cell r="A3784">
            <v>166</v>
          </cell>
          <cell r="D3784">
            <v>1999</v>
          </cell>
          <cell r="F3784">
            <v>57</v>
          </cell>
          <cell r="I3784">
            <v>85625223</v>
          </cell>
        </row>
        <row r="3785">
          <cell r="A3785">
            <v>166</v>
          </cell>
          <cell r="D3785">
            <v>1999</v>
          </cell>
          <cell r="F3785">
            <v>58</v>
          </cell>
          <cell r="I3785">
            <v>0</v>
          </cell>
        </row>
        <row r="3786">
          <cell r="A3786">
            <v>166</v>
          </cell>
          <cell r="D3786">
            <v>2000</v>
          </cell>
          <cell r="F3786">
            <v>48</v>
          </cell>
          <cell r="I3786">
            <v>152408567</v>
          </cell>
        </row>
        <row r="3787">
          <cell r="A3787">
            <v>166</v>
          </cell>
          <cell r="D3787">
            <v>2000</v>
          </cell>
          <cell r="F3787">
            <v>49</v>
          </cell>
          <cell r="I3787">
            <v>125163939</v>
          </cell>
        </row>
        <row r="3788">
          <cell r="A3788">
            <v>166</v>
          </cell>
          <cell r="D3788">
            <v>2000</v>
          </cell>
          <cell r="F3788">
            <v>50</v>
          </cell>
          <cell r="I3788">
            <v>255081</v>
          </cell>
        </row>
        <row r="3789">
          <cell r="A3789">
            <v>166</v>
          </cell>
          <cell r="D3789">
            <v>2000</v>
          </cell>
          <cell r="F3789">
            <v>51</v>
          </cell>
          <cell r="I3789">
            <v>339193</v>
          </cell>
        </row>
        <row r="3790">
          <cell r="A3790">
            <v>166</v>
          </cell>
          <cell r="D3790">
            <v>2000</v>
          </cell>
          <cell r="F3790">
            <v>52</v>
          </cell>
          <cell r="I3790">
            <v>0</v>
          </cell>
        </row>
        <row r="3791">
          <cell r="A3791">
            <v>166</v>
          </cell>
          <cell r="D3791">
            <v>2000</v>
          </cell>
          <cell r="F3791">
            <v>53</v>
          </cell>
          <cell r="I3791">
            <v>534448004</v>
          </cell>
        </row>
        <row r="3792">
          <cell r="A3792">
            <v>166</v>
          </cell>
          <cell r="D3792">
            <v>2000</v>
          </cell>
          <cell r="F3792">
            <v>54</v>
          </cell>
        </row>
        <row r="3793">
          <cell r="A3793">
            <v>166</v>
          </cell>
          <cell r="D3793">
            <v>2000</v>
          </cell>
          <cell r="F3793">
            <v>55</v>
          </cell>
          <cell r="I3793">
            <v>3072285</v>
          </cell>
        </row>
        <row r="3794">
          <cell r="A3794">
            <v>166</v>
          </cell>
          <cell r="D3794">
            <v>2000</v>
          </cell>
          <cell r="F3794">
            <v>56</v>
          </cell>
          <cell r="I3794">
            <v>219277</v>
          </cell>
        </row>
        <row r="3795">
          <cell r="A3795">
            <v>166</v>
          </cell>
          <cell r="D3795">
            <v>2000</v>
          </cell>
          <cell r="F3795">
            <v>57</v>
          </cell>
          <cell r="I3795">
            <v>106255259</v>
          </cell>
        </row>
        <row r="3796">
          <cell r="A3796">
            <v>166</v>
          </cell>
          <cell r="D3796">
            <v>2000</v>
          </cell>
          <cell r="F3796">
            <v>58</v>
          </cell>
          <cell r="I3796">
            <v>0</v>
          </cell>
        </row>
        <row r="3797">
          <cell r="A3797">
            <v>166</v>
          </cell>
          <cell r="D3797">
            <v>2001</v>
          </cell>
          <cell r="F3797">
            <v>48</v>
          </cell>
          <cell r="I3797">
            <v>161746861</v>
          </cell>
        </row>
        <row r="3798">
          <cell r="A3798">
            <v>166</v>
          </cell>
          <cell r="D3798">
            <v>2001</v>
          </cell>
          <cell r="F3798">
            <v>49</v>
          </cell>
          <cell r="I3798">
            <v>130257304</v>
          </cell>
        </row>
        <row r="3799">
          <cell r="A3799">
            <v>166</v>
          </cell>
          <cell r="D3799">
            <v>2001</v>
          </cell>
          <cell r="F3799">
            <v>50</v>
          </cell>
          <cell r="I3799">
            <v>255081</v>
          </cell>
        </row>
        <row r="3800">
          <cell r="A3800">
            <v>166</v>
          </cell>
          <cell r="D3800">
            <v>2001</v>
          </cell>
          <cell r="F3800">
            <v>51</v>
          </cell>
          <cell r="I3800">
            <v>339193</v>
          </cell>
        </row>
        <row r="3801">
          <cell r="A3801">
            <v>166</v>
          </cell>
          <cell r="D3801">
            <v>2001</v>
          </cell>
          <cell r="F3801">
            <v>52</v>
          </cell>
          <cell r="I3801">
            <v>0</v>
          </cell>
        </row>
        <row r="3802">
          <cell r="A3802">
            <v>166</v>
          </cell>
          <cell r="D3802">
            <v>2001</v>
          </cell>
          <cell r="F3802">
            <v>53</v>
          </cell>
          <cell r="I3802">
            <v>557367063</v>
          </cell>
        </row>
        <row r="3803">
          <cell r="A3803">
            <v>166</v>
          </cell>
          <cell r="D3803">
            <v>2001</v>
          </cell>
          <cell r="F3803">
            <v>54</v>
          </cell>
        </row>
        <row r="3804">
          <cell r="A3804">
            <v>166</v>
          </cell>
          <cell r="D3804">
            <v>2001</v>
          </cell>
          <cell r="F3804">
            <v>55</v>
          </cell>
          <cell r="I3804">
            <v>3072285</v>
          </cell>
        </row>
        <row r="3805">
          <cell r="A3805">
            <v>166</v>
          </cell>
          <cell r="D3805">
            <v>2001</v>
          </cell>
          <cell r="F3805">
            <v>56</v>
          </cell>
          <cell r="I3805">
            <v>221871</v>
          </cell>
        </row>
        <row r="3806">
          <cell r="A3806">
            <v>166</v>
          </cell>
          <cell r="D3806">
            <v>2001</v>
          </cell>
          <cell r="F3806">
            <v>57</v>
          </cell>
          <cell r="I3806">
            <v>114295297</v>
          </cell>
        </row>
        <row r="3807">
          <cell r="A3807">
            <v>166</v>
          </cell>
          <cell r="D3807">
            <v>2001</v>
          </cell>
          <cell r="F3807">
            <v>58</v>
          </cell>
          <cell r="I3807">
            <v>0</v>
          </cell>
        </row>
        <row r="3808">
          <cell r="A3808">
            <v>166</v>
          </cell>
          <cell r="D3808">
            <v>2002</v>
          </cell>
          <cell r="F3808">
            <v>48</v>
          </cell>
          <cell r="I3808">
            <v>192325495</v>
          </cell>
        </row>
        <row r="3809">
          <cell r="A3809">
            <v>166</v>
          </cell>
          <cell r="D3809">
            <v>2002</v>
          </cell>
          <cell r="F3809">
            <v>49</v>
          </cell>
          <cell r="I3809">
            <v>175413433</v>
          </cell>
        </row>
        <row r="3810">
          <cell r="A3810">
            <v>166</v>
          </cell>
          <cell r="D3810">
            <v>2002</v>
          </cell>
          <cell r="F3810">
            <v>50</v>
          </cell>
          <cell r="I3810">
            <v>255081</v>
          </cell>
        </row>
        <row r="3811">
          <cell r="A3811">
            <v>166</v>
          </cell>
          <cell r="D3811">
            <v>2002</v>
          </cell>
          <cell r="F3811">
            <v>51</v>
          </cell>
          <cell r="I3811">
            <v>339193</v>
          </cell>
        </row>
        <row r="3812">
          <cell r="A3812">
            <v>166</v>
          </cell>
          <cell r="D3812">
            <v>2002</v>
          </cell>
          <cell r="F3812">
            <v>52</v>
          </cell>
          <cell r="I3812">
            <v>0</v>
          </cell>
        </row>
        <row r="3813">
          <cell r="A3813">
            <v>166</v>
          </cell>
          <cell r="D3813">
            <v>2002</v>
          </cell>
          <cell r="F3813">
            <v>53</v>
          </cell>
          <cell r="I3813">
            <v>648039655</v>
          </cell>
        </row>
        <row r="3814">
          <cell r="A3814">
            <v>166</v>
          </cell>
          <cell r="D3814">
            <v>2002</v>
          </cell>
          <cell r="F3814">
            <v>54</v>
          </cell>
        </row>
        <row r="3815">
          <cell r="A3815">
            <v>166</v>
          </cell>
          <cell r="D3815">
            <v>2002</v>
          </cell>
          <cell r="F3815">
            <v>55</v>
          </cell>
          <cell r="I3815">
            <v>3075798</v>
          </cell>
        </row>
        <row r="3816">
          <cell r="A3816">
            <v>166</v>
          </cell>
          <cell r="D3816">
            <v>2002</v>
          </cell>
          <cell r="F3816">
            <v>56</v>
          </cell>
          <cell r="I3816">
            <v>229113</v>
          </cell>
        </row>
        <row r="3817">
          <cell r="A3817">
            <v>166</v>
          </cell>
          <cell r="D3817">
            <v>2002</v>
          </cell>
          <cell r="F3817">
            <v>57</v>
          </cell>
          <cell r="I3817">
            <v>123123741</v>
          </cell>
        </row>
        <row r="3818">
          <cell r="A3818">
            <v>166</v>
          </cell>
          <cell r="D3818">
            <v>2002</v>
          </cell>
          <cell r="F3818">
            <v>58</v>
          </cell>
          <cell r="I3818">
            <v>0</v>
          </cell>
        </row>
        <row r="3819">
          <cell r="A3819">
            <v>166</v>
          </cell>
          <cell r="D3819">
            <v>2003</v>
          </cell>
          <cell r="F3819">
            <v>48</v>
          </cell>
          <cell r="I3819">
            <v>23915893</v>
          </cell>
        </row>
        <row r="3820">
          <cell r="A3820">
            <v>166</v>
          </cell>
          <cell r="D3820">
            <v>2003</v>
          </cell>
          <cell r="F3820">
            <v>49</v>
          </cell>
          <cell r="I3820">
            <v>28590368</v>
          </cell>
        </row>
        <row r="3821">
          <cell r="A3821">
            <v>166</v>
          </cell>
          <cell r="D3821">
            <v>2003</v>
          </cell>
          <cell r="F3821">
            <v>50</v>
          </cell>
          <cell r="I3821">
            <v>235810426</v>
          </cell>
        </row>
        <row r="3822">
          <cell r="A3822">
            <v>166</v>
          </cell>
          <cell r="D3822">
            <v>2003</v>
          </cell>
          <cell r="F3822">
            <v>51</v>
          </cell>
          <cell r="I3822">
            <v>2289685</v>
          </cell>
        </row>
        <row r="3823">
          <cell r="A3823">
            <v>166</v>
          </cell>
          <cell r="D3823">
            <v>2003</v>
          </cell>
          <cell r="F3823">
            <v>52</v>
          </cell>
          <cell r="I3823">
            <v>196940943</v>
          </cell>
        </row>
        <row r="3824">
          <cell r="A3824">
            <v>166</v>
          </cell>
          <cell r="D3824">
            <v>2003</v>
          </cell>
          <cell r="F3824">
            <v>53</v>
          </cell>
          <cell r="I3824">
            <v>174368940</v>
          </cell>
        </row>
        <row r="3825">
          <cell r="A3825">
            <v>166</v>
          </cell>
          <cell r="D3825">
            <v>2003</v>
          </cell>
          <cell r="F3825">
            <v>54</v>
          </cell>
          <cell r="I3825">
            <v>255081</v>
          </cell>
        </row>
        <row r="3826">
          <cell r="A3826">
            <v>166</v>
          </cell>
          <cell r="D3826">
            <v>2003</v>
          </cell>
          <cell r="F3826">
            <v>55</v>
          </cell>
          <cell r="I3826">
            <v>341330</v>
          </cell>
        </row>
        <row r="3827">
          <cell r="A3827">
            <v>166</v>
          </cell>
          <cell r="D3827">
            <v>2003</v>
          </cell>
          <cell r="F3827">
            <v>56</v>
          </cell>
          <cell r="I3827">
            <v>0</v>
          </cell>
        </row>
        <row r="3828">
          <cell r="A3828">
            <v>166</v>
          </cell>
          <cell r="D3828">
            <v>2003</v>
          </cell>
          <cell r="F3828">
            <v>57</v>
          </cell>
          <cell r="I3828">
            <v>0</v>
          </cell>
        </row>
        <row r="3829">
          <cell r="A3829">
            <v>166</v>
          </cell>
          <cell r="D3829">
            <v>2003</v>
          </cell>
          <cell r="F3829">
            <v>58</v>
          </cell>
          <cell r="I3829">
            <v>662512666</v>
          </cell>
        </row>
        <row r="3830">
          <cell r="A3830">
            <v>166</v>
          </cell>
          <cell r="D3830">
            <v>2004</v>
          </cell>
          <cell r="F3830">
            <v>48</v>
          </cell>
          <cell r="I3830">
            <v>25822865</v>
          </cell>
        </row>
        <row r="3831">
          <cell r="A3831">
            <v>166</v>
          </cell>
          <cell r="D3831">
            <v>2004</v>
          </cell>
          <cell r="F3831">
            <v>49</v>
          </cell>
          <cell r="I3831">
            <v>30012341</v>
          </cell>
        </row>
        <row r="3832">
          <cell r="A3832">
            <v>166</v>
          </cell>
          <cell r="D3832">
            <v>2004</v>
          </cell>
          <cell r="F3832">
            <v>50</v>
          </cell>
          <cell r="I3832">
            <v>225456493</v>
          </cell>
        </row>
        <row r="3833">
          <cell r="A3833">
            <v>166</v>
          </cell>
          <cell r="D3833">
            <v>2004</v>
          </cell>
          <cell r="F3833">
            <v>51</v>
          </cell>
          <cell r="I3833">
            <v>8714485</v>
          </cell>
        </row>
        <row r="3834">
          <cell r="A3834">
            <v>166</v>
          </cell>
          <cell r="D3834">
            <v>2004</v>
          </cell>
          <cell r="F3834">
            <v>52</v>
          </cell>
          <cell r="I3834">
            <v>214466782</v>
          </cell>
        </row>
        <row r="3835">
          <cell r="A3835">
            <v>166</v>
          </cell>
          <cell r="D3835">
            <v>2004</v>
          </cell>
          <cell r="F3835">
            <v>53</v>
          </cell>
          <cell r="I3835">
            <v>168909846</v>
          </cell>
        </row>
        <row r="3836">
          <cell r="A3836">
            <v>166</v>
          </cell>
          <cell r="D3836">
            <v>2004</v>
          </cell>
          <cell r="F3836">
            <v>54</v>
          </cell>
          <cell r="I3836">
            <v>255081</v>
          </cell>
        </row>
        <row r="3837">
          <cell r="A3837">
            <v>166</v>
          </cell>
          <cell r="D3837">
            <v>2004</v>
          </cell>
          <cell r="F3837">
            <v>55</v>
          </cell>
          <cell r="I3837">
            <v>341330</v>
          </cell>
        </row>
        <row r="3838">
          <cell r="A3838">
            <v>166</v>
          </cell>
          <cell r="D3838">
            <v>2004</v>
          </cell>
          <cell r="F3838">
            <v>56</v>
          </cell>
        </row>
        <row r="3839">
          <cell r="A3839">
            <v>166</v>
          </cell>
          <cell r="D3839">
            <v>2004</v>
          </cell>
          <cell r="F3839">
            <v>57</v>
          </cell>
        </row>
        <row r="3840">
          <cell r="A3840">
            <v>166</v>
          </cell>
          <cell r="D3840">
            <v>2004</v>
          </cell>
          <cell r="F3840">
            <v>58</v>
          </cell>
          <cell r="I3840">
            <v>673979223</v>
          </cell>
        </row>
        <row r="3841">
          <cell r="A3841">
            <v>166</v>
          </cell>
          <cell r="D3841">
            <v>2005</v>
          </cell>
          <cell r="F3841">
            <v>48</v>
          </cell>
          <cell r="I3841">
            <v>26967501</v>
          </cell>
        </row>
        <row r="3842">
          <cell r="A3842">
            <v>166</v>
          </cell>
          <cell r="D3842">
            <v>2005</v>
          </cell>
          <cell r="F3842">
            <v>49</v>
          </cell>
          <cell r="I3842">
            <v>30473586</v>
          </cell>
        </row>
        <row r="3843">
          <cell r="A3843">
            <v>166</v>
          </cell>
          <cell r="D3843">
            <v>2005</v>
          </cell>
          <cell r="F3843">
            <v>50</v>
          </cell>
          <cell r="I3843">
            <v>240939974</v>
          </cell>
        </row>
        <row r="3844">
          <cell r="A3844">
            <v>166</v>
          </cell>
          <cell r="D3844">
            <v>2005</v>
          </cell>
          <cell r="F3844">
            <v>51</v>
          </cell>
          <cell r="I3844">
            <v>8714485</v>
          </cell>
        </row>
        <row r="3845">
          <cell r="A3845">
            <v>166</v>
          </cell>
          <cell r="D3845">
            <v>2005</v>
          </cell>
          <cell r="F3845">
            <v>52</v>
          </cell>
          <cell r="I3845">
            <v>229261485</v>
          </cell>
        </row>
        <row r="3846">
          <cell r="A3846">
            <v>166</v>
          </cell>
          <cell r="D3846">
            <v>2005</v>
          </cell>
          <cell r="F3846">
            <v>53</v>
          </cell>
          <cell r="I3846">
            <v>179409805</v>
          </cell>
        </row>
        <row r="3847">
          <cell r="A3847">
            <v>166</v>
          </cell>
          <cell r="D3847">
            <v>2005</v>
          </cell>
          <cell r="F3847">
            <v>54</v>
          </cell>
          <cell r="I3847">
            <v>255081</v>
          </cell>
        </row>
        <row r="3848">
          <cell r="A3848">
            <v>166</v>
          </cell>
          <cell r="D3848">
            <v>2005</v>
          </cell>
          <cell r="F3848">
            <v>55</v>
          </cell>
          <cell r="I3848">
            <v>341330</v>
          </cell>
        </row>
        <row r="3849">
          <cell r="A3849">
            <v>166</v>
          </cell>
          <cell r="D3849">
            <v>2005</v>
          </cell>
          <cell r="F3849">
            <v>56</v>
          </cell>
        </row>
        <row r="3850">
          <cell r="A3850">
            <v>166</v>
          </cell>
          <cell r="D3850">
            <v>2005</v>
          </cell>
          <cell r="F3850">
            <v>57</v>
          </cell>
        </row>
        <row r="3851">
          <cell r="A3851">
            <v>166</v>
          </cell>
          <cell r="D3851">
            <v>2005</v>
          </cell>
          <cell r="F3851">
            <v>58</v>
          </cell>
          <cell r="I3851">
            <v>716363247</v>
          </cell>
        </row>
        <row r="3852">
          <cell r="A3852">
            <v>166</v>
          </cell>
          <cell r="D3852">
            <v>2006</v>
          </cell>
          <cell r="F3852">
            <v>48</v>
          </cell>
          <cell r="I3852">
            <v>38202756</v>
          </cell>
        </row>
        <row r="3853">
          <cell r="A3853">
            <v>166</v>
          </cell>
          <cell r="D3853">
            <v>2006</v>
          </cell>
          <cell r="F3853">
            <v>49</v>
          </cell>
          <cell r="I3853">
            <v>30719061</v>
          </cell>
        </row>
        <row r="3854">
          <cell r="A3854">
            <v>166</v>
          </cell>
          <cell r="D3854">
            <v>2006</v>
          </cell>
          <cell r="F3854">
            <v>50</v>
          </cell>
          <cell r="I3854">
            <v>250614334</v>
          </cell>
        </row>
        <row r="3855">
          <cell r="A3855">
            <v>166</v>
          </cell>
          <cell r="D3855">
            <v>2006</v>
          </cell>
          <cell r="F3855">
            <v>51</v>
          </cell>
          <cell r="I3855">
            <v>8693173</v>
          </cell>
        </row>
        <row r="3856">
          <cell r="A3856">
            <v>166</v>
          </cell>
          <cell r="D3856">
            <v>2006</v>
          </cell>
          <cell r="F3856">
            <v>52</v>
          </cell>
          <cell r="I3856">
            <v>238351099</v>
          </cell>
        </row>
        <row r="3857">
          <cell r="A3857">
            <v>166</v>
          </cell>
          <cell r="D3857">
            <v>2006</v>
          </cell>
          <cell r="F3857">
            <v>53</v>
          </cell>
          <cell r="I3857">
            <v>166545270</v>
          </cell>
        </row>
        <row r="3858">
          <cell r="A3858">
            <v>166</v>
          </cell>
          <cell r="D3858">
            <v>2006</v>
          </cell>
          <cell r="F3858">
            <v>54</v>
          </cell>
          <cell r="I3858">
            <v>255081</v>
          </cell>
        </row>
        <row r="3859">
          <cell r="A3859">
            <v>166</v>
          </cell>
          <cell r="D3859">
            <v>2006</v>
          </cell>
          <cell r="F3859">
            <v>55</v>
          </cell>
          <cell r="I3859">
            <v>341331</v>
          </cell>
        </row>
        <row r="3860">
          <cell r="A3860">
            <v>166</v>
          </cell>
          <cell r="D3860">
            <v>2006</v>
          </cell>
          <cell r="F3860">
            <v>56</v>
          </cell>
        </row>
        <row r="3861">
          <cell r="A3861">
            <v>166</v>
          </cell>
          <cell r="D3861">
            <v>2006</v>
          </cell>
          <cell r="F3861">
            <v>57</v>
          </cell>
        </row>
        <row r="3862">
          <cell r="A3862">
            <v>166</v>
          </cell>
          <cell r="D3862">
            <v>2006</v>
          </cell>
          <cell r="F3862">
            <v>58</v>
          </cell>
          <cell r="I3862">
            <v>733722105</v>
          </cell>
        </row>
        <row r="3863">
          <cell r="A3863">
            <v>166</v>
          </cell>
          <cell r="D3863">
            <v>2007</v>
          </cell>
          <cell r="F3863">
            <v>48</v>
          </cell>
          <cell r="I3863">
            <v>39458569</v>
          </cell>
        </row>
        <row r="3864">
          <cell r="A3864">
            <v>166</v>
          </cell>
          <cell r="D3864">
            <v>2007</v>
          </cell>
          <cell r="F3864">
            <v>49</v>
          </cell>
          <cell r="I3864">
            <v>31910053</v>
          </cell>
        </row>
        <row r="3865">
          <cell r="A3865">
            <v>166</v>
          </cell>
          <cell r="D3865">
            <v>2007</v>
          </cell>
          <cell r="F3865">
            <v>50</v>
          </cell>
          <cell r="I3865">
            <v>249733259</v>
          </cell>
        </row>
        <row r="3866">
          <cell r="A3866">
            <v>166</v>
          </cell>
          <cell r="D3866">
            <v>2007</v>
          </cell>
          <cell r="F3866">
            <v>51</v>
          </cell>
          <cell r="I3866">
            <v>8693173</v>
          </cell>
        </row>
        <row r="3867">
          <cell r="A3867">
            <v>166</v>
          </cell>
          <cell r="D3867">
            <v>2007</v>
          </cell>
          <cell r="F3867">
            <v>52</v>
          </cell>
          <cell r="I3867">
            <v>249226162</v>
          </cell>
        </row>
        <row r="3868">
          <cell r="A3868">
            <v>166</v>
          </cell>
          <cell r="D3868">
            <v>2007</v>
          </cell>
          <cell r="F3868">
            <v>53</v>
          </cell>
          <cell r="I3868">
            <v>167895581</v>
          </cell>
        </row>
        <row r="3869">
          <cell r="A3869">
            <v>166</v>
          </cell>
          <cell r="D3869">
            <v>2007</v>
          </cell>
          <cell r="F3869">
            <v>54</v>
          </cell>
          <cell r="I3869">
            <v>255081</v>
          </cell>
        </row>
        <row r="3870">
          <cell r="A3870">
            <v>166</v>
          </cell>
          <cell r="D3870">
            <v>2007</v>
          </cell>
          <cell r="F3870">
            <v>55</v>
          </cell>
          <cell r="I3870">
            <v>341331</v>
          </cell>
        </row>
        <row r="3871">
          <cell r="A3871">
            <v>166</v>
          </cell>
          <cell r="D3871">
            <v>2007</v>
          </cell>
          <cell r="F3871">
            <v>56</v>
          </cell>
        </row>
        <row r="3872">
          <cell r="A3872">
            <v>166</v>
          </cell>
          <cell r="D3872">
            <v>2007</v>
          </cell>
          <cell r="F3872">
            <v>57</v>
          </cell>
        </row>
        <row r="3873">
          <cell r="A3873">
            <v>166</v>
          </cell>
          <cell r="D3873">
            <v>2007</v>
          </cell>
          <cell r="F3873">
            <v>58</v>
          </cell>
          <cell r="I3873">
            <v>747513209</v>
          </cell>
        </row>
        <row r="3874">
          <cell r="A3874">
            <v>166</v>
          </cell>
          <cell r="D3874">
            <v>2008</v>
          </cell>
          <cell r="F3874">
            <v>48</v>
          </cell>
          <cell r="I3874">
            <v>39907035</v>
          </cell>
        </row>
        <row r="3875">
          <cell r="A3875">
            <v>166</v>
          </cell>
          <cell r="D3875">
            <v>2008</v>
          </cell>
          <cell r="F3875">
            <v>49</v>
          </cell>
          <cell r="I3875">
            <v>31926294</v>
          </cell>
        </row>
        <row r="3876">
          <cell r="A3876">
            <v>166</v>
          </cell>
          <cell r="D3876">
            <v>2008</v>
          </cell>
          <cell r="F3876">
            <v>50</v>
          </cell>
          <cell r="I3876">
            <v>262782218</v>
          </cell>
        </row>
        <row r="3877">
          <cell r="A3877">
            <v>166</v>
          </cell>
          <cell r="D3877">
            <v>2008</v>
          </cell>
          <cell r="F3877">
            <v>51</v>
          </cell>
          <cell r="I3877">
            <v>8289449</v>
          </cell>
        </row>
        <row r="3878">
          <cell r="A3878">
            <v>166</v>
          </cell>
          <cell r="D3878">
            <v>2008</v>
          </cell>
          <cell r="F3878">
            <v>52</v>
          </cell>
          <cell r="I3878">
            <v>252744069</v>
          </cell>
        </row>
        <row r="3879">
          <cell r="A3879">
            <v>166</v>
          </cell>
          <cell r="D3879">
            <v>2008</v>
          </cell>
          <cell r="F3879">
            <v>53</v>
          </cell>
          <cell r="I3879">
            <v>167053571</v>
          </cell>
        </row>
        <row r="3880">
          <cell r="A3880">
            <v>166</v>
          </cell>
          <cell r="D3880">
            <v>2008</v>
          </cell>
          <cell r="F3880">
            <v>54</v>
          </cell>
          <cell r="I3880">
            <v>255081</v>
          </cell>
        </row>
        <row r="3881">
          <cell r="A3881">
            <v>166</v>
          </cell>
          <cell r="D3881">
            <v>2008</v>
          </cell>
          <cell r="F3881">
            <v>55</v>
          </cell>
          <cell r="I3881">
            <v>341331</v>
          </cell>
        </row>
        <row r="3882">
          <cell r="A3882">
            <v>166</v>
          </cell>
          <cell r="D3882">
            <v>2008</v>
          </cell>
          <cell r="F3882">
            <v>56</v>
          </cell>
        </row>
        <row r="3883">
          <cell r="A3883">
            <v>166</v>
          </cell>
          <cell r="D3883">
            <v>2008</v>
          </cell>
          <cell r="F3883">
            <v>57</v>
          </cell>
        </row>
        <row r="3884">
          <cell r="A3884">
            <v>166</v>
          </cell>
          <cell r="D3884">
            <v>2008</v>
          </cell>
          <cell r="F3884">
            <v>58</v>
          </cell>
          <cell r="I3884">
            <v>763299048</v>
          </cell>
        </row>
        <row r="3885">
          <cell r="A3885">
            <v>166</v>
          </cell>
          <cell r="D3885">
            <v>2009</v>
          </cell>
          <cell r="F3885">
            <v>48</v>
          </cell>
          <cell r="I3885">
            <v>39864456</v>
          </cell>
        </row>
        <row r="3886">
          <cell r="A3886">
            <v>166</v>
          </cell>
          <cell r="D3886">
            <v>2009</v>
          </cell>
          <cell r="F3886">
            <v>49</v>
          </cell>
          <cell r="I3886">
            <v>32620580</v>
          </cell>
        </row>
        <row r="3887">
          <cell r="A3887">
            <v>166</v>
          </cell>
          <cell r="D3887">
            <v>2009</v>
          </cell>
          <cell r="F3887">
            <v>50</v>
          </cell>
          <cell r="I3887">
            <v>311224421</v>
          </cell>
        </row>
        <row r="3888">
          <cell r="A3888">
            <v>166</v>
          </cell>
          <cell r="D3888">
            <v>2009</v>
          </cell>
          <cell r="F3888">
            <v>51</v>
          </cell>
          <cell r="I3888">
            <v>8263825</v>
          </cell>
        </row>
        <row r="3889">
          <cell r="A3889">
            <v>166</v>
          </cell>
          <cell r="D3889">
            <v>2009</v>
          </cell>
          <cell r="F3889">
            <v>52</v>
          </cell>
          <cell r="I3889">
            <v>263019348</v>
          </cell>
        </row>
        <row r="3890">
          <cell r="A3890">
            <v>166</v>
          </cell>
          <cell r="D3890">
            <v>2009</v>
          </cell>
          <cell r="F3890">
            <v>53</v>
          </cell>
          <cell r="I3890">
            <v>167990806</v>
          </cell>
        </row>
        <row r="3891">
          <cell r="A3891">
            <v>166</v>
          </cell>
          <cell r="D3891">
            <v>2009</v>
          </cell>
          <cell r="F3891">
            <v>54</v>
          </cell>
          <cell r="I3891">
            <v>255081</v>
          </cell>
        </row>
        <row r="3892">
          <cell r="A3892">
            <v>166</v>
          </cell>
          <cell r="D3892">
            <v>2009</v>
          </cell>
          <cell r="F3892">
            <v>55</v>
          </cell>
          <cell r="I3892">
            <v>341331</v>
          </cell>
        </row>
        <row r="3893">
          <cell r="A3893">
            <v>166</v>
          </cell>
          <cell r="D3893">
            <v>2009</v>
          </cell>
          <cell r="F3893">
            <v>56</v>
          </cell>
        </row>
        <row r="3894">
          <cell r="A3894">
            <v>166</v>
          </cell>
          <cell r="D3894">
            <v>2009</v>
          </cell>
          <cell r="F3894">
            <v>57</v>
          </cell>
        </row>
        <row r="3895">
          <cell r="A3895">
            <v>166</v>
          </cell>
          <cell r="D3895">
            <v>2009</v>
          </cell>
          <cell r="F3895">
            <v>58</v>
          </cell>
          <cell r="I3895">
            <v>823579848</v>
          </cell>
        </row>
        <row r="3896">
          <cell r="A3896">
            <v>166</v>
          </cell>
          <cell r="D3896">
            <v>2010</v>
          </cell>
          <cell r="F3896">
            <v>48</v>
          </cell>
          <cell r="I3896">
            <v>41932826</v>
          </cell>
        </row>
        <row r="3897">
          <cell r="A3897">
            <v>166</v>
          </cell>
          <cell r="D3897">
            <v>2010</v>
          </cell>
          <cell r="F3897">
            <v>49</v>
          </cell>
          <cell r="I3897">
            <v>37239384</v>
          </cell>
        </row>
        <row r="3898">
          <cell r="A3898">
            <v>166</v>
          </cell>
          <cell r="D3898">
            <v>2010</v>
          </cell>
          <cell r="F3898">
            <v>50</v>
          </cell>
          <cell r="I3898">
            <v>351900944</v>
          </cell>
        </row>
        <row r="3899">
          <cell r="A3899">
            <v>166</v>
          </cell>
          <cell r="D3899">
            <v>2010</v>
          </cell>
          <cell r="F3899">
            <v>51</v>
          </cell>
          <cell r="I3899">
            <v>8263825</v>
          </cell>
        </row>
        <row r="3900">
          <cell r="A3900">
            <v>166</v>
          </cell>
          <cell r="D3900">
            <v>2010</v>
          </cell>
          <cell r="F3900">
            <v>52</v>
          </cell>
          <cell r="I3900">
            <v>302861852</v>
          </cell>
        </row>
        <row r="3901">
          <cell r="A3901">
            <v>166</v>
          </cell>
          <cell r="D3901">
            <v>2010</v>
          </cell>
          <cell r="F3901">
            <v>53</v>
          </cell>
          <cell r="I3901">
            <v>179604038</v>
          </cell>
        </row>
        <row r="3902">
          <cell r="A3902">
            <v>166</v>
          </cell>
          <cell r="D3902">
            <v>2010</v>
          </cell>
          <cell r="F3902">
            <v>54</v>
          </cell>
          <cell r="I3902">
            <v>1177928</v>
          </cell>
        </row>
        <row r="3903">
          <cell r="A3903">
            <v>166</v>
          </cell>
          <cell r="D3903">
            <v>2010</v>
          </cell>
          <cell r="F3903">
            <v>55</v>
          </cell>
          <cell r="I3903">
            <v>5857986</v>
          </cell>
        </row>
        <row r="3904">
          <cell r="A3904">
            <v>166</v>
          </cell>
          <cell r="D3904">
            <v>2010</v>
          </cell>
          <cell r="F3904">
            <v>56</v>
          </cell>
        </row>
        <row r="3905">
          <cell r="A3905">
            <v>166</v>
          </cell>
          <cell r="D3905">
            <v>2010</v>
          </cell>
          <cell r="F3905">
            <v>57</v>
          </cell>
        </row>
        <row r="3906">
          <cell r="A3906">
            <v>166</v>
          </cell>
          <cell r="D3906">
            <v>2010</v>
          </cell>
          <cell r="F3906">
            <v>58</v>
          </cell>
          <cell r="I3906">
            <v>928838783</v>
          </cell>
        </row>
        <row r="3907">
          <cell r="A3907">
            <v>166</v>
          </cell>
          <cell r="D3907">
            <v>2011</v>
          </cell>
          <cell r="F3907">
            <v>48</v>
          </cell>
          <cell r="I3907">
            <v>45031579</v>
          </cell>
        </row>
        <row r="3908">
          <cell r="A3908">
            <v>166</v>
          </cell>
          <cell r="D3908">
            <v>2011</v>
          </cell>
          <cell r="F3908">
            <v>49</v>
          </cell>
          <cell r="I3908">
            <v>37813603</v>
          </cell>
        </row>
        <row r="3909">
          <cell r="A3909">
            <v>166</v>
          </cell>
          <cell r="D3909">
            <v>2011</v>
          </cell>
          <cell r="F3909">
            <v>50</v>
          </cell>
          <cell r="I3909">
            <v>374254141</v>
          </cell>
        </row>
        <row r="3910">
          <cell r="A3910">
            <v>166</v>
          </cell>
          <cell r="D3910">
            <v>2011</v>
          </cell>
          <cell r="F3910">
            <v>51</v>
          </cell>
          <cell r="I3910">
            <v>8263825</v>
          </cell>
        </row>
        <row r="3911">
          <cell r="A3911">
            <v>166</v>
          </cell>
          <cell r="D3911">
            <v>2011</v>
          </cell>
          <cell r="F3911">
            <v>52</v>
          </cell>
          <cell r="I3911">
            <v>324440338</v>
          </cell>
        </row>
        <row r="3912">
          <cell r="A3912">
            <v>166</v>
          </cell>
          <cell r="D3912">
            <v>2011</v>
          </cell>
          <cell r="F3912">
            <v>53</v>
          </cell>
          <cell r="I3912">
            <v>182654155</v>
          </cell>
        </row>
        <row r="3913">
          <cell r="A3913">
            <v>166</v>
          </cell>
          <cell r="D3913">
            <v>2011</v>
          </cell>
          <cell r="F3913">
            <v>54</v>
          </cell>
          <cell r="I3913">
            <v>255081</v>
          </cell>
        </row>
        <row r="3914">
          <cell r="A3914">
            <v>166</v>
          </cell>
          <cell r="D3914">
            <v>2011</v>
          </cell>
          <cell r="F3914">
            <v>55</v>
          </cell>
          <cell r="I3914">
            <v>526549</v>
          </cell>
        </row>
        <row r="3915">
          <cell r="A3915">
            <v>166</v>
          </cell>
          <cell r="D3915">
            <v>2011</v>
          </cell>
          <cell r="F3915">
            <v>56</v>
          </cell>
        </row>
        <row r="3916">
          <cell r="A3916">
            <v>166</v>
          </cell>
          <cell r="D3916">
            <v>2011</v>
          </cell>
          <cell r="F3916">
            <v>57</v>
          </cell>
        </row>
        <row r="3917">
          <cell r="A3917">
            <v>166</v>
          </cell>
          <cell r="D3917">
            <v>2011</v>
          </cell>
          <cell r="F3917">
            <v>58</v>
          </cell>
          <cell r="I3917">
            <v>973239271</v>
          </cell>
        </row>
        <row r="3918">
          <cell r="A3918">
            <v>166</v>
          </cell>
          <cell r="D3918">
            <v>2012</v>
          </cell>
          <cell r="F3918">
            <v>48</v>
          </cell>
          <cell r="I3918">
            <v>54631023</v>
          </cell>
        </row>
        <row r="3919">
          <cell r="A3919">
            <v>166</v>
          </cell>
          <cell r="D3919">
            <v>2012</v>
          </cell>
          <cell r="F3919">
            <v>49</v>
          </cell>
          <cell r="I3919">
            <v>39229790</v>
          </cell>
        </row>
        <row r="3920">
          <cell r="A3920">
            <v>166</v>
          </cell>
          <cell r="D3920">
            <v>2012</v>
          </cell>
          <cell r="F3920">
            <v>50</v>
          </cell>
          <cell r="I3920">
            <v>424689574</v>
          </cell>
        </row>
        <row r="3921">
          <cell r="A3921">
            <v>166</v>
          </cell>
          <cell r="D3921">
            <v>2012</v>
          </cell>
          <cell r="F3921">
            <v>51</v>
          </cell>
          <cell r="I3921">
            <v>8263825</v>
          </cell>
        </row>
        <row r="3922">
          <cell r="A3922">
            <v>166</v>
          </cell>
          <cell r="D3922">
            <v>2012</v>
          </cell>
          <cell r="F3922">
            <v>52</v>
          </cell>
          <cell r="I3922">
            <v>379583819</v>
          </cell>
        </row>
        <row r="3923">
          <cell r="A3923">
            <v>166</v>
          </cell>
          <cell r="D3923">
            <v>2012</v>
          </cell>
          <cell r="F3923">
            <v>53</v>
          </cell>
          <cell r="I3923">
            <v>203337053</v>
          </cell>
        </row>
        <row r="3924">
          <cell r="A3924">
            <v>166</v>
          </cell>
          <cell r="D3924">
            <v>2012</v>
          </cell>
          <cell r="F3924">
            <v>54</v>
          </cell>
          <cell r="I3924">
            <v>255081</v>
          </cell>
        </row>
        <row r="3925">
          <cell r="A3925">
            <v>166</v>
          </cell>
          <cell r="D3925">
            <v>2012</v>
          </cell>
          <cell r="F3925">
            <v>55</v>
          </cell>
          <cell r="I3925">
            <v>501191</v>
          </cell>
        </row>
        <row r="3926">
          <cell r="A3926">
            <v>166</v>
          </cell>
          <cell r="D3926">
            <v>2012</v>
          </cell>
          <cell r="F3926">
            <v>56</v>
          </cell>
        </row>
        <row r="3927">
          <cell r="A3927">
            <v>166</v>
          </cell>
          <cell r="D3927">
            <v>2012</v>
          </cell>
          <cell r="F3927">
            <v>57</v>
          </cell>
        </row>
        <row r="3928">
          <cell r="A3928">
            <v>166</v>
          </cell>
          <cell r="D3928">
            <v>2012</v>
          </cell>
          <cell r="F3928">
            <v>58</v>
          </cell>
          <cell r="I3928">
            <v>1110491356</v>
          </cell>
        </row>
        <row r="3929">
          <cell r="A3929">
            <v>166</v>
          </cell>
          <cell r="D3929">
            <v>2013</v>
          </cell>
          <cell r="F3929">
            <v>48</v>
          </cell>
          <cell r="I3929">
            <v>60917286</v>
          </cell>
        </row>
        <row r="3930">
          <cell r="A3930">
            <v>166</v>
          </cell>
          <cell r="D3930">
            <v>2013</v>
          </cell>
          <cell r="F3930">
            <v>49</v>
          </cell>
          <cell r="I3930">
            <v>41772430</v>
          </cell>
        </row>
        <row r="3931">
          <cell r="A3931">
            <v>166</v>
          </cell>
          <cell r="D3931">
            <v>2013</v>
          </cell>
          <cell r="F3931">
            <v>50</v>
          </cell>
          <cell r="I3931">
            <v>467116845</v>
          </cell>
        </row>
        <row r="3932">
          <cell r="A3932">
            <v>166</v>
          </cell>
          <cell r="D3932">
            <v>2013</v>
          </cell>
          <cell r="F3932">
            <v>51</v>
          </cell>
          <cell r="I3932">
            <v>8263825</v>
          </cell>
        </row>
        <row r="3933">
          <cell r="A3933">
            <v>166</v>
          </cell>
          <cell r="D3933">
            <v>2013</v>
          </cell>
          <cell r="F3933">
            <v>52</v>
          </cell>
          <cell r="I3933">
            <v>467504387</v>
          </cell>
        </row>
        <row r="3934">
          <cell r="A3934">
            <v>166</v>
          </cell>
          <cell r="D3934">
            <v>2013</v>
          </cell>
          <cell r="F3934">
            <v>53</v>
          </cell>
          <cell r="I3934">
            <v>218456880</v>
          </cell>
        </row>
        <row r="3935">
          <cell r="A3935">
            <v>166</v>
          </cell>
          <cell r="D3935">
            <v>2013</v>
          </cell>
          <cell r="F3935">
            <v>54</v>
          </cell>
          <cell r="I3935">
            <v>255073</v>
          </cell>
        </row>
        <row r="3936">
          <cell r="A3936">
            <v>166</v>
          </cell>
          <cell r="D3936">
            <v>2013</v>
          </cell>
          <cell r="F3936">
            <v>55</v>
          </cell>
          <cell r="I3936">
            <v>489716</v>
          </cell>
        </row>
        <row r="3937">
          <cell r="A3937">
            <v>166</v>
          </cell>
          <cell r="D3937">
            <v>2013</v>
          </cell>
          <cell r="F3937">
            <v>56</v>
          </cell>
        </row>
        <row r="3938">
          <cell r="A3938">
            <v>166</v>
          </cell>
          <cell r="D3938">
            <v>2013</v>
          </cell>
          <cell r="F3938">
            <v>57</v>
          </cell>
          <cell r="I3938">
            <v>0</v>
          </cell>
        </row>
        <row r="3939">
          <cell r="A3939">
            <v>166</v>
          </cell>
          <cell r="D3939">
            <v>2013</v>
          </cell>
          <cell r="F3939">
            <v>58</v>
          </cell>
          <cell r="I3939">
            <v>1264776442</v>
          </cell>
        </row>
        <row r="3940">
          <cell r="A3940">
            <v>166</v>
          </cell>
          <cell r="D3940">
            <v>2014</v>
          </cell>
          <cell r="F3940">
            <v>48</v>
          </cell>
          <cell r="I3940">
            <v>74357405</v>
          </cell>
        </row>
        <row r="3941">
          <cell r="A3941">
            <v>166</v>
          </cell>
          <cell r="D3941">
            <v>2014</v>
          </cell>
          <cell r="F3941">
            <v>49</v>
          </cell>
          <cell r="I3941">
            <v>44701069</v>
          </cell>
        </row>
        <row r="3942">
          <cell r="A3942">
            <v>166</v>
          </cell>
          <cell r="D3942">
            <v>2014</v>
          </cell>
          <cell r="F3942">
            <v>50</v>
          </cell>
          <cell r="I3942">
            <v>548525669</v>
          </cell>
        </row>
        <row r="3943">
          <cell r="A3943">
            <v>166</v>
          </cell>
          <cell r="D3943">
            <v>2014</v>
          </cell>
          <cell r="F3943">
            <v>51</v>
          </cell>
          <cell r="I3943">
            <v>8263825</v>
          </cell>
        </row>
        <row r="3944">
          <cell r="A3944">
            <v>166</v>
          </cell>
          <cell r="D3944">
            <v>2014</v>
          </cell>
          <cell r="F3944">
            <v>52</v>
          </cell>
          <cell r="I3944">
            <v>502109961</v>
          </cell>
        </row>
        <row r="3945">
          <cell r="A3945">
            <v>166</v>
          </cell>
          <cell r="D3945">
            <v>2014</v>
          </cell>
          <cell r="F3945">
            <v>53</v>
          </cell>
          <cell r="I3945">
            <v>232503569</v>
          </cell>
        </row>
        <row r="3946">
          <cell r="A3946">
            <v>166</v>
          </cell>
          <cell r="D3946">
            <v>2014</v>
          </cell>
          <cell r="F3946">
            <v>54</v>
          </cell>
          <cell r="I3946">
            <v>255073</v>
          </cell>
        </row>
        <row r="3947">
          <cell r="A3947">
            <v>166</v>
          </cell>
          <cell r="D3947">
            <v>2014</v>
          </cell>
          <cell r="F3947">
            <v>55</v>
          </cell>
          <cell r="I3947">
            <v>489716</v>
          </cell>
        </row>
        <row r="3948">
          <cell r="A3948">
            <v>166</v>
          </cell>
          <cell r="D3948">
            <v>2014</v>
          </cell>
          <cell r="F3948">
            <v>56</v>
          </cell>
        </row>
        <row r="3949">
          <cell r="A3949">
            <v>166</v>
          </cell>
          <cell r="D3949">
            <v>2014</v>
          </cell>
          <cell r="F3949">
            <v>57</v>
          </cell>
          <cell r="I3949">
            <v>25029</v>
          </cell>
        </row>
        <row r="3950">
          <cell r="A3950">
            <v>166</v>
          </cell>
          <cell r="D3950">
            <v>2014</v>
          </cell>
          <cell r="F3950">
            <v>58</v>
          </cell>
          <cell r="I3950">
            <v>1411231316</v>
          </cell>
        </row>
        <row r="3951">
          <cell r="A3951">
            <v>166</v>
          </cell>
          <cell r="D3951">
            <v>2015</v>
          </cell>
          <cell r="F3951">
            <v>48</v>
          </cell>
          <cell r="I3951">
            <v>91732212</v>
          </cell>
        </row>
        <row r="3952">
          <cell r="A3952">
            <v>166</v>
          </cell>
          <cell r="D3952">
            <v>2015</v>
          </cell>
          <cell r="F3952">
            <v>49</v>
          </cell>
          <cell r="I3952">
            <v>46933528</v>
          </cell>
        </row>
        <row r="3953">
          <cell r="A3953">
            <v>166</v>
          </cell>
          <cell r="D3953">
            <v>2015</v>
          </cell>
          <cell r="F3953">
            <v>50</v>
          </cell>
          <cell r="I3953">
            <v>684609612</v>
          </cell>
        </row>
        <row r="3954">
          <cell r="A3954">
            <v>166</v>
          </cell>
          <cell r="D3954">
            <v>2015</v>
          </cell>
          <cell r="F3954">
            <v>51</v>
          </cell>
          <cell r="I3954">
            <v>8243671</v>
          </cell>
        </row>
        <row r="3955">
          <cell r="A3955">
            <v>166</v>
          </cell>
          <cell r="D3955">
            <v>2015</v>
          </cell>
          <cell r="F3955">
            <v>52</v>
          </cell>
          <cell r="I3955">
            <v>787400946</v>
          </cell>
        </row>
        <row r="3956">
          <cell r="A3956">
            <v>166</v>
          </cell>
          <cell r="D3956">
            <v>2015</v>
          </cell>
          <cell r="F3956">
            <v>53</v>
          </cell>
          <cell r="I3956">
            <v>284259333</v>
          </cell>
        </row>
        <row r="3957">
          <cell r="A3957">
            <v>166</v>
          </cell>
          <cell r="D3957">
            <v>2015</v>
          </cell>
          <cell r="F3957">
            <v>54</v>
          </cell>
          <cell r="I3957">
            <v>255073</v>
          </cell>
        </row>
        <row r="3958">
          <cell r="A3958">
            <v>166</v>
          </cell>
          <cell r="D3958">
            <v>2015</v>
          </cell>
          <cell r="F3958">
            <v>55</v>
          </cell>
          <cell r="I3958">
            <v>489716</v>
          </cell>
        </row>
        <row r="3959">
          <cell r="A3959">
            <v>166</v>
          </cell>
          <cell r="D3959">
            <v>2015</v>
          </cell>
          <cell r="F3959">
            <v>56</v>
          </cell>
        </row>
        <row r="3960">
          <cell r="A3960">
            <v>166</v>
          </cell>
          <cell r="D3960">
            <v>2015</v>
          </cell>
          <cell r="F3960">
            <v>57</v>
          </cell>
          <cell r="I3960">
            <v>25029</v>
          </cell>
        </row>
        <row r="3961">
          <cell r="A3961">
            <v>166</v>
          </cell>
          <cell r="D3961">
            <v>2015</v>
          </cell>
          <cell r="F3961">
            <v>58</v>
          </cell>
          <cell r="I3961">
            <v>1903949120</v>
          </cell>
        </row>
        <row r="3962">
          <cell r="A3962">
            <v>166</v>
          </cell>
          <cell r="D3962">
            <v>2016</v>
          </cell>
          <cell r="F3962">
            <v>48</v>
          </cell>
          <cell r="I3962">
            <v>116983080</v>
          </cell>
        </row>
        <row r="3963">
          <cell r="A3963">
            <v>166</v>
          </cell>
          <cell r="D3963">
            <v>2016</v>
          </cell>
          <cell r="F3963">
            <v>49</v>
          </cell>
          <cell r="I3963">
            <v>51687928</v>
          </cell>
        </row>
        <row r="3964">
          <cell r="A3964">
            <v>166</v>
          </cell>
          <cell r="D3964">
            <v>2016</v>
          </cell>
          <cell r="F3964">
            <v>50</v>
          </cell>
          <cell r="I3964">
            <v>792671484</v>
          </cell>
        </row>
        <row r="3965">
          <cell r="A3965">
            <v>166</v>
          </cell>
          <cell r="D3965">
            <v>2016</v>
          </cell>
          <cell r="F3965">
            <v>51</v>
          </cell>
          <cell r="I3965">
            <v>8243671</v>
          </cell>
        </row>
        <row r="3966">
          <cell r="A3966">
            <v>166</v>
          </cell>
          <cell r="D3966">
            <v>2016</v>
          </cell>
          <cell r="F3966">
            <v>52</v>
          </cell>
          <cell r="I3966">
            <v>943835978</v>
          </cell>
        </row>
        <row r="3967">
          <cell r="A3967">
            <v>166</v>
          </cell>
          <cell r="D3967">
            <v>2016</v>
          </cell>
          <cell r="F3967">
            <v>53</v>
          </cell>
          <cell r="I3967">
            <v>314344733</v>
          </cell>
        </row>
        <row r="3968">
          <cell r="A3968">
            <v>166</v>
          </cell>
          <cell r="D3968">
            <v>2016</v>
          </cell>
          <cell r="F3968">
            <v>54</v>
          </cell>
          <cell r="I3968">
            <v>255073</v>
          </cell>
        </row>
        <row r="3969">
          <cell r="A3969">
            <v>166</v>
          </cell>
          <cell r="D3969">
            <v>2016</v>
          </cell>
          <cell r="F3969">
            <v>55</v>
          </cell>
          <cell r="I3969">
            <v>489716</v>
          </cell>
        </row>
        <row r="3970">
          <cell r="A3970">
            <v>166</v>
          </cell>
          <cell r="D3970">
            <v>2016</v>
          </cell>
          <cell r="F3970">
            <v>56</v>
          </cell>
        </row>
        <row r="3971">
          <cell r="A3971">
            <v>166</v>
          </cell>
          <cell r="D3971">
            <v>2016</v>
          </cell>
          <cell r="F3971">
            <v>57</v>
          </cell>
          <cell r="I3971">
            <v>25029</v>
          </cell>
        </row>
        <row r="3972">
          <cell r="A3972">
            <v>166</v>
          </cell>
          <cell r="D3972">
            <v>2016</v>
          </cell>
          <cell r="F3972">
            <v>58</v>
          </cell>
          <cell r="I3972">
            <v>2228536692</v>
          </cell>
        </row>
        <row r="3973">
          <cell r="A3973">
            <v>187</v>
          </cell>
          <cell r="D3973">
            <v>1998</v>
          </cell>
          <cell r="F3973">
            <v>48</v>
          </cell>
          <cell r="I3973">
            <v>66849370</v>
          </cell>
        </row>
        <row r="3974">
          <cell r="A3974">
            <v>187</v>
          </cell>
          <cell r="D3974">
            <v>1998</v>
          </cell>
          <cell r="F3974">
            <v>49</v>
          </cell>
          <cell r="I3974">
            <v>60791993</v>
          </cell>
        </row>
        <row r="3975">
          <cell r="A3975">
            <v>187</v>
          </cell>
          <cell r="D3975">
            <v>1998</v>
          </cell>
          <cell r="F3975">
            <v>50</v>
          </cell>
          <cell r="I3975">
            <v>556054</v>
          </cell>
        </row>
        <row r="3976">
          <cell r="A3976">
            <v>187</v>
          </cell>
          <cell r="D3976">
            <v>1998</v>
          </cell>
          <cell r="F3976">
            <v>51</v>
          </cell>
          <cell r="I3976">
            <v>1315267</v>
          </cell>
        </row>
        <row r="3977">
          <cell r="A3977">
            <v>187</v>
          </cell>
          <cell r="D3977">
            <v>1998</v>
          </cell>
          <cell r="F3977">
            <v>52</v>
          </cell>
          <cell r="I3977">
            <v>1812604</v>
          </cell>
        </row>
        <row r="3978">
          <cell r="A3978">
            <v>187</v>
          </cell>
          <cell r="D3978">
            <v>1998</v>
          </cell>
          <cell r="F3978">
            <v>53</v>
          </cell>
          <cell r="I3978">
            <v>262393169</v>
          </cell>
        </row>
        <row r="3979">
          <cell r="A3979">
            <v>187</v>
          </cell>
          <cell r="D3979">
            <v>1998</v>
          </cell>
          <cell r="F3979">
            <v>54</v>
          </cell>
        </row>
        <row r="3980">
          <cell r="A3980">
            <v>187</v>
          </cell>
          <cell r="D3980">
            <v>1998</v>
          </cell>
          <cell r="F3980">
            <v>55</v>
          </cell>
          <cell r="I3980">
            <v>3844172</v>
          </cell>
        </row>
        <row r="3981">
          <cell r="A3981">
            <v>187</v>
          </cell>
          <cell r="D3981">
            <v>1998</v>
          </cell>
          <cell r="F3981">
            <v>56</v>
          </cell>
          <cell r="I3981">
            <v>7359651</v>
          </cell>
        </row>
        <row r="3982">
          <cell r="A3982">
            <v>187</v>
          </cell>
          <cell r="D3982">
            <v>1998</v>
          </cell>
          <cell r="F3982">
            <v>57</v>
          </cell>
          <cell r="I3982">
            <v>54505908</v>
          </cell>
        </row>
        <row r="3983">
          <cell r="A3983">
            <v>187</v>
          </cell>
          <cell r="D3983">
            <v>1998</v>
          </cell>
          <cell r="F3983">
            <v>58</v>
          </cell>
        </row>
        <row r="3984">
          <cell r="A3984">
            <v>187</v>
          </cell>
          <cell r="D3984">
            <v>1999</v>
          </cell>
          <cell r="F3984">
            <v>48</v>
          </cell>
          <cell r="I3984">
            <v>68189920</v>
          </cell>
        </row>
        <row r="3985">
          <cell r="A3985">
            <v>187</v>
          </cell>
          <cell r="D3985">
            <v>1999</v>
          </cell>
          <cell r="F3985">
            <v>49</v>
          </cell>
          <cell r="I3985">
            <v>61265999</v>
          </cell>
        </row>
        <row r="3986">
          <cell r="A3986">
            <v>187</v>
          </cell>
          <cell r="D3986">
            <v>1999</v>
          </cell>
          <cell r="F3986">
            <v>50</v>
          </cell>
          <cell r="I3986">
            <v>556054</v>
          </cell>
        </row>
        <row r="3987">
          <cell r="A3987">
            <v>187</v>
          </cell>
          <cell r="D3987">
            <v>1999</v>
          </cell>
          <cell r="F3987">
            <v>51</v>
          </cell>
          <cell r="I3987">
            <v>1316979</v>
          </cell>
        </row>
        <row r="3988">
          <cell r="A3988">
            <v>187</v>
          </cell>
          <cell r="D3988">
            <v>1999</v>
          </cell>
          <cell r="F3988">
            <v>52</v>
          </cell>
          <cell r="I3988">
            <v>1814401</v>
          </cell>
        </row>
        <row r="3989">
          <cell r="A3989">
            <v>187</v>
          </cell>
          <cell r="D3989">
            <v>1999</v>
          </cell>
          <cell r="F3989">
            <v>53</v>
          </cell>
          <cell r="I3989">
            <v>265343350</v>
          </cell>
        </row>
        <row r="3990">
          <cell r="A3990">
            <v>187</v>
          </cell>
          <cell r="D3990">
            <v>1999</v>
          </cell>
          <cell r="F3990">
            <v>54</v>
          </cell>
        </row>
        <row r="3991">
          <cell r="A3991">
            <v>187</v>
          </cell>
          <cell r="D3991">
            <v>1999</v>
          </cell>
          <cell r="F3991">
            <v>55</v>
          </cell>
          <cell r="I3991">
            <v>3891036</v>
          </cell>
        </row>
        <row r="3992">
          <cell r="A3992">
            <v>187</v>
          </cell>
          <cell r="D3992">
            <v>1999</v>
          </cell>
          <cell r="F3992">
            <v>56</v>
          </cell>
          <cell r="I3992">
            <v>7435388</v>
          </cell>
        </row>
        <row r="3993">
          <cell r="A3993">
            <v>187</v>
          </cell>
          <cell r="D3993">
            <v>1999</v>
          </cell>
          <cell r="F3993">
            <v>57</v>
          </cell>
          <cell r="I3993">
            <v>55709200</v>
          </cell>
        </row>
        <row r="3994">
          <cell r="A3994">
            <v>187</v>
          </cell>
          <cell r="D3994">
            <v>1999</v>
          </cell>
          <cell r="F3994">
            <v>58</v>
          </cell>
          <cell r="I3994">
            <v>0</v>
          </cell>
        </row>
        <row r="3995">
          <cell r="A3995">
            <v>187</v>
          </cell>
          <cell r="D3995">
            <v>2000</v>
          </cell>
          <cell r="F3995">
            <v>48</v>
          </cell>
          <cell r="I3995">
            <v>69383917</v>
          </cell>
        </row>
        <row r="3996">
          <cell r="A3996">
            <v>187</v>
          </cell>
          <cell r="D3996">
            <v>2000</v>
          </cell>
          <cell r="F3996">
            <v>49</v>
          </cell>
          <cell r="I3996">
            <v>61673539</v>
          </cell>
        </row>
        <row r="3997">
          <cell r="A3997">
            <v>187</v>
          </cell>
          <cell r="D3997">
            <v>2000</v>
          </cell>
          <cell r="F3997">
            <v>50</v>
          </cell>
          <cell r="I3997">
            <v>556213</v>
          </cell>
        </row>
        <row r="3998">
          <cell r="A3998">
            <v>187</v>
          </cell>
          <cell r="D3998">
            <v>2000</v>
          </cell>
          <cell r="F3998">
            <v>51</v>
          </cell>
          <cell r="I3998">
            <v>1317208</v>
          </cell>
        </row>
        <row r="3999">
          <cell r="A3999">
            <v>187</v>
          </cell>
          <cell r="D3999">
            <v>2000</v>
          </cell>
          <cell r="F3999">
            <v>52</v>
          </cell>
          <cell r="I3999">
            <v>1814401</v>
          </cell>
        </row>
        <row r="4000">
          <cell r="A4000">
            <v>187</v>
          </cell>
          <cell r="D4000">
            <v>2000</v>
          </cell>
          <cell r="F4000">
            <v>53</v>
          </cell>
          <cell r="I4000">
            <v>272299134</v>
          </cell>
        </row>
        <row r="4001">
          <cell r="A4001">
            <v>187</v>
          </cell>
          <cell r="D4001">
            <v>2000</v>
          </cell>
          <cell r="F4001">
            <v>54</v>
          </cell>
        </row>
        <row r="4002">
          <cell r="A4002">
            <v>187</v>
          </cell>
          <cell r="D4002">
            <v>2000</v>
          </cell>
          <cell r="F4002">
            <v>55</v>
          </cell>
          <cell r="I4002">
            <v>3952251</v>
          </cell>
        </row>
        <row r="4003">
          <cell r="A4003">
            <v>187</v>
          </cell>
          <cell r="D4003">
            <v>2000</v>
          </cell>
          <cell r="F4003">
            <v>56</v>
          </cell>
          <cell r="I4003">
            <v>8958112</v>
          </cell>
        </row>
        <row r="4004">
          <cell r="A4004">
            <v>187</v>
          </cell>
          <cell r="D4004">
            <v>2000</v>
          </cell>
          <cell r="F4004">
            <v>57</v>
          </cell>
          <cell r="I4004">
            <v>59703016</v>
          </cell>
        </row>
        <row r="4005">
          <cell r="A4005">
            <v>187</v>
          </cell>
          <cell r="D4005">
            <v>2000</v>
          </cell>
          <cell r="F4005">
            <v>58</v>
          </cell>
          <cell r="I4005">
            <v>0</v>
          </cell>
        </row>
        <row r="4006">
          <cell r="A4006">
            <v>187</v>
          </cell>
          <cell r="D4006">
            <v>2001</v>
          </cell>
          <cell r="F4006">
            <v>48</v>
          </cell>
          <cell r="I4006">
            <v>72356527</v>
          </cell>
        </row>
        <row r="4007">
          <cell r="A4007">
            <v>187</v>
          </cell>
          <cell r="D4007">
            <v>2001</v>
          </cell>
          <cell r="F4007">
            <v>49</v>
          </cell>
          <cell r="I4007">
            <v>62673732</v>
          </cell>
        </row>
        <row r="4008">
          <cell r="A4008">
            <v>187</v>
          </cell>
          <cell r="D4008">
            <v>2001</v>
          </cell>
          <cell r="F4008">
            <v>50</v>
          </cell>
          <cell r="I4008">
            <v>559443</v>
          </cell>
        </row>
        <row r="4009">
          <cell r="A4009">
            <v>187</v>
          </cell>
          <cell r="D4009">
            <v>2001</v>
          </cell>
          <cell r="F4009">
            <v>51</v>
          </cell>
          <cell r="I4009">
            <v>1317533</v>
          </cell>
        </row>
        <row r="4010">
          <cell r="A4010">
            <v>187</v>
          </cell>
          <cell r="D4010">
            <v>2001</v>
          </cell>
          <cell r="F4010">
            <v>52</v>
          </cell>
          <cell r="I4010">
            <v>1814401</v>
          </cell>
        </row>
        <row r="4011">
          <cell r="A4011">
            <v>187</v>
          </cell>
          <cell r="D4011">
            <v>2001</v>
          </cell>
          <cell r="F4011">
            <v>53</v>
          </cell>
          <cell r="I4011">
            <v>280270837</v>
          </cell>
        </row>
        <row r="4012">
          <cell r="A4012">
            <v>187</v>
          </cell>
          <cell r="D4012">
            <v>2001</v>
          </cell>
          <cell r="F4012">
            <v>54</v>
          </cell>
        </row>
        <row r="4013">
          <cell r="A4013">
            <v>187</v>
          </cell>
          <cell r="D4013">
            <v>2001</v>
          </cell>
          <cell r="F4013">
            <v>55</v>
          </cell>
          <cell r="I4013">
            <v>3987252</v>
          </cell>
        </row>
        <row r="4014">
          <cell r="A4014">
            <v>187</v>
          </cell>
          <cell r="D4014">
            <v>2001</v>
          </cell>
          <cell r="F4014">
            <v>56</v>
          </cell>
          <cell r="I4014">
            <v>9157523</v>
          </cell>
        </row>
        <row r="4015">
          <cell r="A4015">
            <v>187</v>
          </cell>
          <cell r="D4015">
            <v>2001</v>
          </cell>
          <cell r="F4015">
            <v>57</v>
          </cell>
          <cell r="I4015">
            <v>62733345</v>
          </cell>
        </row>
        <row r="4016">
          <cell r="A4016">
            <v>187</v>
          </cell>
          <cell r="D4016">
            <v>2001</v>
          </cell>
          <cell r="F4016">
            <v>58</v>
          </cell>
          <cell r="I4016">
            <v>0</v>
          </cell>
        </row>
        <row r="4017">
          <cell r="A4017">
            <v>187</v>
          </cell>
          <cell r="D4017">
            <v>2002</v>
          </cell>
          <cell r="F4017">
            <v>48</v>
          </cell>
          <cell r="I4017">
            <v>73328377</v>
          </cell>
        </row>
        <row r="4018">
          <cell r="A4018">
            <v>187</v>
          </cell>
          <cell r="D4018">
            <v>2002</v>
          </cell>
          <cell r="F4018">
            <v>49</v>
          </cell>
          <cell r="I4018">
            <v>63292726</v>
          </cell>
        </row>
        <row r="4019">
          <cell r="A4019">
            <v>187</v>
          </cell>
          <cell r="D4019">
            <v>2002</v>
          </cell>
          <cell r="F4019">
            <v>50</v>
          </cell>
          <cell r="I4019">
            <v>561148</v>
          </cell>
        </row>
        <row r="4020">
          <cell r="A4020">
            <v>187</v>
          </cell>
          <cell r="D4020">
            <v>2002</v>
          </cell>
          <cell r="F4020">
            <v>51</v>
          </cell>
          <cell r="I4020">
            <v>1317533</v>
          </cell>
        </row>
        <row r="4021">
          <cell r="A4021">
            <v>187</v>
          </cell>
          <cell r="D4021">
            <v>2002</v>
          </cell>
          <cell r="F4021">
            <v>52</v>
          </cell>
          <cell r="I4021">
            <v>1821968</v>
          </cell>
        </row>
        <row r="4022">
          <cell r="A4022">
            <v>187</v>
          </cell>
          <cell r="D4022">
            <v>2002</v>
          </cell>
          <cell r="F4022">
            <v>53</v>
          </cell>
          <cell r="I4022">
            <v>288738890</v>
          </cell>
        </row>
        <row r="4023">
          <cell r="A4023">
            <v>187</v>
          </cell>
          <cell r="D4023">
            <v>2002</v>
          </cell>
          <cell r="F4023">
            <v>54</v>
          </cell>
        </row>
        <row r="4024">
          <cell r="A4024">
            <v>187</v>
          </cell>
          <cell r="D4024">
            <v>2002</v>
          </cell>
          <cell r="F4024">
            <v>55</v>
          </cell>
          <cell r="I4024">
            <v>3987252</v>
          </cell>
        </row>
        <row r="4025">
          <cell r="A4025">
            <v>187</v>
          </cell>
          <cell r="D4025">
            <v>2002</v>
          </cell>
          <cell r="F4025">
            <v>56</v>
          </cell>
          <cell r="I4025">
            <v>9524158</v>
          </cell>
        </row>
        <row r="4026">
          <cell r="A4026">
            <v>187</v>
          </cell>
          <cell r="D4026">
            <v>2002</v>
          </cell>
          <cell r="F4026">
            <v>57</v>
          </cell>
          <cell r="I4026">
            <v>66097774</v>
          </cell>
        </row>
        <row r="4027">
          <cell r="A4027">
            <v>187</v>
          </cell>
          <cell r="D4027">
            <v>2002</v>
          </cell>
          <cell r="F4027">
            <v>58</v>
          </cell>
          <cell r="I4027">
            <v>0</v>
          </cell>
        </row>
        <row r="4028">
          <cell r="A4028">
            <v>187</v>
          </cell>
          <cell r="D4028">
            <v>2003</v>
          </cell>
          <cell r="F4028">
            <v>48</v>
          </cell>
          <cell r="I4028">
            <v>12118199</v>
          </cell>
        </row>
        <row r="4029">
          <cell r="A4029">
            <v>187</v>
          </cell>
          <cell r="D4029">
            <v>2003</v>
          </cell>
          <cell r="F4029">
            <v>49</v>
          </cell>
          <cell r="I4029">
            <v>8941953</v>
          </cell>
        </row>
        <row r="4030">
          <cell r="A4030">
            <v>187</v>
          </cell>
          <cell r="D4030">
            <v>2003</v>
          </cell>
          <cell r="F4030">
            <v>50</v>
          </cell>
          <cell r="I4030">
            <v>113758443</v>
          </cell>
        </row>
        <row r="4031">
          <cell r="A4031">
            <v>187</v>
          </cell>
          <cell r="D4031">
            <v>2003</v>
          </cell>
          <cell r="F4031">
            <v>51</v>
          </cell>
          <cell r="I4031">
            <v>17063254</v>
          </cell>
        </row>
        <row r="4032">
          <cell r="A4032">
            <v>187</v>
          </cell>
          <cell r="D4032">
            <v>2003</v>
          </cell>
          <cell r="F4032">
            <v>52</v>
          </cell>
          <cell r="I4032">
            <v>75222853</v>
          </cell>
        </row>
        <row r="4033">
          <cell r="A4033">
            <v>187</v>
          </cell>
          <cell r="D4033">
            <v>2003</v>
          </cell>
          <cell r="F4033">
            <v>53</v>
          </cell>
          <cell r="I4033">
            <v>64474688</v>
          </cell>
        </row>
        <row r="4034">
          <cell r="A4034">
            <v>187</v>
          </cell>
          <cell r="D4034">
            <v>2003</v>
          </cell>
          <cell r="F4034">
            <v>54</v>
          </cell>
          <cell r="I4034">
            <v>561148</v>
          </cell>
        </row>
        <row r="4035">
          <cell r="A4035">
            <v>187</v>
          </cell>
          <cell r="D4035">
            <v>2003</v>
          </cell>
          <cell r="F4035">
            <v>55</v>
          </cell>
          <cell r="I4035">
            <v>1317533</v>
          </cell>
        </row>
        <row r="4036">
          <cell r="A4036">
            <v>187</v>
          </cell>
          <cell r="D4036">
            <v>2003</v>
          </cell>
          <cell r="F4036">
            <v>56</v>
          </cell>
          <cell r="I4036">
            <v>1825909</v>
          </cell>
        </row>
        <row r="4037">
          <cell r="A4037">
            <v>187</v>
          </cell>
          <cell r="D4037">
            <v>2003</v>
          </cell>
          <cell r="F4037">
            <v>57</v>
          </cell>
          <cell r="I4037">
            <v>0</v>
          </cell>
        </row>
        <row r="4038">
          <cell r="A4038">
            <v>187</v>
          </cell>
          <cell r="D4038">
            <v>2003</v>
          </cell>
          <cell r="F4038">
            <v>58</v>
          </cell>
          <cell r="I4038">
            <v>295283980</v>
          </cell>
        </row>
        <row r="4039">
          <cell r="A4039">
            <v>187</v>
          </cell>
          <cell r="D4039">
            <v>2004</v>
          </cell>
          <cell r="F4039">
            <v>48</v>
          </cell>
          <cell r="I4039">
            <v>12567198</v>
          </cell>
        </row>
        <row r="4040">
          <cell r="A4040">
            <v>187</v>
          </cell>
          <cell r="D4040">
            <v>2004</v>
          </cell>
          <cell r="F4040">
            <v>49</v>
          </cell>
          <cell r="I4040">
            <v>9037089</v>
          </cell>
        </row>
        <row r="4041">
          <cell r="A4041">
            <v>187</v>
          </cell>
          <cell r="D4041">
            <v>2004</v>
          </cell>
          <cell r="F4041">
            <v>50</v>
          </cell>
          <cell r="I4041">
            <v>121611288</v>
          </cell>
        </row>
        <row r="4042">
          <cell r="A4042">
            <v>187</v>
          </cell>
          <cell r="D4042">
            <v>2004</v>
          </cell>
          <cell r="F4042">
            <v>51</v>
          </cell>
          <cell r="I4042">
            <v>17067563</v>
          </cell>
        </row>
        <row r="4043">
          <cell r="A4043">
            <v>187</v>
          </cell>
          <cell r="D4043">
            <v>2004</v>
          </cell>
          <cell r="F4043">
            <v>52</v>
          </cell>
          <cell r="I4043">
            <v>75846585</v>
          </cell>
        </row>
        <row r="4044">
          <cell r="A4044">
            <v>187</v>
          </cell>
          <cell r="D4044">
            <v>2004</v>
          </cell>
          <cell r="F4044">
            <v>53</v>
          </cell>
          <cell r="I4044">
            <v>64992153</v>
          </cell>
        </row>
        <row r="4045">
          <cell r="A4045">
            <v>187</v>
          </cell>
          <cell r="D4045">
            <v>2004</v>
          </cell>
          <cell r="F4045">
            <v>54</v>
          </cell>
          <cell r="I4045">
            <v>561148</v>
          </cell>
        </row>
        <row r="4046">
          <cell r="A4046">
            <v>187</v>
          </cell>
          <cell r="D4046">
            <v>2004</v>
          </cell>
          <cell r="F4046">
            <v>55</v>
          </cell>
          <cell r="I4046">
            <v>1317533</v>
          </cell>
        </row>
        <row r="4047">
          <cell r="A4047">
            <v>187</v>
          </cell>
          <cell r="D4047">
            <v>2004</v>
          </cell>
          <cell r="F4047">
            <v>56</v>
          </cell>
          <cell r="I4047">
            <v>1826844</v>
          </cell>
        </row>
        <row r="4048">
          <cell r="A4048">
            <v>187</v>
          </cell>
          <cell r="D4048">
            <v>2004</v>
          </cell>
          <cell r="F4048">
            <v>57</v>
          </cell>
        </row>
        <row r="4049">
          <cell r="A4049">
            <v>187</v>
          </cell>
          <cell r="D4049">
            <v>2004</v>
          </cell>
          <cell r="F4049">
            <v>58</v>
          </cell>
          <cell r="I4049">
            <v>304827401</v>
          </cell>
        </row>
        <row r="4050">
          <cell r="A4050">
            <v>187</v>
          </cell>
          <cell r="D4050">
            <v>2005</v>
          </cell>
          <cell r="F4050">
            <v>48</v>
          </cell>
          <cell r="I4050">
            <v>12570459</v>
          </cell>
        </row>
        <row r="4051">
          <cell r="A4051">
            <v>187</v>
          </cell>
          <cell r="D4051">
            <v>2005</v>
          </cell>
          <cell r="F4051">
            <v>49</v>
          </cell>
          <cell r="I4051">
            <v>10923254</v>
          </cell>
        </row>
        <row r="4052">
          <cell r="A4052">
            <v>187</v>
          </cell>
          <cell r="D4052">
            <v>2005</v>
          </cell>
          <cell r="F4052">
            <v>50</v>
          </cell>
          <cell r="I4052">
            <v>135782917</v>
          </cell>
        </row>
        <row r="4053">
          <cell r="A4053">
            <v>187</v>
          </cell>
          <cell r="D4053">
            <v>2005</v>
          </cell>
          <cell r="F4053">
            <v>51</v>
          </cell>
          <cell r="I4053">
            <v>17069239</v>
          </cell>
        </row>
        <row r="4054">
          <cell r="A4054">
            <v>187</v>
          </cell>
          <cell r="D4054">
            <v>2005</v>
          </cell>
          <cell r="F4054">
            <v>52</v>
          </cell>
          <cell r="I4054">
            <v>89425621</v>
          </cell>
        </row>
        <row r="4055">
          <cell r="A4055">
            <v>187</v>
          </cell>
          <cell r="D4055">
            <v>2005</v>
          </cell>
          <cell r="F4055">
            <v>53</v>
          </cell>
          <cell r="I4055">
            <v>68173981</v>
          </cell>
        </row>
        <row r="4056">
          <cell r="A4056">
            <v>187</v>
          </cell>
          <cell r="D4056">
            <v>2005</v>
          </cell>
          <cell r="F4056">
            <v>54</v>
          </cell>
          <cell r="I4056">
            <v>561148</v>
          </cell>
        </row>
        <row r="4057">
          <cell r="A4057">
            <v>187</v>
          </cell>
          <cell r="D4057">
            <v>2005</v>
          </cell>
          <cell r="F4057">
            <v>55</v>
          </cell>
          <cell r="I4057">
            <v>1317910</v>
          </cell>
        </row>
        <row r="4058">
          <cell r="A4058">
            <v>187</v>
          </cell>
          <cell r="D4058">
            <v>2005</v>
          </cell>
          <cell r="F4058">
            <v>56</v>
          </cell>
          <cell r="I4058">
            <v>1826844</v>
          </cell>
        </row>
        <row r="4059">
          <cell r="A4059">
            <v>187</v>
          </cell>
          <cell r="D4059">
            <v>2005</v>
          </cell>
          <cell r="F4059">
            <v>57</v>
          </cell>
        </row>
        <row r="4060">
          <cell r="A4060">
            <v>187</v>
          </cell>
          <cell r="D4060">
            <v>2005</v>
          </cell>
          <cell r="F4060">
            <v>58</v>
          </cell>
          <cell r="I4060">
            <v>337651373</v>
          </cell>
        </row>
        <row r="4061">
          <cell r="A4061">
            <v>187</v>
          </cell>
          <cell r="D4061">
            <v>2006</v>
          </cell>
          <cell r="F4061">
            <v>48</v>
          </cell>
          <cell r="I4061">
            <v>12637995</v>
          </cell>
        </row>
        <row r="4062">
          <cell r="A4062">
            <v>187</v>
          </cell>
          <cell r="D4062">
            <v>2006</v>
          </cell>
          <cell r="F4062">
            <v>49</v>
          </cell>
          <cell r="I4062">
            <v>13024748</v>
          </cell>
        </row>
        <row r="4063">
          <cell r="A4063">
            <v>187</v>
          </cell>
          <cell r="D4063">
            <v>2006</v>
          </cell>
          <cell r="F4063">
            <v>50</v>
          </cell>
          <cell r="I4063">
            <v>151745191</v>
          </cell>
        </row>
        <row r="4064">
          <cell r="A4064">
            <v>187</v>
          </cell>
          <cell r="D4064">
            <v>2006</v>
          </cell>
          <cell r="F4064">
            <v>51</v>
          </cell>
          <cell r="I4064">
            <v>17069239</v>
          </cell>
        </row>
        <row r="4065">
          <cell r="A4065">
            <v>187</v>
          </cell>
          <cell r="D4065">
            <v>2006</v>
          </cell>
          <cell r="F4065">
            <v>52</v>
          </cell>
          <cell r="I4065">
            <v>98674962</v>
          </cell>
        </row>
        <row r="4066">
          <cell r="A4066">
            <v>187</v>
          </cell>
          <cell r="D4066">
            <v>2006</v>
          </cell>
          <cell r="F4066">
            <v>53</v>
          </cell>
          <cell r="I4066">
            <v>72709107</v>
          </cell>
        </row>
        <row r="4067">
          <cell r="A4067">
            <v>187</v>
          </cell>
          <cell r="D4067">
            <v>2006</v>
          </cell>
          <cell r="F4067">
            <v>54</v>
          </cell>
          <cell r="I4067">
            <v>561148</v>
          </cell>
        </row>
        <row r="4068">
          <cell r="A4068">
            <v>187</v>
          </cell>
          <cell r="D4068">
            <v>2006</v>
          </cell>
          <cell r="F4068">
            <v>55</v>
          </cell>
          <cell r="I4068">
            <v>1317910</v>
          </cell>
        </row>
        <row r="4069">
          <cell r="A4069">
            <v>187</v>
          </cell>
          <cell r="D4069">
            <v>2006</v>
          </cell>
          <cell r="F4069">
            <v>56</v>
          </cell>
          <cell r="I4069">
            <v>1826844</v>
          </cell>
        </row>
        <row r="4070">
          <cell r="A4070">
            <v>187</v>
          </cell>
          <cell r="D4070">
            <v>2006</v>
          </cell>
          <cell r="F4070">
            <v>57</v>
          </cell>
        </row>
        <row r="4071">
          <cell r="A4071">
            <v>187</v>
          </cell>
          <cell r="D4071">
            <v>2006</v>
          </cell>
          <cell r="F4071">
            <v>58</v>
          </cell>
          <cell r="I4071">
            <v>369567144</v>
          </cell>
        </row>
        <row r="4072">
          <cell r="A4072">
            <v>187</v>
          </cell>
          <cell r="D4072">
            <v>2007</v>
          </cell>
          <cell r="F4072">
            <v>48</v>
          </cell>
          <cell r="I4072">
            <v>12994934</v>
          </cell>
        </row>
        <row r="4073">
          <cell r="A4073">
            <v>187</v>
          </cell>
          <cell r="D4073">
            <v>2007</v>
          </cell>
          <cell r="F4073">
            <v>49</v>
          </cell>
          <cell r="I4073">
            <v>13788157</v>
          </cell>
        </row>
        <row r="4074">
          <cell r="A4074">
            <v>187</v>
          </cell>
          <cell r="D4074">
            <v>2007</v>
          </cell>
          <cell r="F4074">
            <v>50</v>
          </cell>
          <cell r="I4074">
            <v>160310803</v>
          </cell>
        </row>
        <row r="4075">
          <cell r="A4075">
            <v>187</v>
          </cell>
          <cell r="D4075">
            <v>2007</v>
          </cell>
          <cell r="F4075">
            <v>51</v>
          </cell>
          <cell r="I4075">
            <v>17069239</v>
          </cell>
        </row>
        <row r="4076">
          <cell r="A4076">
            <v>187</v>
          </cell>
          <cell r="D4076">
            <v>2007</v>
          </cell>
          <cell r="F4076">
            <v>52</v>
          </cell>
          <cell r="I4076">
            <v>101662583</v>
          </cell>
        </row>
        <row r="4077">
          <cell r="A4077">
            <v>187</v>
          </cell>
          <cell r="D4077">
            <v>2007</v>
          </cell>
          <cell r="F4077">
            <v>53</v>
          </cell>
          <cell r="I4077">
            <v>74292127</v>
          </cell>
        </row>
        <row r="4078">
          <cell r="A4078">
            <v>187</v>
          </cell>
          <cell r="D4078">
            <v>2007</v>
          </cell>
          <cell r="F4078">
            <v>54</v>
          </cell>
          <cell r="I4078">
            <v>561148</v>
          </cell>
        </row>
        <row r="4079">
          <cell r="A4079">
            <v>187</v>
          </cell>
          <cell r="D4079">
            <v>2007</v>
          </cell>
          <cell r="F4079">
            <v>55</v>
          </cell>
          <cell r="I4079">
            <v>1317910</v>
          </cell>
        </row>
        <row r="4080">
          <cell r="A4080">
            <v>187</v>
          </cell>
          <cell r="D4080">
            <v>2007</v>
          </cell>
          <cell r="F4080">
            <v>56</v>
          </cell>
          <cell r="I4080">
            <v>1826844</v>
          </cell>
        </row>
        <row r="4081">
          <cell r="A4081">
            <v>187</v>
          </cell>
          <cell r="D4081">
            <v>2007</v>
          </cell>
          <cell r="F4081">
            <v>57</v>
          </cell>
        </row>
        <row r="4082">
          <cell r="A4082">
            <v>187</v>
          </cell>
          <cell r="D4082">
            <v>2007</v>
          </cell>
          <cell r="F4082">
            <v>58</v>
          </cell>
          <cell r="I4082">
            <v>383823745</v>
          </cell>
        </row>
        <row r="4083">
          <cell r="A4083">
            <v>187</v>
          </cell>
          <cell r="D4083">
            <v>2008</v>
          </cell>
          <cell r="F4083">
            <v>48</v>
          </cell>
          <cell r="I4083">
            <v>13747883</v>
          </cell>
        </row>
        <row r="4084">
          <cell r="A4084">
            <v>187</v>
          </cell>
          <cell r="D4084">
            <v>2008</v>
          </cell>
          <cell r="F4084">
            <v>49</v>
          </cell>
          <cell r="I4084">
            <v>15223954</v>
          </cell>
        </row>
        <row r="4085">
          <cell r="A4085">
            <v>187</v>
          </cell>
          <cell r="D4085">
            <v>2008</v>
          </cell>
          <cell r="F4085">
            <v>50</v>
          </cell>
          <cell r="I4085">
            <v>167230771</v>
          </cell>
        </row>
        <row r="4086">
          <cell r="A4086">
            <v>187</v>
          </cell>
          <cell r="D4086">
            <v>2008</v>
          </cell>
          <cell r="F4086">
            <v>51</v>
          </cell>
          <cell r="I4086">
            <v>17079954</v>
          </cell>
        </row>
        <row r="4087">
          <cell r="A4087">
            <v>187</v>
          </cell>
          <cell r="D4087">
            <v>2008</v>
          </cell>
          <cell r="F4087">
            <v>52</v>
          </cell>
          <cell r="I4087">
            <v>126246914</v>
          </cell>
        </row>
        <row r="4088">
          <cell r="A4088">
            <v>187</v>
          </cell>
          <cell r="D4088">
            <v>2008</v>
          </cell>
          <cell r="F4088">
            <v>53</v>
          </cell>
          <cell r="I4088">
            <v>100597053</v>
          </cell>
        </row>
        <row r="4089">
          <cell r="A4089">
            <v>187</v>
          </cell>
          <cell r="D4089">
            <v>2008</v>
          </cell>
          <cell r="F4089">
            <v>54</v>
          </cell>
          <cell r="I4089">
            <v>561148</v>
          </cell>
        </row>
        <row r="4090">
          <cell r="A4090">
            <v>187</v>
          </cell>
          <cell r="D4090">
            <v>2008</v>
          </cell>
          <cell r="F4090">
            <v>55</v>
          </cell>
          <cell r="I4090">
            <v>1317910</v>
          </cell>
        </row>
        <row r="4091">
          <cell r="A4091">
            <v>187</v>
          </cell>
          <cell r="D4091">
            <v>2008</v>
          </cell>
          <cell r="F4091">
            <v>56</v>
          </cell>
          <cell r="I4091">
            <v>1826844</v>
          </cell>
        </row>
        <row r="4092">
          <cell r="A4092">
            <v>187</v>
          </cell>
          <cell r="D4092">
            <v>2008</v>
          </cell>
          <cell r="F4092">
            <v>57</v>
          </cell>
        </row>
        <row r="4093">
          <cell r="A4093">
            <v>187</v>
          </cell>
          <cell r="D4093">
            <v>2008</v>
          </cell>
          <cell r="F4093">
            <v>58</v>
          </cell>
          <cell r="I4093">
            <v>443832431</v>
          </cell>
        </row>
        <row r="4094">
          <cell r="A4094">
            <v>187</v>
          </cell>
          <cell r="D4094">
            <v>2009</v>
          </cell>
          <cell r="F4094">
            <v>48</v>
          </cell>
          <cell r="I4094">
            <v>15595500</v>
          </cell>
        </row>
        <row r="4095">
          <cell r="A4095">
            <v>187</v>
          </cell>
          <cell r="D4095">
            <v>2009</v>
          </cell>
          <cell r="F4095">
            <v>49</v>
          </cell>
          <cell r="I4095">
            <v>15750369</v>
          </cell>
        </row>
        <row r="4096">
          <cell r="A4096">
            <v>187</v>
          </cell>
          <cell r="D4096">
            <v>2009</v>
          </cell>
          <cell r="F4096">
            <v>50</v>
          </cell>
          <cell r="I4096">
            <v>172929491</v>
          </cell>
        </row>
        <row r="4097">
          <cell r="A4097">
            <v>187</v>
          </cell>
          <cell r="D4097">
            <v>2009</v>
          </cell>
          <cell r="F4097">
            <v>51</v>
          </cell>
          <cell r="I4097">
            <v>17098314</v>
          </cell>
        </row>
        <row r="4098">
          <cell r="A4098">
            <v>187</v>
          </cell>
          <cell r="D4098">
            <v>2009</v>
          </cell>
          <cell r="F4098">
            <v>52</v>
          </cell>
          <cell r="I4098">
            <v>128285893</v>
          </cell>
        </row>
        <row r="4099">
          <cell r="A4099">
            <v>187</v>
          </cell>
          <cell r="D4099">
            <v>2009</v>
          </cell>
          <cell r="F4099">
            <v>53</v>
          </cell>
          <cell r="I4099">
            <v>103930504</v>
          </cell>
        </row>
        <row r="4100">
          <cell r="A4100">
            <v>187</v>
          </cell>
          <cell r="D4100">
            <v>2009</v>
          </cell>
          <cell r="F4100">
            <v>54</v>
          </cell>
          <cell r="I4100">
            <v>2605488</v>
          </cell>
        </row>
        <row r="4101">
          <cell r="A4101">
            <v>187</v>
          </cell>
          <cell r="D4101">
            <v>2009</v>
          </cell>
          <cell r="F4101">
            <v>55</v>
          </cell>
          <cell r="I4101">
            <v>2330071</v>
          </cell>
        </row>
        <row r="4102">
          <cell r="A4102">
            <v>187</v>
          </cell>
          <cell r="D4102">
            <v>2009</v>
          </cell>
          <cell r="F4102">
            <v>56</v>
          </cell>
          <cell r="I4102">
            <v>1872246</v>
          </cell>
        </row>
        <row r="4103">
          <cell r="A4103">
            <v>187</v>
          </cell>
          <cell r="D4103">
            <v>2009</v>
          </cell>
          <cell r="F4103">
            <v>57</v>
          </cell>
        </row>
        <row r="4104">
          <cell r="A4104">
            <v>187</v>
          </cell>
          <cell r="D4104">
            <v>2009</v>
          </cell>
          <cell r="F4104">
            <v>58</v>
          </cell>
          <cell r="I4104">
            <v>460397876</v>
          </cell>
        </row>
        <row r="4105">
          <cell r="A4105">
            <v>187</v>
          </cell>
          <cell r="D4105">
            <v>2010</v>
          </cell>
          <cell r="F4105">
            <v>48</v>
          </cell>
          <cell r="I4105">
            <v>16092056</v>
          </cell>
        </row>
        <row r="4106">
          <cell r="A4106">
            <v>187</v>
          </cell>
          <cell r="D4106">
            <v>2010</v>
          </cell>
          <cell r="F4106">
            <v>49</v>
          </cell>
          <cell r="I4106">
            <v>16040755</v>
          </cell>
        </row>
        <row r="4107">
          <cell r="A4107">
            <v>187</v>
          </cell>
          <cell r="D4107">
            <v>2010</v>
          </cell>
          <cell r="F4107">
            <v>50</v>
          </cell>
          <cell r="I4107">
            <v>177678840</v>
          </cell>
        </row>
        <row r="4108">
          <cell r="A4108">
            <v>187</v>
          </cell>
          <cell r="D4108">
            <v>2010</v>
          </cell>
          <cell r="F4108">
            <v>51</v>
          </cell>
          <cell r="I4108">
            <v>17113029</v>
          </cell>
        </row>
        <row r="4109">
          <cell r="A4109">
            <v>187</v>
          </cell>
          <cell r="D4109">
            <v>2010</v>
          </cell>
          <cell r="F4109">
            <v>52</v>
          </cell>
          <cell r="I4109">
            <v>131611436</v>
          </cell>
        </row>
        <row r="4110">
          <cell r="A4110">
            <v>187</v>
          </cell>
          <cell r="D4110">
            <v>2010</v>
          </cell>
          <cell r="F4110">
            <v>53</v>
          </cell>
          <cell r="I4110">
            <v>106341896</v>
          </cell>
        </row>
        <row r="4111">
          <cell r="A4111">
            <v>187</v>
          </cell>
          <cell r="D4111">
            <v>2010</v>
          </cell>
          <cell r="F4111">
            <v>54</v>
          </cell>
          <cell r="I4111">
            <v>2605488</v>
          </cell>
        </row>
        <row r="4112">
          <cell r="A4112">
            <v>187</v>
          </cell>
          <cell r="D4112">
            <v>2010</v>
          </cell>
          <cell r="F4112">
            <v>55</v>
          </cell>
          <cell r="I4112">
            <v>2330071</v>
          </cell>
        </row>
        <row r="4113">
          <cell r="A4113">
            <v>187</v>
          </cell>
          <cell r="D4113">
            <v>2010</v>
          </cell>
          <cell r="F4113">
            <v>56</v>
          </cell>
          <cell r="I4113">
            <v>1872246</v>
          </cell>
        </row>
        <row r="4114">
          <cell r="A4114">
            <v>187</v>
          </cell>
          <cell r="D4114">
            <v>2010</v>
          </cell>
          <cell r="F4114">
            <v>57</v>
          </cell>
        </row>
        <row r="4115">
          <cell r="A4115">
            <v>187</v>
          </cell>
          <cell r="D4115">
            <v>2010</v>
          </cell>
          <cell r="F4115">
            <v>58</v>
          </cell>
          <cell r="I4115">
            <v>471685817</v>
          </cell>
        </row>
        <row r="4116">
          <cell r="A4116">
            <v>187</v>
          </cell>
          <cell r="D4116">
            <v>2011</v>
          </cell>
          <cell r="F4116">
            <v>48</v>
          </cell>
          <cell r="I4116">
            <v>19715090</v>
          </cell>
        </row>
        <row r="4117">
          <cell r="A4117">
            <v>187</v>
          </cell>
          <cell r="D4117">
            <v>2011</v>
          </cell>
          <cell r="F4117">
            <v>49</v>
          </cell>
          <cell r="I4117">
            <v>16585558</v>
          </cell>
        </row>
        <row r="4118">
          <cell r="A4118">
            <v>187</v>
          </cell>
          <cell r="D4118">
            <v>2011</v>
          </cell>
          <cell r="F4118">
            <v>50</v>
          </cell>
          <cell r="I4118">
            <v>192799947</v>
          </cell>
        </row>
        <row r="4119">
          <cell r="A4119">
            <v>187</v>
          </cell>
          <cell r="D4119">
            <v>2011</v>
          </cell>
          <cell r="F4119">
            <v>51</v>
          </cell>
          <cell r="I4119">
            <v>17120821</v>
          </cell>
        </row>
        <row r="4120">
          <cell r="A4120">
            <v>187</v>
          </cell>
          <cell r="D4120">
            <v>2011</v>
          </cell>
          <cell r="F4120">
            <v>52</v>
          </cell>
          <cell r="I4120">
            <v>135112530</v>
          </cell>
        </row>
        <row r="4121">
          <cell r="A4121">
            <v>187</v>
          </cell>
          <cell r="D4121">
            <v>2011</v>
          </cell>
          <cell r="F4121">
            <v>53</v>
          </cell>
          <cell r="I4121">
            <v>108159786</v>
          </cell>
        </row>
        <row r="4122">
          <cell r="A4122">
            <v>187</v>
          </cell>
          <cell r="D4122">
            <v>2011</v>
          </cell>
          <cell r="F4122">
            <v>54</v>
          </cell>
          <cell r="I4122">
            <v>2605488</v>
          </cell>
        </row>
        <row r="4123">
          <cell r="A4123">
            <v>187</v>
          </cell>
          <cell r="D4123">
            <v>2011</v>
          </cell>
          <cell r="F4123">
            <v>55</v>
          </cell>
          <cell r="I4123">
            <v>2330071</v>
          </cell>
        </row>
        <row r="4124">
          <cell r="A4124">
            <v>187</v>
          </cell>
          <cell r="D4124">
            <v>2011</v>
          </cell>
          <cell r="F4124">
            <v>56</v>
          </cell>
          <cell r="I4124">
            <v>1872245</v>
          </cell>
        </row>
        <row r="4125">
          <cell r="A4125">
            <v>187</v>
          </cell>
          <cell r="D4125">
            <v>2011</v>
          </cell>
          <cell r="F4125">
            <v>57</v>
          </cell>
        </row>
        <row r="4126">
          <cell r="A4126">
            <v>187</v>
          </cell>
          <cell r="D4126">
            <v>2011</v>
          </cell>
          <cell r="F4126">
            <v>58</v>
          </cell>
          <cell r="I4126">
            <v>496301536</v>
          </cell>
        </row>
        <row r="4127">
          <cell r="A4127">
            <v>187</v>
          </cell>
          <cell r="D4127">
            <v>2012</v>
          </cell>
          <cell r="F4127">
            <v>48</v>
          </cell>
          <cell r="I4127">
            <v>19251651</v>
          </cell>
        </row>
        <row r="4128">
          <cell r="A4128">
            <v>187</v>
          </cell>
          <cell r="D4128">
            <v>2012</v>
          </cell>
          <cell r="F4128">
            <v>49</v>
          </cell>
          <cell r="I4128">
            <v>16777512</v>
          </cell>
        </row>
        <row r="4129">
          <cell r="A4129">
            <v>187</v>
          </cell>
          <cell r="D4129">
            <v>2012</v>
          </cell>
          <cell r="F4129">
            <v>50</v>
          </cell>
          <cell r="I4129">
            <v>203280704</v>
          </cell>
        </row>
        <row r="4130">
          <cell r="A4130">
            <v>187</v>
          </cell>
          <cell r="D4130">
            <v>2012</v>
          </cell>
          <cell r="F4130">
            <v>51</v>
          </cell>
          <cell r="I4130">
            <v>17120820</v>
          </cell>
        </row>
        <row r="4131">
          <cell r="A4131">
            <v>187</v>
          </cell>
          <cell r="D4131">
            <v>2012</v>
          </cell>
          <cell r="F4131">
            <v>52</v>
          </cell>
          <cell r="I4131">
            <v>145612293</v>
          </cell>
        </row>
        <row r="4132">
          <cell r="A4132">
            <v>187</v>
          </cell>
          <cell r="D4132">
            <v>2012</v>
          </cell>
          <cell r="F4132">
            <v>53</v>
          </cell>
          <cell r="I4132">
            <v>112615430</v>
          </cell>
        </row>
        <row r="4133">
          <cell r="A4133">
            <v>187</v>
          </cell>
          <cell r="D4133">
            <v>2012</v>
          </cell>
          <cell r="F4133">
            <v>54</v>
          </cell>
          <cell r="I4133">
            <v>2605488</v>
          </cell>
        </row>
        <row r="4134">
          <cell r="A4134">
            <v>187</v>
          </cell>
          <cell r="D4134">
            <v>2012</v>
          </cell>
          <cell r="F4134">
            <v>55</v>
          </cell>
          <cell r="I4134">
            <v>2330072</v>
          </cell>
        </row>
        <row r="4135">
          <cell r="A4135">
            <v>187</v>
          </cell>
          <cell r="D4135">
            <v>2012</v>
          </cell>
          <cell r="F4135">
            <v>56</v>
          </cell>
          <cell r="I4135">
            <v>1872246</v>
          </cell>
        </row>
        <row r="4136">
          <cell r="A4136">
            <v>187</v>
          </cell>
          <cell r="D4136">
            <v>2012</v>
          </cell>
          <cell r="F4136">
            <v>57</v>
          </cell>
        </row>
        <row r="4137">
          <cell r="A4137">
            <v>187</v>
          </cell>
          <cell r="D4137">
            <v>2012</v>
          </cell>
          <cell r="F4137">
            <v>58</v>
          </cell>
          <cell r="I4137">
            <v>521466216</v>
          </cell>
        </row>
        <row r="4138">
          <cell r="A4138">
            <v>187</v>
          </cell>
          <cell r="D4138">
            <v>2013</v>
          </cell>
          <cell r="F4138">
            <v>48</v>
          </cell>
          <cell r="I4138">
            <v>18731287</v>
          </cell>
        </row>
        <row r="4139">
          <cell r="A4139">
            <v>187</v>
          </cell>
          <cell r="D4139">
            <v>2013</v>
          </cell>
          <cell r="F4139">
            <v>49</v>
          </cell>
          <cell r="I4139">
            <v>17104372</v>
          </cell>
        </row>
        <row r="4140">
          <cell r="A4140">
            <v>187</v>
          </cell>
          <cell r="D4140">
            <v>2013</v>
          </cell>
          <cell r="F4140">
            <v>50</v>
          </cell>
          <cell r="I4140">
            <v>213222173</v>
          </cell>
        </row>
        <row r="4141">
          <cell r="A4141">
            <v>187</v>
          </cell>
          <cell r="D4141">
            <v>2013</v>
          </cell>
          <cell r="F4141">
            <v>51</v>
          </cell>
          <cell r="I4141">
            <v>17122931</v>
          </cell>
        </row>
        <row r="4142">
          <cell r="A4142">
            <v>187</v>
          </cell>
          <cell r="D4142">
            <v>2013</v>
          </cell>
          <cell r="F4142">
            <v>52</v>
          </cell>
          <cell r="I4142">
            <v>154797876</v>
          </cell>
        </row>
        <row r="4143">
          <cell r="A4143">
            <v>187</v>
          </cell>
          <cell r="D4143">
            <v>2013</v>
          </cell>
          <cell r="F4143">
            <v>53</v>
          </cell>
          <cell r="I4143">
            <v>116767616</v>
          </cell>
        </row>
        <row r="4144">
          <cell r="A4144">
            <v>187</v>
          </cell>
          <cell r="D4144">
            <v>2013</v>
          </cell>
          <cell r="F4144">
            <v>54</v>
          </cell>
          <cell r="I4144">
            <v>2605488</v>
          </cell>
        </row>
        <row r="4145">
          <cell r="A4145">
            <v>187</v>
          </cell>
          <cell r="D4145">
            <v>2013</v>
          </cell>
          <cell r="F4145">
            <v>55</v>
          </cell>
          <cell r="I4145">
            <v>2330072</v>
          </cell>
        </row>
        <row r="4146">
          <cell r="A4146">
            <v>187</v>
          </cell>
          <cell r="D4146">
            <v>2013</v>
          </cell>
          <cell r="F4146">
            <v>56</v>
          </cell>
          <cell r="I4146">
            <v>1872246</v>
          </cell>
        </row>
        <row r="4147">
          <cell r="A4147">
            <v>187</v>
          </cell>
          <cell r="D4147">
            <v>2013</v>
          </cell>
          <cell r="F4147">
            <v>57</v>
          </cell>
        </row>
        <row r="4148">
          <cell r="A4148">
            <v>187</v>
          </cell>
          <cell r="D4148">
            <v>2013</v>
          </cell>
          <cell r="F4148">
            <v>58</v>
          </cell>
          <cell r="I4148">
            <v>544554061</v>
          </cell>
        </row>
        <row r="4149">
          <cell r="A4149">
            <v>187</v>
          </cell>
          <cell r="D4149">
            <v>2014</v>
          </cell>
          <cell r="F4149">
            <v>48</v>
          </cell>
          <cell r="I4149">
            <v>19177807</v>
          </cell>
        </row>
        <row r="4150">
          <cell r="A4150">
            <v>187</v>
          </cell>
          <cell r="D4150">
            <v>2014</v>
          </cell>
          <cell r="F4150">
            <v>49</v>
          </cell>
          <cell r="I4150">
            <v>19293831</v>
          </cell>
        </row>
        <row r="4151">
          <cell r="A4151">
            <v>187</v>
          </cell>
          <cell r="D4151">
            <v>2014</v>
          </cell>
          <cell r="F4151">
            <v>50</v>
          </cell>
          <cell r="I4151">
            <v>220819229</v>
          </cell>
        </row>
        <row r="4152">
          <cell r="A4152">
            <v>187</v>
          </cell>
          <cell r="D4152">
            <v>2014</v>
          </cell>
          <cell r="F4152">
            <v>51</v>
          </cell>
          <cell r="I4152">
            <v>17124556</v>
          </cell>
        </row>
        <row r="4153">
          <cell r="A4153">
            <v>187</v>
          </cell>
          <cell r="D4153">
            <v>2014</v>
          </cell>
          <cell r="F4153">
            <v>52</v>
          </cell>
          <cell r="I4153">
            <v>163844864</v>
          </cell>
        </row>
        <row r="4154">
          <cell r="A4154">
            <v>187</v>
          </cell>
          <cell r="D4154">
            <v>2014</v>
          </cell>
          <cell r="F4154">
            <v>53</v>
          </cell>
          <cell r="I4154">
            <v>120207906</v>
          </cell>
        </row>
        <row r="4155">
          <cell r="A4155">
            <v>187</v>
          </cell>
          <cell r="D4155">
            <v>2014</v>
          </cell>
          <cell r="F4155">
            <v>54</v>
          </cell>
          <cell r="I4155">
            <v>2838390</v>
          </cell>
        </row>
        <row r="4156">
          <cell r="A4156">
            <v>187</v>
          </cell>
          <cell r="D4156">
            <v>2014</v>
          </cell>
          <cell r="F4156">
            <v>55</v>
          </cell>
          <cell r="I4156">
            <v>2331360</v>
          </cell>
        </row>
        <row r="4157">
          <cell r="A4157">
            <v>187</v>
          </cell>
          <cell r="D4157">
            <v>2014</v>
          </cell>
          <cell r="F4157">
            <v>56</v>
          </cell>
          <cell r="I4157">
            <v>1949859</v>
          </cell>
        </row>
        <row r="4158">
          <cell r="A4158">
            <v>187</v>
          </cell>
          <cell r="D4158">
            <v>2014</v>
          </cell>
          <cell r="F4158">
            <v>57</v>
          </cell>
        </row>
        <row r="4159">
          <cell r="A4159">
            <v>187</v>
          </cell>
          <cell r="D4159">
            <v>2014</v>
          </cell>
          <cell r="F4159">
            <v>58</v>
          </cell>
          <cell r="I4159">
            <v>567587802</v>
          </cell>
        </row>
        <row r="4160">
          <cell r="A4160">
            <v>187</v>
          </cell>
          <cell r="D4160">
            <v>2015</v>
          </cell>
          <cell r="F4160">
            <v>48</v>
          </cell>
          <cell r="I4160">
            <v>19563343</v>
          </cell>
        </row>
        <row r="4161">
          <cell r="A4161">
            <v>187</v>
          </cell>
          <cell r="D4161">
            <v>2015</v>
          </cell>
          <cell r="F4161">
            <v>49</v>
          </cell>
          <cell r="I4161">
            <v>20483393</v>
          </cell>
        </row>
        <row r="4162">
          <cell r="A4162">
            <v>187</v>
          </cell>
          <cell r="D4162">
            <v>2015</v>
          </cell>
          <cell r="F4162">
            <v>50</v>
          </cell>
          <cell r="I4162">
            <v>232781971</v>
          </cell>
        </row>
        <row r="4163">
          <cell r="A4163">
            <v>187</v>
          </cell>
          <cell r="D4163">
            <v>2015</v>
          </cell>
          <cell r="F4163">
            <v>51</v>
          </cell>
          <cell r="I4163">
            <v>17125525</v>
          </cell>
        </row>
        <row r="4164">
          <cell r="A4164">
            <v>187</v>
          </cell>
          <cell r="D4164">
            <v>2015</v>
          </cell>
          <cell r="F4164">
            <v>52</v>
          </cell>
          <cell r="I4164">
            <v>179710422</v>
          </cell>
        </row>
        <row r="4165">
          <cell r="A4165">
            <v>187</v>
          </cell>
          <cell r="D4165">
            <v>2015</v>
          </cell>
          <cell r="F4165">
            <v>53</v>
          </cell>
          <cell r="I4165">
            <v>125521124</v>
          </cell>
        </row>
        <row r="4166">
          <cell r="A4166">
            <v>187</v>
          </cell>
          <cell r="D4166">
            <v>2015</v>
          </cell>
          <cell r="F4166">
            <v>54</v>
          </cell>
          <cell r="I4166">
            <v>2973023</v>
          </cell>
        </row>
        <row r="4167">
          <cell r="A4167">
            <v>187</v>
          </cell>
          <cell r="D4167">
            <v>2015</v>
          </cell>
          <cell r="F4167">
            <v>55</v>
          </cell>
          <cell r="I4167">
            <v>2330072</v>
          </cell>
        </row>
        <row r="4168">
          <cell r="A4168">
            <v>187</v>
          </cell>
          <cell r="D4168">
            <v>2015</v>
          </cell>
          <cell r="F4168">
            <v>56</v>
          </cell>
          <cell r="I4168">
            <v>1951875</v>
          </cell>
        </row>
        <row r="4169">
          <cell r="A4169">
            <v>187</v>
          </cell>
          <cell r="D4169">
            <v>2015</v>
          </cell>
          <cell r="F4169">
            <v>57</v>
          </cell>
        </row>
        <row r="4170">
          <cell r="A4170">
            <v>187</v>
          </cell>
          <cell r="D4170">
            <v>2015</v>
          </cell>
          <cell r="F4170">
            <v>58</v>
          </cell>
          <cell r="I4170">
            <v>602440748</v>
          </cell>
        </row>
        <row r="4171">
          <cell r="A4171">
            <v>187</v>
          </cell>
          <cell r="D4171">
            <v>2016</v>
          </cell>
          <cell r="F4171">
            <v>48</v>
          </cell>
          <cell r="I4171">
            <v>21941751</v>
          </cell>
        </row>
        <row r="4172">
          <cell r="A4172">
            <v>187</v>
          </cell>
          <cell r="D4172">
            <v>2016</v>
          </cell>
          <cell r="F4172">
            <v>49</v>
          </cell>
          <cell r="I4172">
            <v>20538173</v>
          </cell>
        </row>
        <row r="4173">
          <cell r="A4173">
            <v>187</v>
          </cell>
          <cell r="D4173">
            <v>2016</v>
          </cell>
          <cell r="F4173">
            <v>50</v>
          </cell>
          <cell r="I4173">
            <v>243039879</v>
          </cell>
        </row>
        <row r="4174">
          <cell r="A4174">
            <v>187</v>
          </cell>
          <cell r="D4174">
            <v>2016</v>
          </cell>
          <cell r="F4174">
            <v>51</v>
          </cell>
          <cell r="I4174">
            <v>17172555</v>
          </cell>
        </row>
        <row r="4175">
          <cell r="A4175">
            <v>187</v>
          </cell>
          <cell r="D4175">
            <v>2016</v>
          </cell>
          <cell r="F4175">
            <v>52</v>
          </cell>
          <cell r="I4175">
            <v>198418239</v>
          </cell>
        </row>
        <row r="4176">
          <cell r="A4176">
            <v>187</v>
          </cell>
          <cell r="D4176">
            <v>2016</v>
          </cell>
          <cell r="F4176">
            <v>53</v>
          </cell>
          <cell r="I4176">
            <v>131684983</v>
          </cell>
        </row>
        <row r="4177">
          <cell r="A4177">
            <v>187</v>
          </cell>
          <cell r="D4177">
            <v>2016</v>
          </cell>
          <cell r="F4177">
            <v>54</v>
          </cell>
          <cell r="I4177">
            <v>2987090</v>
          </cell>
        </row>
        <row r="4178">
          <cell r="A4178">
            <v>187</v>
          </cell>
          <cell r="D4178">
            <v>2016</v>
          </cell>
          <cell r="F4178">
            <v>55</v>
          </cell>
          <cell r="I4178">
            <v>2342270</v>
          </cell>
        </row>
        <row r="4179">
          <cell r="A4179">
            <v>187</v>
          </cell>
          <cell r="D4179">
            <v>2016</v>
          </cell>
          <cell r="F4179">
            <v>56</v>
          </cell>
          <cell r="I4179">
            <v>1966794</v>
          </cell>
        </row>
        <row r="4180">
          <cell r="A4180">
            <v>187</v>
          </cell>
          <cell r="D4180">
            <v>2016</v>
          </cell>
          <cell r="F4180">
            <v>57</v>
          </cell>
        </row>
        <row r="4181">
          <cell r="A4181">
            <v>187</v>
          </cell>
          <cell r="D4181">
            <v>2016</v>
          </cell>
          <cell r="F4181">
            <v>58</v>
          </cell>
          <cell r="I4181">
            <v>640091734</v>
          </cell>
        </row>
        <row r="4182">
          <cell r="A4182">
            <v>191</v>
          </cell>
          <cell r="D4182">
            <v>1998</v>
          </cell>
          <cell r="F4182">
            <v>48</v>
          </cell>
          <cell r="I4182">
            <v>88523871</v>
          </cell>
        </row>
        <row r="4183">
          <cell r="A4183">
            <v>191</v>
          </cell>
          <cell r="D4183">
            <v>1998</v>
          </cell>
          <cell r="F4183">
            <v>49</v>
          </cell>
          <cell r="I4183">
            <v>70974289</v>
          </cell>
        </row>
        <row r="4184">
          <cell r="A4184">
            <v>191</v>
          </cell>
          <cell r="D4184">
            <v>1998</v>
          </cell>
          <cell r="F4184">
            <v>50</v>
          </cell>
          <cell r="I4184">
            <v>303591</v>
          </cell>
        </row>
        <row r="4185">
          <cell r="A4185">
            <v>191</v>
          </cell>
          <cell r="D4185">
            <v>1998</v>
          </cell>
          <cell r="F4185">
            <v>51</v>
          </cell>
          <cell r="I4185">
            <v>529201</v>
          </cell>
        </row>
        <row r="4186">
          <cell r="A4186">
            <v>191</v>
          </cell>
          <cell r="D4186">
            <v>1998</v>
          </cell>
          <cell r="F4186">
            <v>52</v>
          </cell>
        </row>
        <row r="4187">
          <cell r="A4187">
            <v>191</v>
          </cell>
          <cell r="D4187">
            <v>1998</v>
          </cell>
          <cell r="F4187">
            <v>53</v>
          </cell>
          <cell r="I4187">
            <v>308568190</v>
          </cell>
        </row>
        <row r="4188">
          <cell r="A4188">
            <v>191</v>
          </cell>
          <cell r="D4188">
            <v>1998</v>
          </cell>
          <cell r="F4188">
            <v>54</v>
          </cell>
        </row>
        <row r="4189">
          <cell r="A4189">
            <v>191</v>
          </cell>
          <cell r="D4189">
            <v>1998</v>
          </cell>
          <cell r="F4189">
            <v>55</v>
          </cell>
          <cell r="I4189">
            <v>2729920</v>
          </cell>
        </row>
        <row r="4190">
          <cell r="A4190">
            <v>191</v>
          </cell>
          <cell r="D4190">
            <v>1998</v>
          </cell>
          <cell r="F4190">
            <v>56</v>
          </cell>
          <cell r="I4190">
            <v>6262546</v>
          </cell>
        </row>
        <row r="4191">
          <cell r="A4191">
            <v>191</v>
          </cell>
          <cell r="D4191">
            <v>1998</v>
          </cell>
          <cell r="F4191">
            <v>57</v>
          </cell>
          <cell r="I4191">
            <v>79854949</v>
          </cell>
        </row>
        <row r="4192">
          <cell r="A4192">
            <v>191</v>
          </cell>
          <cell r="D4192">
            <v>1998</v>
          </cell>
          <cell r="F4192">
            <v>58</v>
          </cell>
        </row>
        <row r="4193">
          <cell r="A4193">
            <v>191</v>
          </cell>
          <cell r="D4193">
            <v>1999</v>
          </cell>
          <cell r="F4193">
            <v>48</v>
          </cell>
          <cell r="I4193">
            <v>89924885</v>
          </cell>
        </row>
        <row r="4194">
          <cell r="A4194">
            <v>191</v>
          </cell>
          <cell r="D4194">
            <v>1999</v>
          </cell>
          <cell r="F4194">
            <v>49</v>
          </cell>
          <cell r="I4194">
            <v>71386213</v>
          </cell>
        </row>
        <row r="4195">
          <cell r="A4195">
            <v>191</v>
          </cell>
          <cell r="D4195">
            <v>1999</v>
          </cell>
          <cell r="F4195">
            <v>50</v>
          </cell>
          <cell r="I4195">
            <v>525441</v>
          </cell>
        </row>
        <row r="4196">
          <cell r="A4196">
            <v>191</v>
          </cell>
          <cell r="D4196">
            <v>1999</v>
          </cell>
          <cell r="F4196">
            <v>51</v>
          </cell>
          <cell r="I4196">
            <v>827543</v>
          </cell>
        </row>
        <row r="4197">
          <cell r="A4197">
            <v>191</v>
          </cell>
          <cell r="D4197">
            <v>1999</v>
          </cell>
          <cell r="F4197">
            <v>52</v>
          </cell>
          <cell r="I4197">
            <v>0</v>
          </cell>
        </row>
        <row r="4198">
          <cell r="A4198">
            <v>191</v>
          </cell>
          <cell r="D4198">
            <v>1999</v>
          </cell>
          <cell r="F4198">
            <v>53</v>
          </cell>
          <cell r="I4198">
            <v>313605672</v>
          </cell>
        </row>
        <row r="4199">
          <cell r="A4199">
            <v>191</v>
          </cell>
          <cell r="D4199">
            <v>1999</v>
          </cell>
          <cell r="F4199">
            <v>54</v>
          </cell>
        </row>
        <row r="4200">
          <cell r="A4200">
            <v>191</v>
          </cell>
          <cell r="D4200">
            <v>1999</v>
          </cell>
          <cell r="F4200">
            <v>55</v>
          </cell>
          <cell r="I4200">
            <v>2845310</v>
          </cell>
        </row>
        <row r="4201">
          <cell r="A4201">
            <v>191</v>
          </cell>
          <cell r="D4201">
            <v>1999</v>
          </cell>
          <cell r="F4201">
            <v>56</v>
          </cell>
          <cell r="I4201">
            <v>6342518</v>
          </cell>
        </row>
        <row r="4202">
          <cell r="A4202">
            <v>191</v>
          </cell>
          <cell r="D4202">
            <v>1999</v>
          </cell>
          <cell r="F4202">
            <v>57</v>
          </cell>
          <cell r="I4202">
            <v>80622644</v>
          </cell>
        </row>
        <row r="4203">
          <cell r="A4203">
            <v>191</v>
          </cell>
          <cell r="D4203">
            <v>1999</v>
          </cell>
          <cell r="F4203">
            <v>58</v>
          </cell>
          <cell r="I4203">
            <v>0</v>
          </cell>
        </row>
        <row r="4204">
          <cell r="A4204">
            <v>191</v>
          </cell>
          <cell r="D4204">
            <v>2000</v>
          </cell>
          <cell r="F4204">
            <v>48</v>
          </cell>
          <cell r="I4204">
            <v>93524928</v>
          </cell>
        </row>
        <row r="4205">
          <cell r="A4205">
            <v>191</v>
          </cell>
          <cell r="D4205">
            <v>2000</v>
          </cell>
          <cell r="F4205">
            <v>49</v>
          </cell>
          <cell r="I4205">
            <v>72767085</v>
          </cell>
        </row>
        <row r="4206">
          <cell r="A4206">
            <v>191</v>
          </cell>
          <cell r="D4206">
            <v>2000</v>
          </cell>
          <cell r="F4206">
            <v>50</v>
          </cell>
          <cell r="I4206">
            <v>345001</v>
          </cell>
        </row>
        <row r="4207">
          <cell r="A4207">
            <v>191</v>
          </cell>
          <cell r="D4207">
            <v>2000</v>
          </cell>
          <cell r="F4207">
            <v>51</v>
          </cell>
          <cell r="I4207">
            <v>1010473</v>
          </cell>
        </row>
        <row r="4208">
          <cell r="A4208">
            <v>191</v>
          </cell>
          <cell r="D4208">
            <v>2000</v>
          </cell>
          <cell r="F4208">
            <v>52</v>
          </cell>
          <cell r="I4208">
            <v>0</v>
          </cell>
        </row>
        <row r="4209">
          <cell r="A4209">
            <v>191</v>
          </cell>
          <cell r="D4209">
            <v>2000</v>
          </cell>
          <cell r="F4209">
            <v>53</v>
          </cell>
          <cell r="I4209">
            <v>315029900</v>
          </cell>
        </row>
        <row r="4210">
          <cell r="A4210">
            <v>191</v>
          </cell>
          <cell r="D4210">
            <v>2000</v>
          </cell>
          <cell r="F4210">
            <v>54</v>
          </cell>
        </row>
        <row r="4211">
          <cell r="A4211">
            <v>191</v>
          </cell>
          <cell r="D4211">
            <v>2000</v>
          </cell>
          <cell r="F4211">
            <v>55</v>
          </cell>
          <cell r="I4211">
            <v>2879800</v>
          </cell>
        </row>
        <row r="4212">
          <cell r="A4212">
            <v>191</v>
          </cell>
          <cell r="D4212">
            <v>2000</v>
          </cell>
          <cell r="F4212">
            <v>56</v>
          </cell>
          <cell r="I4212">
            <v>6401995</v>
          </cell>
        </row>
        <row r="4213">
          <cell r="A4213">
            <v>191</v>
          </cell>
          <cell r="D4213">
            <v>2000</v>
          </cell>
          <cell r="F4213">
            <v>57</v>
          </cell>
          <cell r="I4213">
            <v>83194957</v>
          </cell>
        </row>
        <row r="4214">
          <cell r="A4214">
            <v>191</v>
          </cell>
          <cell r="D4214">
            <v>2000</v>
          </cell>
          <cell r="F4214">
            <v>58</v>
          </cell>
          <cell r="I4214">
            <v>0</v>
          </cell>
        </row>
        <row r="4215">
          <cell r="A4215">
            <v>191</v>
          </cell>
          <cell r="D4215">
            <v>2001</v>
          </cell>
          <cell r="F4215">
            <v>48</v>
          </cell>
          <cell r="I4215">
            <v>97594382</v>
          </cell>
        </row>
        <row r="4216">
          <cell r="A4216">
            <v>191</v>
          </cell>
          <cell r="D4216">
            <v>2001</v>
          </cell>
          <cell r="F4216">
            <v>49</v>
          </cell>
          <cell r="I4216">
            <v>74448324</v>
          </cell>
        </row>
        <row r="4217">
          <cell r="A4217">
            <v>191</v>
          </cell>
          <cell r="D4217">
            <v>2001</v>
          </cell>
          <cell r="F4217">
            <v>50</v>
          </cell>
          <cell r="I4217">
            <v>363228</v>
          </cell>
        </row>
        <row r="4218">
          <cell r="A4218">
            <v>191</v>
          </cell>
          <cell r="D4218">
            <v>2001</v>
          </cell>
          <cell r="F4218">
            <v>51</v>
          </cell>
          <cell r="I4218">
            <v>1044854</v>
          </cell>
        </row>
        <row r="4219">
          <cell r="A4219">
            <v>191</v>
          </cell>
          <cell r="D4219">
            <v>2001</v>
          </cell>
          <cell r="F4219">
            <v>52</v>
          </cell>
          <cell r="I4219">
            <v>0</v>
          </cell>
        </row>
        <row r="4220">
          <cell r="A4220">
            <v>191</v>
          </cell>
          <cell r="D4220">
            <v>2001</v>
          </cell>
          <cell r="F4220">
            <v>53</v>
          </cell>
          <cell r="I4220">
            <v>323408516</v>
          </cell>
        </row>
        <row r="4221">
          <cell r="A4221">
            <v>191</v>
          </cell>
          <cell r="D4221">
            <v>2001</v>
          </cell>
          <cell r="F4221">
            <v>54</v>
          </cell>
        </row>
        <row r="4222">
          <cell r="A4222">
            <v>191</v>
          </cell>
          <cell r="D4222">
            <v>2001</v>
          </cell>
          <cell r="F4222">
            <v>55</v>
          </cell>
          <cell r="I4222">
            <v>3015337</v>
          </cell>
        </row>
        <row r="4223">
          <cell r="A4223">
            <v>191</v>
          </cell>
          <cell r="D4223">
            <v>2001</v>
          </cell>
          <cell r="F4223">
            <v>56</v>
          </cell>
          <cell r="I4223">
            <v>6765493</v>
          </cell>
        </row>
        <row r="4224">
          <cell r="A4224">
            <v>191</v>
          </cell>
          <cell r="D4224">
            <v>2001</v>
          </cell>
          <cell r="F4224">
            <v>57</v>
          </cell>
          <cell r="I4224">
            <v>87003226</v>
          </cell>
        </row>
        <row r="4225">
          <cell r="A4225">
            <v>191</v>
          </cell>
          <cell r="D4225">
            <v>2001</v>
          </cell>
          <cell r="F4225">
            <v>58</v>
          </cell>
          <cell r="I4225">
            <v>0</v>
          </cell>
        </row>
        <row r="4226">
          <cell r="A4226">
            <v>191</v>
          </cell>
          <cell r="D4226">
            <v>2002</v>
          </cell>
          <cell r="F4226">
            <v>48</v>
          </cell>
          <cell r="I4226">
            <v>103422124</v>
          </cell>
        </row>
        <row r="4227">
          <cell r="A4227">
            <v>191</v>
          </cell>
          <cell r="D4227">
            <v>2002</v>
          </cell>
          <cell r="F4227">
            <v>49</v>
          </cell>
          <cell r="I4227">
            <v>75948561</v>
          </cell>
        </row>
        <row r="4228">
          <cell r="A4228">
            <v>191</v>
          </cell>
          <cell r="D4228">
            <v>2002</v>
          </cell>
          <cell r="F4228">
            <v>50</v>
          </cell>
          <cell r="I4228">
            <v>368151</v>
          </cell>
        </row>
        <row r="4229">
          <cell r="A4229">
            <v>191</v>
          </cell>
          <cell r="D4229">
            <v>2002</v>
          </cell>
          <cell r="F4229">
            <v>51</v>
          </cell>
          <cell r="I4229">
            <v>1035384</v>
          </cell>
        </row>
        <row r="4230">
          <cell r="A4230">
            <v>191</v>
          </cell>
          <cell r="D4230">
            <v>2002</v>
          </cell>
          <cell r="F4230">
            <v>52</v>
          </cell>
          <cell r="I4230">
            <v>0</v>
          </cell>
        </row>
        <row r="4231">
          <cell r="A4231">
            <v>191</v>
          </cell>
          <cell r="D4231">
            <v>2002</v>
          </cell>
          <cell r="F4231">
            <v>53</v>
          </cell>
          <cell r="I4231">
            <v>333152048</v>
          </cell>
        </row>
        <row r="4232">
          <cell r="A4232">
            <v>191</v>
          </cell>
          <cell r="D4232">
            <v>2002</v>
          </cell>
          <cell r="F4232">
            <v>54</v>
          </cell>
        </row>
        <row r="4233">
          <cell r="A4233">
            <v>191</v>
          </cell>
          <cell r="D4233">
            <v>2002</v>
          </cell>
          <cell r="F4233">
            <v>55</v>
          </cell>
          <cell r="I4233">
            <v>3845142</v>
          </cell>
        </row>
        <row r="4234">
          <cell r="A4234">
            <v>191</v>
          </cell>
          <cell r="D4234">
            <v>2002</v>
          </cell>
          <cell r="F4234">
            <v>56</v>
          </cell>
          <cell r="I4234">
            <v>7245177</v>
          </cell>
        </row>
        <row r="4235">
          <cell r="A4235">
            <v>191</v>
          </cell>
          <cell r="D4235">
            <v>2002</v>
          </cell>
          <cell r="F4235">
            <v>57</v>
          </cell>
          <cell r="I4235">
            <v>91405199</v>
          </cell>
        </row>
        <row r="4236">
          <cell r="A4236">
            <v>191</v>
          </cell>
          <cell r="D4236">
            <v>2002</v>
          </cell>
          <cell r="F4236">
            <v>58</v>
          </cell>
          <cell r="I4236">
            <v>0</v>
          </cell>
        </row>
        <row r="4237">
          <cell r="A4237">
            <v>191</v>
          </cell>
          <cell r="D4237">
            <v>2003</v>
          </cell>
          <cell r="F4237">
            <v>48</v>
          </cell>
          <cell r="I4237">
            <v>9262386</v>
          </cell>
        </row>
        <row r="4238">
          <cell r="A4238">
            <v>191</v>
          </cell>
          <cell r="D4238">
            <v>2003</v>
          </cell>
          <cell r="F4238">
            <v>49</v>
          </cell>
          <cell r="I4238">
            <v>9051550</v>
          </cell>
        </row>
        <row r="4239">
          <cell r="A4239">
            <v>191</v>
          </cell>
          <cell r="D4239">
            <v>2003</v>
          </cell>
          <cell r="F4239">
            <v>50</v>
          </cell>
          <cell r="I4239">
            <v>133339582</v>
          </cell>
        </row>
        <row r="4240">
          <cell r="A4240">
            <v>191</v>
          </cell>
          <cell r="D4240">
            <v>2003</v>
          </cell>
          <cell r="F4240">
            <v>51</v>
          </cell>
          <cell r="I4240">
            <v>2958226</v>
          </cell>
        </row>
        <row r="4241">
          <cell r="A4241">
            <v>191</v>
          </cell>
          <cell r="D4241">
            <v>2003</v>
          </cell>
          <cell r="F4241">
            <v>52</v>
          </cell>
          <cell r="I4241">
            <v>105300989</v>
          </cell>
        </row>
        <row r="4242">
          <cell r="A4242">
            <v>191</v>
          </cell>
          <cell r="D4242">
            <v>2003</v>
          </cell>
          <cell r="F4242">
            <v>53</v>
          </cell>
          <cell r="I4242">
            <v>76749343</v>
          </cell>
        </row>
        <row r="4243">
          <cell r="A4243">
            <v>191</v>
          </cell>
          <cell r="D4243">
            <v>2003</v>
          </cell>
          <cell r="F4243">
            <v>54</v>
          </cell>
          <cell r="I4243">
            <v>368151</v>
          </cell>
        </row>
        <row r="4244">
          <cell r="A4244">
            <v>191</v>
          </cell>
          <cell r="D4244">
            <v>2003</v>
          </cell>
          <cell r="F4244">
            <v>55</v>
          </cell>
          <cell r="I4244">
            <v>1053098</v>
          </cell>
        </row>
        <row r="4245">
          <cell r="A4245">
            <v>191</v>
          </cell>
          <cell r="D4245">
            <v>2003</v>
          </cell>
          <cell r="F4245">
            <v>56</v>
          </cell>
          <cell r="I4245">
            <v>0</v>
          </cell>
        </row>
        <row r="4246">
          <cell r="A4246">
            <v>191</v>
          </cell>
          <cell r="D4246">
            <v>2003</v>
          </cell>
          <cell r="F4246">
            <v>57</v>
          </cell>
          <cell r="I4246">
            <v>0</v>
          </cell>
        </row>
        <row r="4247">
          <cell r="A4247">
            <v>191</v>
          </cell>
          <cell r="D4247">
            <v>2003</v>
          </cell>
          <cell r="F4247">
            <v>58</v>
          </cell>
          <cell r="I4247">
            <v>338083325</v>
          </cell>
        </row>
        <row r="4248">
          <cell r="A4248">
            <v>191</v>
          </cell>
          <cell r="D4248">
            <v>2004</v>
          </cell>
          <cell r="F4248">
            <v>48</v>
          </cell>
          <cell r="I4248">
            <v>8924216</v>
          </cell>
        </row>
        <row r="4249">
          <cell r="A4249">
            <v>191</v>
          </cell>
          <cell r="D4249">
            <v>2004</v>
          </cell>
          <cell r="F4249">
            <v>49</v>
          </cell>
          <cell r="I4249">
            <v>9009447</v>
          </cell>
        </row>
        <row r="4250">
          <cell r="A4250">
            <v>191</v>
          </cell>
          <cell r="D4250">
            <v>2004</v>
          </cell>
          <cell r="F4250">
            <v>50</v>
          </cell>
          <cell r="I4250">
            <v>131675908</v>
          </cell>
        </row>
        <row r="4251">
          <cell r="A4251">
            <v>191</v>
          </cell>
          <cell r="D4251">
            <v>2004</v>
          </cell>
          <cell r="F4251">
            <v>51</v>
          </cell>
          <cell r="I4251">
            <v>2820797</v>
          </cell>
        </row>
        <row r="4252">
          <cell r="A4252">
            <v>191</v>
          </cell>
          <cell r="D4252">
            <v>2004</v>
          </cell>
          <cell r="F4252">
            <v>52</v>
          </cell>
          <cell r="I4252">
            <v>98677203</v>
          </cell>
        </row>
        <row r="4253">
          <cell r="A4253">
            <v>191</v>
          </cell>
          <cell r="D4253">
            <v>2004</v>
          </cell>
          <cell r="F4253">
            <v>53</v>
          </cell>
          <cell r="I4253">
            <v>73132520</v>
          </cell>
        </row>
        <row r="4254">
          <cell r="A4254">
            <v>191</v>
          </cell>
          <cell r="D4254">
            <v>2004</v>
          </cell>
          <cell r="F4254">
            <v>54</v>
          </cell>
          <cell r="I4254">
            <v>368151</v>
          </cell>
        </row>
        <row r="4255">
          <cell r="A4255">
            <v>191</v>
          </cell>
          <cell r="D4255">
            <v>2004</v>
          </cell>
          <cell r="F4255">
            <v>55</v>
          </cell>
          <cell r="I4255">
            <v>1084296</v>
          </cell>
        </row>
        <row r="4256">
          <cell r="A4256">
            <v>191</v>
          </cell>
          <cell r="D4256">
            <v>2004</v>
          </cell>
          <cell r="F4256">
            <v>56</v>
          </cell>
        </row>
        <row r="4257">
          <cell r="A4257">
            <v>191</v>
          </cell>
          <cell r="D4257">
            <v>2004</v>
          </cell>
          <cell r="F4257">
            <v>57</v>
          </cell>
        </row>
        <row r="4258">
          <cell r="A4258">
            <v>191</v>
          </cell>
          <cell r="D4258">
            <v>2004</v>
          </cell>
          <cell r="F4258">
            <v>58</v>
          </cell>
          <cell r="I4258">
            <v>325692538</v>
          </cell>
        </row>
        <row r="4259">
          <cell r="A4259">
            <v>191</v>
          </cell>
          <cell r="D4259">
            <v>2005</v>
          </cell>
          <cell r="F4259">
            <v>48</v>
          </cell>
          <cell r="I4259">
            <v>11318849</v>
          </cell>
        </row>
        <row r="4260">
          <cell r="A4260">
            <v>191</v>
          </cell>
          <cell r="D4260">
            <v>2005</v>
          </cell>
          <cell r="F4260">
            <v>49</v>
          </cell>
          <cell r="I4260">
            <v>9067553</v>
          </cell>
        </row>
        <row r="4261">
          <cell r="A4261">
            <v>191</v>
          </cell>
          <cell r="D4261">
            <v>2005</v>
          </cell>
          <cell r="F4261">
            <v>50</v>
          </cell>
          <cell r="I4261">
            <v>133310875</v>
          </cell>
        </row>
        <row r="4262">
          <cell r="A4262">
            <v>191</v>
          </cell>
          <cell r="D4262">
            <v>2005</v>
          </cell>
          <cell r="F4262">
            <v>51</v>
          </cell>
          <cell r="I4262">
            <v>2911905</v>
          </cell>
        </row>
        <row r="4263">
          <cell r="A4263">
            <v>191</v>
          </cell>
          <cell r="D4263">
            <v>2005</v>
          </cell>
          <cell r="F4263">
            <v>52</v>
          </cell>
          <cell r="I4263">
            <v>103865657</v>
          </cell>
        </row>
        <row r="4264">
          <cell r="A4264">
            <v>191</v>
          </cell>
          <cell r="D4264">
            <v>2005</v>
          </cell>
          <cell r="F4264">
            <v>53</v>
          </cell>
          <cell r="I4264">
            <v>75604629</v>
          </cell>
        </row>
        <row r="4265">
          <cell r="A4265">
            <v>191</v>
          </cell>
          <cell r="D4265">
            <v>2005</v>
          </cell>
          <cell r="F4265">
            <v>54</v>
          </cell>
          <cell r="I4265">
            <v>930167</v>
          </cell>
        </row>
        <row r="4266">
          <cell r="A4266">
            <v>191</v>
          </cell>
          <cell r="D4266">
            <v>2005</v>
          </cell>
          <cell r="F4266">
            <v>55</v>
          </cell>
          <cell r="I4266">
            <v>1602686</v>
          </cell>
        </row>
        <row r="4267">
          <cell r="A4267">
            <v>191</v>
          </cell>
          <cell r="D4267">
            <v>2005</v>
          </cell>
          <cell r="F4267">
            <v>56</v>
          </cell>
        </row>
        <row r="4268">
          <cell r="A4268">
            <v>191</v>
          </cell>
          <cell r="D4268">
            <v>2005</v>
          </cell>
          <cell r="F4268">
            <v>57</v>
          </cell>
        </row>
        <row r="4269">
          <cell r="A4269">
            <v>191</v>
          </cell>
          <cell r="D4269">
            <v>2005</v>
          </cell>
          <cell r="F4269">
            <v>58</v>
          </cell>
          <cell r="I4269">
            <v>338612321</v>
          </cell>
        </row>
        <row r="4270">
          <cell r="A4270">
            <v>191</v>
          </cell>
          <cell r="D4270">
            <v>2006</v>
          </cell>
          <cell r="F4270">
            <v>48</v>
          </cell>
          <cell r="I4270">
            <v>11420847</v>
          </cell>
        </row>
        <row r="4271">
          <cell r="A4271">
            <v>191</v>
          </cell>
          <cell r="D4271">
            <v>2006</v>
          </cell>
          <cell r="F4271">
            <v>49</v>
          </cell>
          <cell r="I4271">
            <v>9111488</v>
          </cell>
        </row>
        <row r="4272">
          <cell r="A4272">
            <v>191</v>
          </cell>
          <cell r="D4272">
            <v>2006</v>
          </cell>
          <cell r="F4272">
            <v>50</v>
          </cell>
          <cell r="I4272">
            <v>135341895</v>
          </cell>
        </row>
        <row r="4273">
          <cell r="A4273">
            <v>191</v>
          </cell>
          <cell r="D4273">
            <v>2006</v>
          </cell>
          <cell r="F4273">
            <v>51</v>
          </cell>
          <cell r="I4273">
            <v>2911905</v>
          </cell>
        </row>
        <row r="4274">
          <cell r="A4274">
            <v>191</v>
          </cell>
          <cell r="D4274">
            <v>2006</v>
          </cell>
          <cell r="F4274">
            <v>52</v>
          </cell>
          <cell r="I4274">
            <v>106038423</v>
          </cell>
        </row>
        <row r="4275">
          <cell r="A4275">
            <v>191</v>
          </cell>
          <cell r="D4275">
            <v>2006</v>
          </cell>
          <cell r="F4275">
            <v>53</v>
          </cell>
          <cell r="I4275">
            <v>77156636</v>
          </cell>
        </row>
        <row r="4276">
          <cell r="A4276">
            <v>191</v>
          </cell>
          <cell r="D4276">
            <v>2006</v>
          </cell>
          <cell r="F4276">
            <v>54</v>
          </cell>
          <cell r="I4276">
            <v>969694</v>
          </cell>
        </row>
        <row r="4277">
          <cell r="A4277">
            <v>191</v>
          </cell>
          <cell r="D4277">
            <v>2006</v>
          </cell>
          <cell r="F4277">
            <v>55</v>
          </cell>
          <cell r="I4277">
            <v>1629453</v>
          </cell>
        </row>
        <row r="4278">
          <cell r="A4278">
            <v>191</v>
          </cell>
          <cell r="D4278">
            <v>2006</v>
          </cell>
          <cell r="F4278">
            <v>56</v>
          </cell>
        </row>
        <row r="4279">
          <cell r="A4279">
            <v>191</v>
          </cell>
          <cell r="D4279">
            <v>2006</v>
          </cell>
          <cell r="F4279">
            <v>57</v>
          </cell>
        </row>
        <row r="4280">
          <cell r="A4280">
            <v>191</v>
          </cell>
          <cell r="D4280">
            <v>2006</v>
          </cell>
          <cell r="F4280">
            <v>58</v>
          </cell>
          <cell r="I4280">
            <v>344580341</v>
          </cell>
        </row>
        <row r="4281">
          <cell r="A4281">
            <v>191</v>
          </cell>
          <cell r="D4281">
            <v>2007</v>
          </cell>
          <cell r="F4281">
            <v>48</v>
          </cell>
          <cell r="I4281">
            <v>11436518</v>
          </cell>
        </row>
        <row r="4282">
          <cell r="A4282">
            <v>191</v>
          </cell>
          <cell r="D4282">
            <v>2007</v>
          </cell>
          <cell r="F4282">
            <v>49</v>
          </cell>
          <cell r="I4282">
            <v>9274289</v>
          </cell>
        </row>
        <row r="4283">
          <cell r="A4283">
            <v>191</v>
          </cell>
          <cell r="D4283">
            <v>2007</v>
          </cell>
          <cell r="F4283">
            <v>50</v>
          </cell>
          <cell r="I4283">
            <v>152620305</v>
          </cell>
        </row>
        <row r="4284">
          <cell r="A4284">
            <v>191</v>
          </cell>
          <cell r="D4284">
            <v>2007</v>
          </cell>
          <cell r="F4284">
            <v>51</v>
          </cell>
          <cell r="I4284">
            <v>2911905</v>
          </cell>
        </row>
        <row r="4285">
          <cell r="A4285">
            <v>191</v>
          </cell>
          <cell r="D4285">
            <v>2007</v>
          </cell>
          <cell r="F4285">
            <v>52</v>
          </cell>
          <cell r="I4285">
            <v>111734386</v>
          </cell>
        </row>
        <row r="4286">
          <cell r="A4286">
            <v>191</v>
          </cell>
          <cell r="D4286">
            <v>2007</v>
          </cell>
          <cell r="F4286">
            <v>53</v>
          </cell>
          <cell r="I4286">
            <v>79851227</v>
          </cell>
        </row>
        <row r="4287">
          <cell r="A4287">
            <v>191</v>
          </cell>
          <cell r="D4287">
            <v>2007</v>
          </cell>
          <cell r="F4287">
            <v>54</v>
          </cell>
          <cell r="I4287">
            <v>522502</v>
          </cell>
        </row>
        <row r="4288">
          <cell r="A4288">
            <v>191</v>
          </cell>
          <cell r="D4288">
            <v>2007</v>
          </cell>
          <cell r="F4288">
            <v>55</v>
          </cell>
          <cell r="I4288">
            <v>2253788</v>
          </cell>
        </row>
        <row r="4289">
          <cell r="A4289">
            <v>191</v>
          </cell>
          <cell r="D4289">
            <v>2007</v>
          </cell>
          <cell r="F4289">
            <v>56</v>
          </cell>
        </row>
        <row r="4290">
          <cell r="A4290">
            <v>191</v>
          </cell>
          <cell r="D4290">
            <v>2007</v>
          </cell>
          <cell r="F4290">
            <v>57</v>
          </cell>
        </row>
        <row r="4291">
          <cell r="A4291">
            <v>191</v>
          </cell>
          <cell r="D4291">
            <v>2007</v>
          </cell>
          <cell r="F4291">
            <v>58</v>
          </cell>
          <cell r="I4291">
            <v>370604920</v>
          </cell>
        </row>
        <row r="4292">
          <cell r="A4292">
            <v>191</v>
          </cell>
          <cell r="D4292">
            <v>2008</v>
          </cell>
          <cell r="F4292">
            <v>48</v>
          </cell>
          <cell r="I4292">
            <v>11837246</v>
          </cell>
        </row>
        <row r="4293">
          <cell r="A4293">
            <v>191</v>
          </cell>
          <cell r="D4293">
            <v>2008</v>
          </cell>
          <cell r="F4293">
            <v>49</v>
          </cell>
          <cell r="I4293">
            <v>9453942</v>
          </cell>
        </row>
        <row r="4294">
          <cell r="A4294">
            <v>191</v>
          </cell>
          <cell r="D4294">
            <v>2008</v>
          </cell>
          <cell r="F4294">
            <v>50</v>
          </cell>
          <cell r="I4294">
            <v>162611194</v>
          </cell>
        </row>
        <row r="4295">
          <cell r="A4295">
            <v>191</v>
          </cell>
          <cell r="D4295">
            <v>2008</v>
          </cell>
          <cell r="F4295">
            <v>51</v>
          </cell>
          <cell r="I4295">
            <v>2885052</v>
          </cell>
        </row>
        <row r="4296">
          <cell r="A4296">
            <v>191</v>
          </cell>
          <cell r="D4296">
            <v>2008</v>
          </cell>
          <cell r="F4296">
            <v>52</v>
          </cell>
          <cell r="I4296">
            <v>119273572</v>
          </cell>
        </row>
        <row r="4297">
          <cell r="A4297">
            <v>191</v>
          </cell>
          <cell r="D4297">
            <v>2008</v>
          </cell>
          <cell r="F4297">
            <v>53</v>
          </cell>
          <cell r="I4297">
            <v>85239440</v>
          </cell>
        </row>
        <row r="4298">
          <cell r="A4298">
            <v>191</v>
          </cell>
          <cell r="D4298">
            <v>2008</v>
          </cell>
          <cell r="F4298">
            <v>54</v>
          </cell>
          <cell r="I4298">
            <v>557804</v>
          </cell>
        </row>
        <row r="4299">
          <cell r="A4299">
            <v>191</v>
          </cell>
          <cell r="D4299">
            <v>2008</v>
          </cell>
          <cell r="F4299">
            <v>55</v>
          </cell>
          <cell r="I4299">
            <v>2327187</v>
          </cell>
        </row>
        <row r="4300">
          <cell r="A4300">
            <v>191</v>
          </cell>
          <cell r="D4300">
            <v>2008</v>
          </cell>
          <cell r="F4300">
            <v>56</v>
          </cell>
        </row>
        <row r="4301">
          <cell r="A4301">
            <v>191</v>
          </cell>
          <cell r="D4301">
            <v>2008</v>
          </cell>
          <cell r="F4301">
            <v>57</v>
          </cell>
        </row>
        <row r="4302">
          <cell r="A4302">
            <v>191</v>
          </cell>
          <cell r="D4302">
            <v>2008</v>
          </cell>
          <cell r="F4302">
            <v>58</v>
          </cell>
          <cell r="I4302">
            <v>394185437</v>
          </cell>
        </row>
        <row r="4303">
          <cell r="A4303">
            <v>191</v>
          </cell>
          <cell r="D4303">
            <v>2009</v>
          </cell>
          <cell r="F4303">
            <v>48</v>
          </cell>
          <cell r="I4303">
            <v>18746773</v>
          </cell>
        </row>
        <row r="4304">
          <cell r="A4304">
            <v>191</v>
          </cell>
          <cell r="D4304">
            <v>2009</v>
          </cell>
          <cell r="F4304">
            <v>49</v>
          </cell>
          <cell r="I4304">
            <v>20578979</v>
          </cell>
        </row>
        <row r="4305">
          <cell r="A4305">
            <v>191</v>
          </cell>
          <cell r="D4305">
            <v>2009</v>
          </cell>
          <cell r="F4305">
            <v>50</v>
          </cell>
          <cell r="I4305">
            <v>198439778</v>
          </cell>
        </row>
        <row r="4306">
          <cell r="A4306">
            <v>191</v>
          </cell>
          <cell r="D4306">
            <v>2009</v>
          </cell>
          <cell r="F4306">
            <v>51</v>
          </cell>
          <cell r="I4306">
            <v>2884299</v>
          </cell>
        </row>
        <row r="4307">
          <cell r="A4307">
            <v>191</v>
          </cell>
          <cell r="D4307">
            <v>2009</v>
          </cell>
          <cell r="F4307">
            <v>52</v>
          </cell>
          <cell r="I4307">
            <v>134718558</v>
          </cell>
        </row>
        <row r="4308">
          <cell r="A4308">
            <v>191</v>
          </cell>
          <cell r="D4308">
            <v>2009</v>
          </cell>
          <cell r="F4308">
            <v>53</v>
          </cell>
          <cell r="I4308">
            <v>92124078</v>
          </cell>
        </row>
        <row r="4309">
          <cell r="A4309">
            <v>191</v>
          </cell>
          <cell r="D4309">
            <v>2009</v>
          </cell>
          <cell r="F4309">
            <v>54</v>
          </cell>
          <cell r="I4309">
            <v>1099897</v>
          </cell>
        </row>
        <row r="4310">
          <cell r="A4310">
            <v>191</v>
          </cell>
          <cell r="D4310">
            <v>2009</v>
          </cell>
          <cell r="F4310">
            <v>55</v>
          </cell>
          <cell r="I4310">
            <v>2713005</v>
          </cell>
        </row>
        <row r="4311">
          <cell r="A4311">
            <v>191</v>
          </cell>
          <cell r="D4311">
            <v>2009</v>
          </cell>
          <cell r="F4311">
            <v>56</v>
          </cell>
        </row>
        <row r="4312">
          <cell r="A4312">
            <v>191</v>
          </cell>
          <cell r="D4312">
            <v>2009</v>
          </cell>
          <cell r="F4312">
            <v>57</v>
          </cell>
        </row>
        <row r="4313">
          <cell r="A4313">
            <v>191</v>
          </cell>
          <cell r="D4313">
            <v>2009</v>
          </cell>
          <cell r="F4313">
            <v>58</v>
          </cell>
          <cell r="I4313">
            <v>471305367</v>
          </cell>
        </row>
        <row r="4314">
          <cell r="A4314">
            <v>191</v>
          </cell>
          <cell r="D4314">
            <v>2010</v>
          </cell>
          <cell r="F4314">
            <v>48</v>
          </cell>
          <cell r="I4314">
            <v>18650579</v>
          </cell>
        </row>
        <row r="4315">
          <cell r="A4315">
            <v>191</v>
          </cell>
          <cell r="D4315">
            <v>2010</v>
          </cell>
          <cell r="F4315">
            <v>49</v>
          </cell>
          <cell r="I4315">
            <v>22048147</v>
          </cell>
        </row>
        <row r="4316">
          <cell r="A4316">
            <v>191</v>
          </cell>
          <cell r="D4316">
            <v>2010</v>
          </cell>
          <cell r="F4316">
            <v>50</v>
          </cell>
          <cell r="I4316">
            <v>233697131</v>
          </cell>
        </row>
        <row r="4317">
          <cell r="A4317">
            <v>191</v>
          </cell>
          <cell r="D4317">
            <v>2010</v>
          </cell>
          <cell r="F4317">
            <v>51</v>
          </cell>
          <cell r="I4317">
            <v>2862055</v>
          </cell>
        </row>
        <row r="4318">
          <cell r="A4318">
            <v>191</v>
          </cell>
          <cell r="D4318">
            <v>2010</v>
          </cell>
          <cell r="F4318">
            <v>52</v>
          </cell>
          <cell r="I4318">
            <v>170013639</v>
          </cell>
        </row>
        <row r="4319">
          <cell r="A4319">
            <v>191</v>
          </cell>
          <cell r="D4319">
            <v>2010</v>
          </cell>
          <cell r="F4319">
            <v>53</v>
          </cell>
          <cell r="I4319">
            <v>107659939</v>
          </cell>
        </row>
        <row r="4320">
          <cell r="A4320">
            <v>191</v>
          </cell>
          <cell r="D4320">
            <v>2010</v>
          </cell>
          <cell r="F4320">
            <v>54</v>
          </cell>
          <cell r="I4320">
            <v>960262</v>
          </cell>
        </row>
        <row r="4321">
          <cell r="A4321">
            <v>191</v>
          </cell>
          <cell r="D4321">
            <v>2010</v>
          </cell>
          <cell r="F4321">
            <v>55</v>
          </cell>
          <cell r="I4321">
            <v>3149180</v>
          </cell>
        </row>
        <row r="4322">
          <cell r="A4322">
            <v>191</v>
          </cell>
          <cell r="D4322">
            <v>2010</v>
          </cell>
          <cell r="F4322">
            <v>56</v>
          </cell>
        </row>
        <row r="4323">
          <cell r="A4323">
            <v>191</v>
          </cell>
          <cell r="D4323">
            <v>2010</v>
          </cell>
          <cell r="F4323">
            <v>57</v>
          </cell>
        </row>
        <row r="4324">
          <cell r="A4324">
            <v>191</v>
          </cell>
          <cell r="D4324">
            <v>2010</v>
          </cell>
          <cell r="F4324">
            <v>58</v>
          </cell>
          <cell r="I4324">
            <v>559040932</v>
          </cell>
        </row>
        <row r="4325">
          <cell r="A4325">
            <v>191</v>
          </cell>
          <cell r="D4325">
            <v>2011</v>
          </cell>
          <cell r="F4325">
            <v>48</v>
          </cell>
          <cell r="I4325">
            <v>22261434</v>
          </cell>
        </row>
        <row r="4326">
          <cell r="A4326">
            <v>191</v>
          </cell>
          <cell r="D4326">
            <v>2011</v>
          </cell>
          <cell r="F4326">
            <v>49</v>
          </cell>
          <cell r="I4326">
            <v>27619603</v>
          </cell>
        </row>
        <row r="4327">
          <cell r="A4327">
            <v>191</v>
          </cell>
          <cell r="D4327">
            <v>2011</v>
          </cell>
          <cell r="F4327">
            <v>50</v>
          </cell>
          <cell r="I4327">
            <v>251717265</v>
          </cell>
        </row>
        <row r="4328">
          <cell r="A4328">
            <v>191</v>
          </cell>
          <cell r="D4328">
            <v>2011</v>
          </cell>
          <cell r="F4328">
            <v>51</v>
          </cell>
          <cell r="I4328">
            <v>2862055</v>
          </cell>
        </row>
        <row r="4329">
          <cell r="A4329">
            <v>191</v>
          </cell>
          <cell r="D4329">
            <v>2011</v>
          </cell>
          <cell r="F4329">
            <v>52</v>
          </cell>
          <cell r="I4329">
            <v>273511826</v>
          </cell>
        </row>
        <row r="4330">
          <cell r="A4330">
            <v>191</v>
          </cell>
          <cell r="D4330">
            <v>2011</v>
          </cell>
          <cell r="F4330">
            <v>53</v>
          </cell>
          <cell r="I4330">
            <v>139204633</v>
          </cell>
        </row>
        <row r="4331">
          <cell r="A4331">
            <v>191</v>
          </cell>
          <cell r="D4331">
            <v>2011</v>
          </cell>
          <cell r="F4331">
            <v>54</v>
          </cell>
          <cell r="I4331">
            <v>1075574</v>
          </cell>
        </row>
        <row r="4332">
          <cell r="A4332">
            <v>191</v>
          </cell>
          <cell r="D4332">
            <v>2011</v>
          </cell>
          <cell r="F4332">
            <v>55</v>
          </cell>
          <cell r="I4332">
            <v>3598623</v>
          </cell>
        </row>
        <row r="4333">
          <cell r="A4333">
            <v>191</v>
          </cell>
          <cell r="D4333">
            <v>2011</v>
          </cell>
          <cell r="F4333">
            <v>56</v>
          </cell>
        </row>
        <row r="4334">
          <cell r="A4334">
            <v>191</v>
          </cell>
          <cell r="D4334">
            <v>2011</v>
          </cell>
          <cell r="F4334">
            <v>57</v>
          </cell>
        </row>
        <row r="4335">
          <cell r="A4335">
            <v>191</v>
          </cell>
          <cell r="D4335">
            <v>2011</v>
          </cell>
          <cell r="F4335">
            <v>58</v>
          </cell>
          <cell r="I4335">
            <v>721851013</v>
          </cell>
        </row>
        <row r="4336">
          <cell r="A4336">
            <v>191</v>
          </cell>
          <cell r="D4336">
            <v>2012</v>
          </cell>
          <cell r="F4336">
            <v>48</v>
          </cell>
          <cell r="I4336">
            <v>25725619</v>
          </cell>
        </row>
        <row r="4337">
          <cell r="A4337">
            <v>191</v>
          </cell>
          <cell r="D4337">
            <v>2012</v>
          </cell>
          <cell r="F4337">
            <v>49</v>
          </cell>
          <cell r="I4337">
            <v>32172266</v>
          </cell>
        </row>
        <row r="4338">
          <cell r="A4338">
            <v>191</v>
          </cell>
          <cell r="D4338">
            <v>2012</v>
          </cell>
          <cell r="F4338">
            <v>50</v>
          </cell>
          <cell r="I4338">
            <v>259862493</v>
          </cell>
        </row>
        <row r="4339">
          <cell r="A4339">
            <v>191</v>
          </cell>
          <cell r="D4339">
            <v>2012</v>
          </cell>
          <cell r="F4339">
            <v>51</v>
          </cell>
          <cell r="I4339">
            <v>2822243</v>
          </cell>
        </row>
        <row r="4340">
          <cell r="A4340">
            <v>191</v>
          </cell>
          <cell r="D4340">
            <v>2012</v>
          </cell>
          <cell r="F4340">
            <v>52</v>
          </cell>
          <cell r="I4340">
            <v>296201650</v>
          </cell>
        </row>
        <row r="4341">
          <cell r="A4341">
            <v>191</v>
          </cell>
          <cell r="D4341">
            <v>2012</v>
          </cell>
          <cell r="F4341">
            <v>53</v>
          </cell>
          <cell r="I4341">
            <v>155735259</v>
          </cell>
        </row>
        <row r="4342">
          <cell r="A4342">
            <v>191</v>
          </cell>
          <cell r="D4342">
            <v>2012</v>
          </cell>
          <cell r="F4342">
            <v>54</v>
          </cell>
          <cell r="I4342">
            <v>1208828</v>
          </cell>
        </row>
        <row r="4343">
          <cell r="A4343">
            <v>191</v>
          </cell>
          <cell r="D4343">
            <v>2012</v>
          </cell>
          <cell r="F4343">
            <v>55</v>
          </cell>
          <cell r="I4343">
            <v>3987068</v>
          </cell>
        </row>
        <row r="4344">
          <cell r="A4344">
            <v>191</v>
          </cell>
          <cell r="D4344">
            <v>2012</v>
          </cell>
          <cell r="F4344">
            <v>56</v>
          </cell>
        </row>
        <row r="4345">
          <cell r="A4345">
            <v>191</v>
          </cell>
          <cell r="D4345">
            <v>2012</v>
          </cell>
          <cell r="F4345">
            <v>57</v>
          </cell>
        </row>
        <row r="4346">
          <cell r="A4346">
            <v>191</v>
          </cell>
          <cell r="D4346">
            <v>2012</v>
          </cell>
          <cell r="F4346">
            <v>58</v>
          </cell>
          <cell r="I4346">
            <v>777715426</v>
          </cell>
        </row>
        <row r="4347">
          <cell r="A4347">
            <v>191</v>
          </cell>
          <cell r="D4347">
            <v>2013</v>
          </cell>
          <cell r="F4347">
            <v>48</v>
          </cell>
          <cell r="I4347">
            <v>30194867</v>
          </cell>
        </row>
        <row r="4348">
          <cell r="A4348">
            <v>191</v>
          </cell>
          <cell r="D4348">
            <v>2013</v>
          </cell>
          <cell r="F4348">
            <v>49</v>
          </cell>
          <cell r="I4348">
            <v>45542097</v>
          </cell>
        </row>
        <row r="4349">
          <cell r="A4349">
            <v>191</v>
          </cell>
          <cell r="D4349">
            <v>2013</v>
          </cell>
          <cell r="F4349">
            <v>50</v>
          </cell>
          <cell r="I4349">
            <v>305728458</v>
          </cell>
        </row>
        <row r="4350">
          <cell r="A4350">
            <v>191</v>
          </cell>
          <cell r="D4350">
            <v>2013</v>
          </cell>
          <cell r="F4350">
            <v>51</v>
          </cell>
          <cell r="I4350">
            <v>2815931</v>
          </cell>
        </row>
        <row r="4351">
          <cell r="A4351">
            <v>191</v>
          </cell>
          <cell r="D4351">
            <v>2013</v>
          </cell>
          <cell r="F4351">
            <v>52</v>
          </cell>
          <cell r="I4351">
            <v>324456046</v>
          </cell>
        </row>
        <row r="4352">
          <cell r="A4352">
            <v>191</v>
          </cell>
          <cell r="D4352">
            <v>2013</v>
          </cell>
          <cell r="F4352">
            <v>53</v>
          </cell>
          <cell r="I4352">
            <v>158409554</v>
          </cell>
        </row>
        <row r="4353">
          <cell r="A4353">
            <v>191</v>
          </cell>
          <cell r="D4353">
            <v>2013</v>
          </cell>
          <cell r="F4353">
            <v>54</v>
          </cell>
          <cell r="I4353">
            <v>1288891</v>
          </cell>
        </row>
        <row r="4354">
          <cell r="A4354">
            <v>191</v>
          </cell>
          <cell r="D4354">
            <v>2013</v>
          </cell>
          <cell r="F4354">
            <v>55</v>
          </cell>
          <cell r="I4354">
            <v>4945736</v>
          </cell>
        </row>
        <row r="4355">
          <cell r="A4355">
            <v>191</v>
          </cell>
          <cell r="D4355">
            <v>2013</v>
          </cell>
          <cell r="F4355">
            <v>56</v>
          </cell>
        </row>
        <row r="4356">
          <cell r="A4356">
            <v>191</v>
          </cell>
          <cell r="D4356">
            <v>2013</v>
          </cell>
          <cell r="F4356">
            <v>57</v>
          </cell>
        </row>
        <row r="4357">
          <cell r="A4357">
            <v>191</v>
          </cell>
          <cell r="D4357">
            <v>2013</v>
          </cell>
          <cell r="F4357">
            <v>58</v>
          </cell>
          <cell r="I4357">
            <v>873381580</v>
          </cell>
        </row>
        <row r="4358">
          <cell r="A4358">
            <v>191</v>
          </cell>
          <cell r="D4358">
            <v>2014</v>
          </cell>
          <cell r="F4358">
            <v>48</v>
          </cell>
          <cell r="I4358">
            <v>34960749</v>
          </cell>
        </row>
        <row r="4359">
          <cell r="A4359">
            <v>191</v>
          </cell>
          <cell r="D4359">
            <v>2014</v>
          </cell>
          <cell r="F4359">
            <v>49</v>
          </cell>
          <cell r="I4359">
            <v>52904671</v>
          </cell>
        </row>
        <row r="4360">
          <cell r="A4360">
            <v>191</v>
          </cell>
          <cell r="D4360">
            <v>2014</v>
          </cell>
          <cell r="F4360">
            <v>50</v>
          </cell>
          <cell r="I4360">
            <v>323758362</v>
          </cell>
        </row>
        <row r="4361">
          <cell r="A4361">
            <v>191</v>
          </cell>
          <cell r="D4361">
            <v>2014</v>
          </cell>
          <cell r="F4361">
            <v>51</v>
          </cell>
          <cell r="I4361">
            <v>2806955</v>
          </cell>
        </row>
        <row r="4362">
          <cell r="A4362">
            <v>191</v>
          </cell>
          <cell r="D4362">
            <v>2014</v>
          </cell>
          <cell r="F4362">
            <v>52</v>
          </cell>
          <cell r="I4362">
            <v>353965380</v>
          </cell>
        </row>
        <row r="4363">
          <cell r="A4363">
            <v>191</v>
          </cell>
          <cell r="D4363">
            <v>2014</v>
          </cell>
          <cell r="F4363">
            <v>53</v>
          </cell>
          <cell r="I4363">
            <v>161524758</v>
          </cell>
        </row>
        <row r="4364">
          <cell r="A4364">
            <v>191</v>
          </cell>
          <cell r="D4364">
            <v>2014</v>
          </cell>
          <cell r="F4364">
            <v>54</v>
          </cell>
          <cell r="I4364">
            <v>1402369</v>
          </cell>
        </row>
        <row r="4365">
          <cell r="A4365">
            <v>191</v>
          </cell>
          <cell r="D4365">
            <v>2014</v>
          </cell>
          <cell r="F4365">
            <v>55</v>
          </cell>
          <cell r="I4365">
            <v>5441079</v>
          </cell>
        </row>
        <row r="4366">
          <cell r="A4366">
            <v>191</v>
          </cell>
          <cell r="D4366">
            <v>2014</v>
          </cell>
          <cell r="F4366">
            <v>56</v>
          </cell>
        </row>
        <row r="4367">
          <cell r="A4367">
            <v>191</v>
          </cell>
          <cell r="D4367">
            <v>2014</v>
          </cell>
          <cell r="F4367">
            <v>57</v>
          </cell>
        </row>
        <row r="4368">
          <cell r="A4368">
            <v>191</v>
          </cell>
          <cell r="D4368">
            <v>2014</v>
          </cell>
          <cell r="F4368">
            <v>58</v>
          </cell>
          <cell r="I4368">
            <v>936764323</v>
          </cell>
        </row>
        <row r="4369">
          <cell r="A4369">
            <v>191</v>
          </cell>
          <cell r="D4369">
            <v>2015</v>
          </cell>
          <cell r="F4369">
            <v>48</v>
          </cell>
          <cell r="I4369">
            <v>38860244</v>
          </cell>
        </row>
        <row r="4370">
          <cell r="A4370">
            <v>191</v>
          </cell>
          <cell r="D4370">
            <v>2015</v>
          </cell>
          <cell r="F4370">
            <v>49</v>
          </cell>
          <cell r="I4370">
            <v>62156936</v>
          </cell>
        </row>
        <row r="4371">
          <cell r="A4371">
            <v>191</v>
          </cell>
          <cell r="D4371">
            <v>2015</v>
          </cell>
          <cell r="F4371">
            <v>50</v>
          </cell>
          <cell r="I4371">
            <v>373348692</v>
          </cell>
        </row>
        <row r="4372">
          <cell r="A4372">
            <v>191</v>
          </cell>
          <cell r="D4372">
            <v>2015</v>
          </cell>
          <cell r="F4372">
            <v>51</v>
          </cell>
          <cell r="I4372">
            <v>2801304</v>
          </cell>
        </row>
        <row r="4373">
          <cell r="A4373">
            <v>191</v>
          </cell>
          <cell r="D4373">
            <v>2015</v>
          </cell>
          <cell r="F4373">
            <v>52</v>
          </cell>
          <cell r="I4373">
            <v>401724088</v>
          </cell>
        </row>
        <row r="4374">
          <cell r="A4374">
            <v>191</v>
          </cell>
          <cell r="D4374">
            <v>2015</v>
          </cell>
          <cell r="F4374">
            <v>53</v>
          </cell>
          <cell r="I4374">
            <v>171972827</v>
          </cell>
        </row>
        <row r="4375">
          <cell r="A4375">
            <v>191</v>
          </cell>
          <cell r="D4375">
            <v>2015</v>
          </cell>
          <cell r="F4375">
            <v>54</v>
          </cell>
          <cell r="I4375">
            <v>1416138</v>
          </cell>
        </row>
        <row r="4376">
          <cell r="A4376">
            <v>191</v>
          </cell>
          <cell r="D4376">
            <v>2015</v>
          </cell>
          <cell r="F4376">
            <v>55</v>
          </cell>
          <cell r="I4376">
            <v>5516371</v>
          </cell>
        </row>
        <row r="4377">
          <cell r="A4377">
            <v>191</v>
          </cell>
          <cell r="D4377">
            <v>2015</v>
          </cell>
          <cell r="F4377">
            <v>56</v>
          </cell>
        </row>
        <row r="4378">
          <cell r="A4378">
            <v>191</v>
          </cell>
          <cell r="D4378">
            <v>2015</v>
          </cell>
          <cell r="F4378">
            <v>57</v>
          </cell>
        </row>
        <row r="4379">
          <cell r="A4379">
            <v>191</v>
          </cell>
          <cell r="D4379">
            <v>2015</v>
          </cell>
          <cell r="F4379">
            <v>58</v>
          </cell>
          <cell r="I4379">
            <v>1057796600</v>
          </cell>
        </row>
        <row r="4380">
          <cell r="A4380">
            <v>191</v>
          </cell>
          <cell r="D4380">
            <v>2016</v>
          </cell>
          <cell r="F4380">
            <v>48</v>
          </cell>
          <cell r="I4380">
            <v>45609087</v>
          </cell>
        </row>
        <row r="4381">
          <cell r="A4381">
            <v>191</v>
          </cell>
          <cell r="D4381">
            <v>2016</v>
          </cell>
          <cell r="F4381">
            <v>49</v>
          </cell>
          <cell r="I4381">
            <v>54542201</v>
          </cell>
        </row>
        <row r="4382">
          <cell r="A4382">
            <v>191</v>
          </cell>
          <cell r="D4382">
            <v>2016</v>
          </cell>
          <cell r="F4382">
            <v>50</v>
          </cell>
          <cell r="I4382">
            <v>388628927</v>
          </cell>
        </row>
        <row r="4383">
          <cell r="A4383">
            <v>191</v>
          </cell>
          <cell r="D4383">
            <v>2016</v>
          </cell>
          <cell r="F4383">
            <v>51</v>
          </cell>
          <cell r="I4383">
            <v>2761029</v>
          </cell>
        </row>
        <row r="4384">
          <cell r="A4384">
            <v>191</v>
          </cell>
          <cell r="D4384">
            <v>2016</v>
          </cell>
          <cell r="F4384">
            <v>52</v>
          </cell>
          <cell r="I4384">
            <v>413296949</v>
          </cell>
        </row>
        <row r="4385">
          <cell r="A4385">
            <v>191</v>
          </cell>
          <cell r="D4385">
            <v>2016</v>
          </cell>
          <cell r="F4385">
            <v>53</v>
          </cell>
          <cell r="I4385">
            <v>188094454</v>
          </cell>
        </row>
        <row r="4386">
          <cell r="A4386">
            <v>191</v>
          </cell>
          <cell r="D4386">
            <v>2016</v>
          </cell>
          <cell r="F4386">
            <v>54</v>
          </cell>
          <cell r="I4386">
            <v>1519799</v>
          </cell>
        </row>
        <row r="4387">
          <cell r="A4387">
            <v>191</v>
          </cell>
          <cell r="D4387">
            <v>2016</v>
          </cell>
          <cell r="F4387">
            <v>55</v>
          </cell>
          <cell r="I4387">
            <v>6683976</v>
          </cell>
        </row>
        <row r="4388">
          <cell r="A4388">
            <v>191</v>
          </cell>
          <cell r="D4388">
            <v>2016</v>
          </cell>
          <cell r="F4388">
            <v>56</v>
          </cell>
        </row>
        <row r="4389">
          <cell r="A4389">
            <v>191</v>
          </cell>
          <cell r="D4389">
            <v>2016</v>
          </cell>
          <cell r="F4389">
            <v>57</v>
          </cell>
        </row>
        <row r="4390">
          <cell r="A4390">
            <v>191</v>
          </cell>
          <cell r="D4390">
            <v>2016</v>
          </cell>
          <cell r="F4390">
            <v>58</v>
          </cell>
          <cell r="I4390">
            <v>1101136422</v>
          </cell>
        </row>
        <row r="4391">
          <cell r="A4391">
            <v>202</v>
          </cell>
          <cell r="D4391">
            <v>1998</v>
          </cell>
          <cell r="F4391">
            <v>48</v>
          </cell>
          <cell r="I4391">
            <v>14612222</v>
          </cell>
        </row>
        <row r="4392">
          <cell r="A4392">
            <v>202</v>
          </cell>
          <cell r="D4392">
            <v>1998</v>
          </cell>
          <cell r="F4392">
            <v>49</v>
          </cell>
          <cell r="I4392">
            <v>19961414</v>
          </cell>
        </row>
        <row r="4393">
          <cell r="A4393">
            <v>202</v>
          </cell>
          <cell r="D4393">
            <v>1998</v>
          </cell>
          <cell r="F4393">
            <v>50</v>
          </cell>
          <cell r="I4393">
            <v>2914801</v>
          </cell>
        </row>
        <row r="4394">
          <cell r="A4394">
            <v>202</v>
          </cell>
          <cell r="D4394">
            <v>1998</v>
          </cell>
          <cell r="F4394">
            <v>51</v>
          </cell>
          <cell r="I4394">
            <v>62309066</v>
          </cell>
        </row>
        <row r="4395">
          <cell r="A4395">
            <v>202</v>
          </cell>
          <cell r="D4395">
            <v>1998</v>
          </cell>
          <cell r="F4395">
            <v>52</v>
          </cell>
          <cell r="I4395">
            <v>4000</v>
          </cell>
        </row>
        <row r="4396">
          <cell r="A4396">
            <v>202</v>
          </cell>
          <cell r="D4396">
            <v>1998</v>
          </cell>
          <cell r="F4396">
            <v>53</v>
          </cell>
          <cell r="I4396">
            <v>207212107</v>
          </cell>
        </row>
        <row r="4397">
          <cell r="A4397">
            <v>202</v>
          </cell>
          <cell r="D4397">
            <v>1998</v>
          </cell>
          <cell r="F4397">
            <v>54</v>
          </cell>
        </row>
        <row r="4398">
          <cell r="A4398">
            <v>202</v>
          </cell>
          <cell r="D4398">
            <v>1998</v>
          </cell>
          <cell r="F4398">
            <v>55</v>
          </cell>
          <cell r="I4398">
            <v>818540</v>
          </cell>
        </row>
        <row r="4399">
          <cell r="A4399">
            <v>202</v>
          </cell>
          <cell r="D4399">
            <v>1998</v>
          </cell>
          <cell r="F4399">
            <v>56</v>
          </cell>
          <cell r="I4399">
            <v>1817354</v>
          </cell>
        </row>
        <row r="4400">
          <cell r="A4400">
            <v>202</v>
          </cell>
          <cell r="D4400">
            <v>1998</v>
          </cell>
          <cell r="F4400">
            <v>57</v>
          </cell>
          <cell r="I4400">
            <v>31730907</v>
          </cell>
        </row>
        <row r="4401">
          <cell r="A4401">
            <v>202</v>
          </cell>
          <cell r="D4401">
            <v>1998</v>
          </cell>
          <cell r="F4401">
            <v>58</v>
          </cell>
        </row>
        <row r="4402">
          <cell r="A4402">
            <v>202</v>
          </cell>
          <cell r="D4402">
            <v>1999</v>
          </cell>
          <cell r="F4402">
            <v>48</v>
          </cell>
          <cell r="I4402">
            <v>15025115</v>
          </cell>
        </row>
        <row r="4403">
          <cell r="A4403">
            <v>202</v>
          </cell>
          <cell r="D4403">
            <v>1999</v>
          </cell>
          <cell r="F4403">
            <v>49</v>
          </cell>
          <cell r="I4403">
            <v>20470650</v>
          </cell>
        </row>
        <row r="4404">
          <cell r="A4404">
            <v>202</v>
          </cell>
          <cell r="D4404">
            <v>1999</v>
          </cell>
          <cell r="F4404">
            <v>50</v>
          </cell>
          <cell r="I4404">
            <v>2983616</v>
          </cell>
        </row>
        <row r="4405">
          <cell r="A4405">
            <v>202</v>
          </cell>
          <cell r="D4405">
            <v>1999</v>
          </cell>
          <cell r="F4405">
            <v>51</v>
          </cell>
          <cell r="I4405">
            <v>62419171</v>
          </cell>
        </row>
        <row r="4406">
          <cell r="A4406">
            <v>202</v>
          </cell>
          <cell r="D4406">
            <v>1999</v>
          </cell>
          <cell r="F4406">
            <v>52</v>
          </cell>
          <cell r="I4406">
            <v>4000</v>
          </cell>
        </row>
        <row r="4407">
          <cell r="A4407">
            <v>202</v>
          </cell>
          <cell r="D4407">
            <v>1999</v>
          </cell>
          <cell r="F4407">
            <v>53</v>
          </cell>
          <cell r="I4407">
            <v>208588418</v>
          </cell>
        </row>
        <row r="4408">
          <cell r="A4408">
            <v>202</v>
          </cell>
          <cell r="D4408">
            <v>1999</v>
          </cell>
          <cell r="F4408">
            <v>54</v>
          </cell>
        </row>
        <row r="4409">
          <cell r="A4409">
            <v>202</v>
          </cell>
          <cell r="D4409">
            <v>1999</v>
          </cell>
          <cell r="F4409">
            <v>55</v>
          </cell>
          <cell r="I4409">
            <v>818540</v>
          </cell>
        </row>
        <row r="4410">
          <cell r="A4410">
            <v>202</v>
          </cell>
          <cell r="D4410">
            <v>1999</v>
          </cell>
          <cell r="F4410">
            <v>56</v>
          </cell>
          <cell r="I4410">
            <v>1817354</v>
          </cell>
        </row>
        <row r="4411">
          <cell r="A4411">
            <v>202</v>
          </cell>
          <cell r="D4411">
            <v>1999</v>
          </cell>
          <cell r="F4411">
            <v>57</v>
          </cell>
          <cell r="I4411">
            <v>34617383</v>
          </cell>
        </row>
        <row r="4412">
          <cell r="A4412">
            <v>202</v>
          </cell>
          <cell r="D4412">
            <v>1999</v>
          </cell>
          <cell r="F4412">
            <v>58</v>
          </cell>
          <cell r="I4412">
            <v>0</v>
          </cell>
        </row>
        <row r="4413">
          <cell r="A4413">
            <v>202</v>
          </cell>
          <cell r="D4413">
            <v>2000</v>
          </cell>
          <cell r="F4413">
            <v>48</v>
          </cell>
          <cell r="I4413">
            <v>18233356</v>
          </cell>
        </row>
        <row r="4414">
          <cell r="A4414">
            <v>202</v>
          </cell>
          <cell r="D4414">
            <v>2000</v>
          </cell>
          <cell r="F4414">
            <v>49</v>
          </cell>
          <cell r="I4414">
            <v>20144424</v>
          </cell>
        </row>
        <row r="4415">
          <cell r="A4415">
            <v>202</v>
          </cell>
          <cell r="D4415">
            <v>2000</v>
          </cell>
          <cell r="F4415">
            <v>50</v>
          </cell>
          <cell r="I4415">
            <v>2661099</v>
          </cell>
        </row>
        <row r="4416">
          <cell r="A4416">
            <v>202</v>
          </cell>
          <cell r="D4416">
            <v>2000</v>
          </cell>
          <cell r="F4416">
            <v>51</v>
          </cell>
          <cell r="I4416">
            <v>74317178</v>
          </cell>
        </row>
        <row r="4417">
          <cell r="A4417">
            <v>202</v>
          </cell>
          <cell r="D4417">
            <v>2000</v>
          </cell>
          <cell r="F4417">
            <v>52</v>
          </cell>
          <cell r="I4417">
            <v>4000</v>
          </cell>
        </row>
        <row r="4418">
          <cell r="A4418">
            <v>202</v>
          </cell>
          <cell r="D4418">
            <v>2000</v>
          </cell>
          <cell r="F4418">
            <v>53</v>
          </cell>
          <cell r="I4418">
            <v>222058451</v>
          </cell>
        </row>
        <row r="4419">
          <cell r="A4419">
            <v>202</v>
          </cell>
          <cell r="D4419">
            <v>2000</v>
          </cell>
          <cell r="F4419">
            <v>54</v>
          </cell>
        </row>
        <row r="4420">
          <cell r="A4420">
            <v>202</v>
          </cell>
          <cell r="D4420">
            <v>2000</v>
          </cell>
          <cell r="F4420">
            <v>55</v>
          </cell>
          <cell r="I4420">
            <v>818540</v>
          </cell>
        </row>
        <row r="4421">
          <cell r="A4421">
            <v>202</v>
          </cell>
          <cell r="D4421">
            <v>2000</v>
          </cell>
          <cell r="F4421">
            <v>56</v>
          </cell>
          <cell r="I4421">
            <v>1817354</v>
          </cell>
        </row>
        <row r="4422">
          <cell r="A4422">
            <v>202</v>
          </cell>
          <cell r="D4422">
            <v>2000</v>
          </cell>
          <cell r="F4422">
            <v>57</v>
          </cell>
          <cell r="I4422">
            <v>38795925</v>
          </cell>
        </row>
        <row r="4423">
          <cell r="A4423">
            <v>202</v>
          </cell>
          <cell r="D4423">
            <v>2000</v>
          </cell>
          <cell r="F4423">
            <v>58</v>
          </cell>
          <cell r="I4423">
            <v>0</v>
          </cell>
        </row>
        <row r="4424">
          <cell r="A4424">
            <v>202</v>
          </cell>
          <cell r="D4424">
            <v>2001</v>
          </cell>
          <cell r="F4424">
            <v>48</v>
          </cell>
          <cell r="I4424">
            <v>19346401</v>
          </cell>
        </row>
        <row r="4425">
          <cell r="A4425">
            <v>202</v>
          </cell>
          <cell r="D4425">
            <v>2001</v>
          </cell>
          <cell r="F4425">
            <v>49</v>
          </cell>
          <cell r="I4425">
            <v>21517350</v>
          </cell>
        </row>
        <row r="4426">
          <cell r="A4426">
            <v>202</v>
          </cell>
          <cell r="D4426">
            <v>2001</v>
          </cell>
          <cell r="F4426">
            <v>50</v>
          </cell>
          <cell r="I4426">
            <v>2846637</v>
          </cell>
        </row>
        <row r="4427">
          <cell r="A4427">
            <v>202</v>
          </cell>
          <cell r="D4427">
            <v>2001</v>
          </cell>
          <cell r="F4427">
            <v>51</v>
          </cell>
          <cell r="I4427">
            <v>74614039</v>
          </cell>
        </row>
        <row r="4428">
          <cell r="A4428">
            <v>202</v>
          </cell>
          <cell r="D4428">
            <v>2001</v>
          </cell>
          <cell r="F4428">
            <v>52</v>
          </cell>
          <cell r="I4428">
            <v>4000</v>
          </cell>
        </row>
        <row r="4429">
          <cell r="A4429">
            <v>202</v>
          </cell>
          <cell r="D4429">
            <v>2001</v>
          </cell>
          <cell r="F4429">
            <v>53</v>
          </cell>
          <cell r="I4429">
            <v>225748873</v>
          </cell>
        </row>
        <row r="4430">
          <cell r="A4430">
            <v>202</v>
          </cell>
          <cell r="D4430">
            <v>2001</v>
          </cell>
          <cell r="F4430">
            <v>54</v>
          </cell>
        </row>
        <row r="4431">
          <cell r="A4431">
            <v>202</v>
          </cell>
          <cell r="D4431">
            <v>2001</v>
          </cell>
          <cell r="F4431">
            <v>55</v>
          </cell>
          <cell r="I4431">
            <v>826497</v>
          </cell>
        </row>
        <row r="4432">
          <cell r="A4432">
            <v>202</v>
          </cell>
          <cell r="D4432">
            <v>2001</v>
          </cell>
          <cell r="F4432">
            <v>56</v>
          </cell>
          <cell r="I4432">
            <v>1873355</v>
          </cell>
        </row>
        <row r="4433">
          <cell r="A4433">
            <v>202</v>
          </cell>
          <cell r="D4433">
            <v>2001</v>
          </cell>
          <cell r="F4433">
            <v>57</v>
          </cell>
          <cell r="I4433">
            <v>42927927</v>
          </cell>
        </row>
        <row r="4434">
          <cell r="A4434">
            <v>202</v>
          </cell>
          <cell r="D4434">
            <v>2001</v>
          </cell>
          <cell r="F4434">
            <v>58</v>
          </cell>
          <cell r="I4434">
            <v>0</v>
          </cell>
        </row>
        <row r="4435">
          <cell r="A4435">
            <v>202</v>
          </cell>
          <cell r="D4435">
            <v>2002</v>
          </cell>
          <cell r="F4435">
            <v>48</v>
          </cell>
          <cell r="I4435">
            <v>20070936</v>
          </cell>
        </row>
        <row r="4436">
          <cell r="A4436">
            <v>202</v>
          </cell>
          <cell r="D4436">
            <v>2002</v>
          </cell>
          <cell r="F4436">
            <v>49</v>
          </cell>
          <cell r="I4436">
            <v>23512653</v>
          </cell>
        </row>
        <row r="4437">
          <cell r="A4437">
            <v>202</v>
          </cell>
          <cell r="D4437">
            <v>2002</v>
          </cell>
          <cell r="F4437">
            <v>50</v>
          </cell>
          <cell r="I4437">
            <v>3070651</v>
          </cell>
        </row>
        <row r="4438">
          <cell r="A4438">
            <v>202</v>
          </cell>
          <cell r="D4438">
            <v>2002</v>
          </cell>
          <cell r="F4438">
            <v>51</v>
          </cell>
          <cell r="I4438">
            <v>72092274</v>
          </cell>
        </row>
        <row r="4439">
          <cell r="A4439">
            <v>202</v>
          </cell>
          <cell r="D4439">
            <v>2002</v>
          </cell>
          <cell r="F4439">
            <v>52</v>
          </cell>
          <cell r="I4439">
            <v>79142</v>
          </cell>
        </row>
        <row r="4440">
          <cell r="A4440">
            <v>202</v>
          </cell>
          <cell r="D4440">
            <v>2002</v>
          </cell>
          <cell r="F4440">
            <v>53</v>
          </cell>
          <cell r="I4440">
            <v>225340821</v>
          </cell>
        </row>
        <row r="4441">
          <cell r="A4441">
            <v>202</v>
          </cell>
          <cell r="D4441">
            <v>2002</v>
          </cell>
          <cell r="F4441">
            <v>54</v>
          </cell>
        </row>
        <row r="4442">
          <cell r="A4442">
            <v>202</v>
          </cell>
          <cell r="D4442">
            <v>2002</v>
          </cell>
          <cell r="F4442">
            <v>55</v>
          </cell>
          <cell r="I4442">
            <v>1631786</v>
          </cell>
        </row>
        <row r="4443">
          <cell r="A4443">
            <v>202</v>
          </cell>
          <cell r="D4443">
            <v>2002</v>
          </cell>
          <cell r="F4443">
            <v>56</v>
          </cell>
          <cell r="I4443">
            <v>3039764</v>
          </cell>
        </row>
        <row r="4444">
          <cell r="A4444">
            <v>202</v>
          </cell>
          <cell r="D4444">
            <v>2002</v>
          </cell>
          <cell r="F4444">
            <v>57</v>
          </cell>
          <cell r="I4444">
            <v>50964917</v>
          </cell>
        </row>
        <row r="4445">
          <cell r="A4445">
            <v>202</v>
          </cell>
          <cell r="D4445">
            <v>2002</v>
          </cell>
          <cell r="F4445">
            <v>58</v>
          </cell>
          <cell r="I4445">
            <v>0</v>
          </cell>
        </row>
        <row r="4446">
          <cell r="A4446">
            <v>202</v>
          </cell>
          <cell r="D4446">
            <v>2003</v>
          </cell>
          <cell r="F4446">
            <v>48</v>
          </cell>
          <cell r="I4446">
            <v>463662</v>
          </cell>
        </row>
        <row r="4447">
          <cell r="A4447">
            <v>202</v>
          </cell>
          <cell r="D4447">
            <v>2003</v>
          </cell>
          <cell r="F4447">
            <v>49</v>
          </cell>
          <cell r="I4447">
            <v>3956396</v>
          </cell>
        </row>
        <row r="4448">
          <cell r="A4448">
            <v>202</v>
          </cell>
          <cell r="D4448">
            <v>2003</v>
          </cell>
          <cell r="F4448">
            <v>50</v>
          </cell>
          <cell r="I4448">
            <v>71773628</v>
          </cell>
        </row>
        <row r="4449">
          <cell r="A4449">
            <v>202</v>
          </cell>
          <cell r="D4449">
            <v>2003</v>
          </cell>
          <cell r="F4449">
            <v>51</v>
          </cell>
          <cell r="I4449">
            <v>33528151</v>
          </cell>
        </row>
        <row r="4450">
          <cell r="A4450">
            <v>202</v>
          </cell>
          <cell r="D4450">
            <v>2003</v>
          </cell>
          <cell r="F4450">
            <v>52</v>
          </cell>
          <cell r="I4450">
            <v>21764683</v>
          </cell>
        </row>
        <row r="4451">
          <cell r="A4451">
            <v>202</v>
          </cell>
          <cell r="D4451">
            <v>2003</v>
          </cell>
          <cell r="F4451">
            <v>53</v>
          </cell>
          <cell r="I4451">
            <v>25529992</v>
          </cell>
        </row>
        <row r="4452">
          <cell r="A4452">
            <v>202</v>
          </cell>
          <cell r="D4452">
            <v>2003</v>
          </cell>
          <cell r="F4452">
            <v>54</v>
          </cell>
          <cell r="I4452">
            <v>3348003</v>
          </cell>
        </row>
        <row r="4453">
          <cell r="A4453">
            <v>202</v>
          </cell>
          <cell r="D4453">
            <v>2003</v>
          </cell>
          <cell r="F4453">
            <v>55</v>
          </cell>
          <cell r="I4453">
            <v>71575311</v>
          </cell>
        </row>
        <row r="4454">
          <cell r="A4454">
            <v>202</v>
          </cell>
          <cell r="D4454">
            <v>2003</v>
          </cell>
          <cell r="F4454">
            <v>56</v>
          </cell>
          <cell r="I4454">
            <v>79142</v>
          </cell>
        </row>
        <row r="4455">
          <cell r="A4455">
            <v>202</v>
          </cell>
          <cell r="D4455">
            <v>2003</v>
          </cell>
          <cell r="F4455">
            <v>57</v>
          </cell>
          <cell r="I4455">
            <v>0</v>
          </cell>
        </row>
        <row r="4456">
          <cell r="A4456">
            <v>202</v>
          </cell>
          <cell r="D4456">
            <v>2003</v>
          </cell>
          <cell r="F4456">
            <v>58</v>
          </cell>
          <cell r="I4456">
            <v>232018968</v>
          </cell>
        </row>
        <row r="4457">
          <cell r="A4457">
            <v>202</v>
          </cell>
          <cell r="D4457">
            <v>2004</v>
          </cell>
          <cell r="F4457">
            <v>48</v>
          </cell>
          <cell r="I4457">
            <v>463662</v>
          </cell>
        </row>
        <row r="4458">
          <cell r="A4458">
            <v>202</v>
          </cell>
          <cell r="D4458">
            <v>2004</v>
          </cell>
          <cell r="F4458">
            <v>49</v>
          </cell>
          <cell r="I4458">
            <v>3516247</v>
          </cell>
        </row>
        <row r="4459">
          <cell r="A4459">
            <v>202</v>
          </cell>
          <cell r="D4459">
            <v>2004</v>
          </cell>
          <cell r="F4459">
            <v>50</v>
          </cell>
          <cell r="I4459">
            <v>77300404</v>
          </cell>
        </row>
        <row r="4460">
          <cell r="A4460">
            <v>202</v>
          </cell>
          <cell r="D4460">
            <v>2004</v>
          </cell>
          <cell r="F4460">
            <v>51</v>
          </cell>
          <cell r="I4460">
            <v>34246345</v>
          </cell>
        </row>
        <row r="4461">
          <cell r="A4461">
            <v>202</v>
          </cell>
          <cell r="D4461">
            <v>2004</v>
          </cell>
          <cell r="F4461">
            <v>52</v>
          </cell>
          <cell r="I4461">
            <v>19291892</v>
          </cell>
        </row>
        <row r="4462">
          <cell r="A4462">
            <v>202</v>
          </cell>
          <cell r="D4462">
            <v>2004</v>
          </cell>
          <cell r="F4462">
            <v>53</v>
          </cell>
          <cell r="I4462">
            <v>23485492</v>
          </cell>
        </row>
        <row r="4463">
          <cell r="A4463">
            <v>202</v>
          </cell>
          <cell r="D4463">
            <v>2004</v>
          </cell>
          <cell r="F4463">
            <v>54</v>
          </cell>
          <cell r="I4463">
            <v>2895893</v>
          </cell>
        </row>
        <row r="4464">
          <cell r="A4464">
            <v>202</v>
          </cell>
          <cell r="D4464">
            <v>2004</v>
          </cell>
          <cell r="F4464">
            <v>55</v>
          </cell>
          <cell r="I4464">
            <v>69310668</v>
          </cell>
        </row>
        <row r="4465">
          <cell r="A4465">
            <v>202</v>
          </cell>
          <cell r="D4465">
            <v>2004</v>
          </cell>
          <cell r="F4465">
            <v>56</v>
          </cell>
          <cell r="I4465">
            <v>79142</v>
          </cell>
        </row>
        <row r="4466">
          <cell r="A4466">
            <v>202</v>
          </cell>
          <cell r="D4466">
            <v>2004</v>
          </cell>
          <cell r="F4466">
            <v>57</v>
          </cell>
        </row>
        <row r="4467">
          <cell r="A4467">
            <v>202</v>
          </cell>
          <cell r="D4467">
            <v>2004</v>
          </cell>
          <cell r="F4467">
            <v>58</v>
          </cell>
          <cell r="I4467">
            <v>230589745</v>
          </cell>
        </row>
        <row r="4468">
          <cell r="A4468">
            <v>202</v>
          </cell>
          <cell r="D4468">
            <v>2005</v>
          </cell>
          <cell r="F4468">
            <v>48</v>
          </cell>
          <cell r="I4468">
            <v>1341740</v>
          </cell>
        </row>
        <row r="4469">
          <cell r="A4469">
            <v>202</v>
          </cell>
          <cell r="D4469">
            <v>2005</v>
          </cell>
          <cell r="F4469">
            <v>49</v>
          </cell>
          <cell r="I4469">
            <v>4345064</v>
          </cell>
        </row>
        <row r="4470">
          <cell r="A4470">
            <v>202</v>
          </cell>
          <cell r="D4470">
            <v>2005</v>
          </cell>
          <cell r="F4470">
            <v>50</v>
          </cell>
          <cell r="I4470">
            <v>80453187</v>
          </cell>
        </row>
        <row r="4471">
          <cell r="A4471">
            <v>202</v>
          </cell>
          <cell r="D4471">
            <v>2005</v>
          </cell>
          <cell r="F4471">
            <v>51</v>
          </cell>
          <cell r="I4471">
            <v>34246957</v>
          </cell>
        </row>
        <row r="4472">
          <cell r="A4472">
            <v>202</v>
          </cell>
          <cell r="D4472">
            <v>2005</v>
          </cell>
          <cell r="F4472">
            <v>52</v>
          </cell>
          <cell r="I4472">
            <v>17813308</v>
          </cell>
        </row>
        <row r="4473">
          <cell r="A4473">
            <v>202</v>
          </cell>
          <cell r="D4473">
            <v>2005</v>
          </cell>
          <cell r="F4473">
            <v>53</v>
          </cell>
          <cell r="I4473">
            <v>18918358</v>
          </cell>
        </row>
        <row r="4474">
          <cell r="A4474">
            <v>202</v>
          </cell>
          <cell r="D4474">
            <v>2005</v>
          </cell>
          <cell r="F4474">
            <v>54</v>
          </cell>
          <cell r="I4474">
            <v>3730193</v>
          </cell>
        </row>
        <row r="4475">
          <cell r="A4475">
            <v>202</v>
          </cell>
          <cell r="D4475">
            <v>2005</v>
          </cell>
          <cell r="F4475">
            <v>55</v>
          </cell>
          <cell r="I4475">
            <v>68969804</v>
          </cell>
        </row>
        <row r="4476">
          <cell r="A4476">
            <v>202</v>
          </cell>
          <cell r="D4476">
            <v>2005</v>
          </cell>
          <cell r="F4476">
            <v>56</v>
          </cell>
          <cell r="I4476">
            <v>79142</v>
          </cell>
        </row>
        <row r="4477">
          <cell r="A4477">
            <v>202</v>
          </cell>
          <cell r="D4477">
            <v>2005</v>
          </cell>
          <cell r="F4477">
            <v>57</v>
          </cell>
        </row>
        <row r="4478">
          <cell r="A4478">
            <v>202</v>
          </cell>
          <cell r="D4478">
            <v>2005</v>
          </cell>
          <cell r="F4478">
            <v>58</v>
          </cell>
          <cell r="I4478">
            <v>229897753</v>
          </cell>
        </row>
        <row r="4479">
          <cell r="A4479">
            <v>202</v>
          </cell>
          <cell r="D4479">
            <v>2006</v>
          </cell>
          <cell r="F4479">
            <v>48</v>
          </cell>
          <cell r="I4479">
            <v>1374111</v>
          </cell>
        </row>
        <row r="4480">
          <cell r="A4480">
            <v>202</v>
          </cell>
          <cell r="D4480">
            <v>2006</v>
          </cell>
          <cell r="F4480">
            <v>49</v>
          </cell>
          <cell r="I4480">
            <v>7260479</v>
          </cell>
        </row>
        <row r="4481">
          <cell r="A4481">
            <v>202</v>
          </cell>
          <cell r="D4481">
            <v>2006</v>
          </cell>
          <cell r="F4481">
            <v>50</v>
          </cell>
          <cell r="I4481">
            <v>87965515</v>
          </cell>
        </row>
        <row r="4482">
          <cell r="A4482">
            <v>202</v>
          </cell>
          <cell r="D4482">
            <v>2006</v>
          </cell>
          <cell r="F4482">
            <v>51</v>
          </cell>
          <cell r="I4482">
            <v>33793390</v>
          </cell>
        </row>
        <row r="4483">
          <cell r="A4483">
            <v>202</v>
          </cell>
          <cell r="D4483">
            <v>2006</v>
          </cell>
          <cell r="F4483">
            <v>52</v>
          </cell>
          <cell r="I4483">
            <v>16632980</v>
          </cell>
        </row>
        <row r="4484">
          <cell r="A4484">
            <v>202</v>
          </cell>
          <cell r="D4484">
            <v>2006</v>
          </cell>
          <cell r="F4484">
            <v>53</v>
          </cell>
          <cell r="I4484">
            <v>18354737</v>
          </cell>
        </row>
        <row r="4485">
          <cell r="A4485">
            <v>202</v>
          </cell>
          <cell r="D4485">
            <v>2006</v>
          </cell>
          <cell r="F4485">
            <v>54</v>
          </cell>
          <cell r="I4485">
            <v>2974248</v>
          </cell>
        </row>
        <row r="4486">
          <cell r="A4486">
            <v>202</v>
          </cell>
          <cell r="D4486">
            <v>2006</v>
          </cell>
          <cell r="F4486">
            <v>55</v>
          </cell>
          <cell r="I4486">
            <v>68591831</v>
          </cell>
        </row>
        <row r="4487">
          <cell r="A4487">
            <v>202</v>
          </cell>
          <cell r="D4487">
            <v>2006</v>
          </cell>
          <cell r="F4487">
            <v>56</v>
          </cell>
          <cell r="I4487">
            <v>79142</v>
          </cell>
        </row>
        <row r="4488">
          <cell r="A4488">
            <v>202</v>
          </cell>
          <cell r="D4488">
            <v>2006</v>
          </cell>
          <cell r="F4488">
            <v>57</v>
          </cell>
        </row>
        <row r="4489">
          <cell r="A4489">
            <v>202</v>
          </cell>
          <cell r="D4489">
            <v>2006</v>
          </cell>
          <cell r="F4489">
            <v>58</v>
          </cell>
          <cell r="I4489">
            <v>237026433</v>
          </cell>
        </row>
        <row r="4490">
          <cell r="A4490">
            <v>202</v>
          </cell>
          <cell r="D4490">
            <v>2007</v>
          </cell>
          <cell r="F4490">
            <v>48</v>
          </cell>
          <cell r="I4490">
            <v>1440281</v>
          </cell>
        </row>
        <row r="4491">
          <cell r="A4491">
            <v>202</v>
          </cell>
          <cell r="D4491">
            <v>2007</v>
          </cell>
          <cell r="F4491">
            <v>49</v>
          </cell>
          <cell r="I4491">
            <v>5940216</v>
          </cell>
        </row>
        <row r="4492">
          <cell r="A4492">
            <v>202</v>
          </cell>
          <cell r="D4492">
            <v>2007</v>
          </cell>
          <cell r="F4492">
            <v>50</v>
          </cell>
          <cell r="I4492">
            <v>95684522</v>
          </cell>
        </row>
        <row r="4493">
          <cell r="A4493">
            <v>202</v>
          </cell>
          <cell r="D4493">
            <v>2007</v>
          </cell>
          <cell r="F4493">
            <v>51</v>
          </cell>
          <cell r="I4493">
            <v>35781424</v>
          </cell>
        </row>
        <row r="4494">
          <cell r="A4494">
            <v>202</v>
          </cell>
          <cell r="D4494">
            <v>2007</v>
          </cell>
          <cell r="F4494">
            <v>52</v>
          </cell>
          <cell r="I4494">
            <v>21525289</v>
          </cell>
        </row>
        <row r="4495">
          <cell r="A4495">
            <v>202</v>
          </cell>
          <cell r="D4495">
            <v>2007</v>
          </cell>
          <cell r="F4495">
            <v>53</v>
          </cell>
          <cell r="I4495">
            <v>20913308</v>
          </cell>
        </row>
        <row r="4496">
          <cell r="A4496">
            <v>202</v>
          </cell>
          <cell r="D4496">
            <v>2007</v>
          </cell>
          <cell r="F4496">
            <v>54</v>
          </cell>
          <cell r="I4496">
            <v>3119101</v>
          </cell>
        </row>
        <row r="4497">
          <cell r="A4497">
            <v>202</v>
          </cell>
          <cell r="D4497">
            <v>2007</v>
          </cell>
          <cell r="F4497">
            <v>55</v>
          </cell>
          <cell r="I4497">
            <v>71728523</v>
          </cell>
        </row>
        <row r="4498">
          <cell r="A4498">
            <v>202</v>
          </cell>
          <cell r="D4498">
            <v>2007</v>
          </cell>
          <cell r="F4498">
            <v>56</v>
          </cell>
          <cell r="I4498">
            <v>79142</v>
          </cell>
        </row>
        <row r="4499">
          <cell r="A4499">
            <v>202</v>
          </cell>
          <cell r="D4499">
            <v>2007</v>
          </cell>
          <cell r="F4499">
            <v>57</v>
          </cell>
        </row>
        <row r="4500">
          <cell r="A4500">
            <v>202</v>
          </cell>
          <cell r="D4500">
            <v>2007</v>
          </cell>
          <cell r="F4500">
            <v>58</v>
          </cell>
          <cell r="I4500">
            <v>256211806</v>
          </cell>
        </row>
        <row r="4501">
          <cell r="A4501">
            <v>202</v>
          </cell>
          <cell r="D4501">
            <v>2008</v>
          </cell>
          <cell r="F4501">
            <v>48</v>
          </cell>
          <cell r="I4501">
            <v>1440281</v>
          </cell>
        </row>
        <row r="4502">
          <cell r="A4502">
            <v>202</v>
          </cell>
          <cell r="D4502">
            <v>2008</v>
          </cell>
          <cell r="F4502">
            <v>49</v>
          </cell>
          <cell r="I4502">
            <v>8805559</v>
          </cell>
        </row>
        <row r="4503">
          <cell r="A4503">
            <v>202</v>
          </cell>
          <cell r="D4503">
            <v>2008</v>
          </cell>
          <cell r="F4503">
            <v>50</v>
          </cell>
          <cell r="I4503">
            <v>93822827</v>
          </cell>
        </row>
        <row r="4504">
          <cell r="A4504">
            <v>202</v>
          </cell>
          <cell r="D4504">
            <v>2008</v>
          </cell>
          <cell r="F4504">
            <v>51</v>
          </cell>
          <cell r="I4504">
            <v>35792370</v>
          </cell>
        </row>
        <row r="4505">
          <cell r="A4505">
            <v>202</v>
          </cell>
          <cell r="D4505">
            <v>2008</v>
          </cell>
          <cell r="F4505">
            <v>52</v>
          </cell>
          <cell r="I4505">
            <v>21693661</v>
          </cell>
        </row>
        <row r="4506">
          <cell r="A4506">
            <v>202</v>
          </cell>
          <cell r="D4506">
            <v>2008</v>
          </cell>
          <cell r="F4506">
            <v>53</v>
          </cell>
          <cell r="I4506">
            <v>21106691</v>
          </cell>
        </row>
        <row r="4507">
          <cell r="A4507">
            <v>202</v>
          </cell>
          <cell r="D4507">
            <v>2008</v>
          </cell>
          <cell r="F4507">
            <v>54</v>
          </cell>
          <cell r="I4507">
            <v>3143382</v>
          </cell>
        </row>
        <row r="4508">
          <cell r="A4508">
            <v>202</v>
          </cell>
          <cell r="D4508">
            <v>2008</v>
          </cell>
          <cell r="F4508">
            <v>55</v>
          </cell>
          <cell r="I4508">
            <v>72286883</v>
          </cell>
        </row>
        <row r="4509">
          <cell r="A4509">
            <v>202</v>
          </cell>
          <cell r="D4509">
            <v>2008</v>
          </cell>
          <cell r="F4509">
            <v>56</v>
          </cell>
          <cell r="I4509">
            <v>79142</v>
          </cell>
        </row>
        <row r="4510">
          <cell r="A4510">
            <v>202</v>
          </cell>
          <cell r="D4510">
            <v>2008</v>
          </cell>
          <cell r="F4510">
            <v>57</v>
          </cell>
        </row>
        <row r="4511">
          <cell r="A4511">
            <v>202</v>
          </cell>
          <cell r="D4511">
            <v>2008</v>
          </cell>
          <cell r="F4511">
            <v>58</v>
          </cell>
          <cell r="I4511">
            <v>258170796</v>
          </cell>
        </row>
        <row r="4512">
          <cell r="A4512">
            <v>202</v>
          </cell>
          <cell r="D4512">
            <v>2009</v>
          </cell>
          <cell r="F4512">
            <v>48</v>
          </cell>
          <cell r="I4512">
            <v>1456881</v>
          </cell>
        </row>
        <row r="4513">
          <cell r="A4513">
            <v>202</v>
          </cell>
          <cell r="D4513">
            <v>2009</v>
          </cell>
          <cell r="F4513">
            <v>49</v>
          </cell>
          <cell r="I4513">
            <v>8956471</v>
          </cell>
        </row>
        <row r="4514">
          <cell r="A4514">
            <v>202</v>
          </cell>
          <cell r="D4514">
            <v>2009</v>
          </cell>
          <cell r="F4514">
            <v>50</v>
          </cell>
          <cell r="I4514">
            <v>95979648</v>
          </cell>
        </row>
        <row r="4515">
          <cell r="A4515">
            <v>202</v>
          </cell>
          <cell r="D4515">
            <v>2009</v>
          </cell>
          <cell r="F4515">
            <v>51</v>
          </cell>
          <cell r="I4515">
            <v>36006663</v>
          </cell>
        </row>
        <row r="4516">
          <cell r="A4516">
            <v>202</v>
          </cell>
          <cell r="D4516">
            <v>2009</v>
          </cell>
          <cell r="F4516">
            <v>52</v>
          </cell>
          <cell r="I4516">
            <v>21881443</v>
          </cell>
        </row>
        <row r="4517">
          <cell r="A4517">
            <v>202</v>
          </cell>
          <cell r="D4517">
            <v>2009</v>
          </cell>
          <cell r="F4517">
            <v>53</v>
          </cell>
          <cell r="I4517">
            <v>21132536</v>
          </cell>
        </row>
        <row r="4518">
          <cell r="A4518">
            <v>202</v>
          </cell>
          <cell r="D4518">
            <v>2009</v>
          </cell>
          <cell r="F4518">
            <v>54</v>
          </cell>
          <cell r="I4518">
            <v>3165895</v>
          </cell>
        </row>
        <row r="4519">
          <cell r="A4519">
            <v>202</v>
          </cell>
          <cell r="D4519">
            <v>2009</v>
          </cell>
          <cell r="F4519">
            <v>55</v>
          </cell>
          <cell r="I4519">
            <v>74252762</v>
          </cell>
        </row>
        <row r="4520">
          <cell r="A4520">
            <v>202</v>
          </cell>
          <cell r="D4520">
            <v>2009</v>
          </cell>
          <cell r="F4520">
            <v>56</v>
          </cell>
          <cell r="I4520">
            <v>79142</v>
          </cell>
        </row>
        <row r="4521">
          <cell r="A4521">
            <v>202</v>
          </cell>
          <cell r="D4521">
            <v>2009</v>
          </cell>
          <cell r="F4521">
            <v>57</v>
          </cell>
        </row>
        <row r="4522">
          <cell r="A4522">
            <v>202</v>
          </cell>
          <cell r="D4522">
            <v>2009</v>
          </cell>
          <cell r="F4522">
            <v>58</v>
          </cell>
          <cell r="I4522">
            <v>262911441</v>
          </cell>
        </row>
        <row r="4523">
          <cell r="A4523">
            <v>202</v>
          </cell>
          <cell r="D4523">
            <v>2010</v>
          </cell>
          <cell r="F4523">
            <v>48</v>
          </cell>
          <cell r="I4523">
            <v>1488031</v>
          </cell>
        </row>
        <row r="4524">
          <cell r="A4524">
            <v>202</v>
          </cell>
          <cell r="D4524">
            <v>2010</v>
          </cell>
          <cell r="F4524">
            <v>49</v>
          </cell>
          <cell r="I4524">
            <v>9130250</v>
          </cell>
        </row>
        <row r="4525">
          <cell r="A4525">
            <v>202</v>
          </cell>
          <cell r="D4525">
            <v>2010</v>
          </cell>
          <cell r="F4525">
            <v>50</v>
          </cell>
          <cell r="I4525">
            <v>97943496</v>
          </cell>
        </row>
        <row r="4526">
          <cell r="A4526">
            <v>202</v>
          </cell>
          <cell r="D4526">
            <v>2010</v>
          </cell>
          <cell r="F4526">
            <v>51</v>
          </cell>
          <cell r="I4526">
            <v>35989742</v>
          </cell>
        </row>
        <row r="4527">
          <cell r="A4527">
            <v>202</v>
          </cell>
          <cell r="D4527">
            <v>2010</v>
          </cell>
          <cell r="F4527">
            <v>52</v>
          </cell>
          <cell r="I4527">
            <v>21871160</v>
          </cell>
        </row>
        <row r="4528">
          <cell r="A4528">
            <v>202</v>
          </cell>
          <cell r="D4528">
            <v>2010</v>
          </cell>
          <cell r="F4528">
            <v>53</v>
          </cell>
          <cell r="I4528">
            <v>21122604</v>
          </cell>
        </row>
        <row r="4529">
          <cell r="A4529">
            <v>202</v>
          </cell>
          <cell r="D4529">
            <v>2010</v>
          </cell>
          <cell r="F4529">
            <v>54</v>
          </cell>
          <cell r="I4529">
            <v>3164407</v>
          </cell>
        </row>
        <row r="4530">
          <cell r="A4530">
            <v>202</v>
          </cell>
          <cell r="D4530">
            <v>2010</v>
          </cell>
          <cell r="F4530">
            <v>55</v>
          </cell>
          <cell r="I4530">
            <v>74217867</v>
          </cell>
        </row>
        <row r="4531">
          <cell r="A4531">
            <v>202</v>
          </cell>
          <cell r="D4531">
            <v>2010</v>
          </cell>
          <cell r="F4531">
            <v>56</v>
          </cell>
          <cell r="I4531">
            <v>79142</v>
          </cell>
        </row>
        <row r="4532">
          <cell r="A4532">
            <v>202</v>
          </cell>
          <cell r="D4532">
            <v>2010</v>
          </cell>
          <cell r="F4532">
            <v>57</v>
          </cell>
        </row>
        <row r="4533">
          <cell r="A4533">
            <v>202</v>
          </cell>
          <cell r="D4533">
            <v>2010</v>
          </cell>
          <cell r="F4533">
            <v>58</v>
          </cell>
          <cell r="I4533">
            <v>265006699</v>
          </cell>
        </row>
        <row r="4534">
          <cell r="A4534">
            <v>202</v>
          </cell>
          <cell r="D4534">
            <v>2011</v>
          </cell>
          <cell r="F4534">
            <v>48</v>
          </cell>
          <cell r="I4534">
            <v>1721876</v>
          </cell>
        </row>
        <row r="4535">
          <cell r="A4535">
            <v>202</v>
          </cell>
          <cell r="D4535">
            <v>2011</v>
          </cell>
          <cell r="F4535">
            <v>49</v>
          </cell>
          <cell r="I4535">
            <v>9240357</v>
          </cell>
        </row>
        <row r="4536">
          <cell r="A4536">
            <v>202</v>
          </cell>
          <cell r="D4536">
            <v>2011</v>
          </cell>
          <cell r="F4536">
            <v>50</v>
          </cell>
          <cell r="I4536">
            <v>99207144</v>
          </cell>
        </row>
        <row r="4537">
          <cell r="A4537">
            <v>202</v>
          </cell>
          <cell r="D4537">
            <v>2011</v>
          </cell>
          <cell r="F4537">
            <v>51</v>
          </cell>
          <cell r="I4537">
            <v>37372148</v>
          </cell>
        </row>
        <row r="4538">
          <cell r="A4538">
            <v>202</v>
          </cell>
          <cell r="D4538">
            <v>2011</v>
          </cell>
          <cell r="F4538">
            <v>52</v>
          </cell>
          <cell r="I4538">
            <v>22686027</v>
          </cell>
        </row>
        <row r="4539">
          <cell r="A4539">
            <v>202</v>
          </cell>
          <cell r="D4539">
            <v>2011</v>
          </cell>
          <cell r="F4539">
            <v>53</v>
          </cell>
          <cell r="I4539">
            <v>21921401</v>
          </cell>
        </row>
        <row r="4540">
          <cell r="A4540">
            <v>202</v>
          </cell>
          <cell r="D4540">
            <v>2011</v>
          </cell>
          <cell r="F4540">
            <v>54</v>
          </cell>
          <cell r="I4540">
            <v>3285907</v>
          </cell>
        </row>
        <row r="4541">
          <cell r="A4541">
            <v>202</v>
          </cell>
          <cell r="D4541">
            <v>2011</v>
          </cell>
          <cell r="F4541">
            <v>55</v>
          </cell>
          <cell r="I4541">
            <v>77068659</v>
          </cell>
        </row>
        <row r="4542">
          <cell r="A4542">
            <v>202</v>
          </cell>
          <cell r="D4542">
            <v>2011</v>
          </cell>
          <cell r="F4542">
            <v>56</v>
          </cell>
          <cell r="I4542">
            <v>79142</v>
          </cell>
        </row>
        <row r="4543">
          <cell r="A4543">
            <v>202</v>
          </cell>
          <cell r="D4543">
            <v>2011</v>
          </cell>
          <cell r="F4543">
            <v>57</v>
          </cell>
        </row>
        <row r="4544">
          <cell r="A4544">
            <v>202</v>
          </cell>
          <cell r="D4544">
            <v>2011</v>
          </cell>
          <cell r="F4544">
            <v>58</v>
          </cell>
          <cell r="I4544">
            <v>272582661</v>
          </cell>
        </row>
        <row r="4545">
          <cell r="A4545">
            <v>202</v>
          </cell>
          <cell r="D4545">
            <v>2012</v>
          </cell>
          <cell r="F4545">
            <v>48</v>
          </cell>
          <cell r="I4545">
            <v>1857229</v>
          </cell>
        </row>
        <row r="4546">
          <cell r="A4546">
            <v>202</v>
          </cell>
          <cell r="D4546">
            <v>2012</v>
          </cell>
          <cell r="F4546">
            <v>49</v>
          </cell>
          <cell r="I4546">
            <v>9210378</v>
          </cell>
        </row>
        <row r="4547">
          <cell r="A4547">
            <v>202</v>
          </cell>
          <cell r="D4547">
            <v>2012</v>
          </cell>
          <cell r="F4547">
            <v>50</v>
          </cell>
          <cell r="I4547">
            <v>99196883</v>
          </cell>
        </row>
        <row r="4548">
          <cell r="A4548">
            <v>202</v>
          </cell>
          <cell r="D4548">
            <v>2012</v>
          </cell>
          <cell r="F4548">
            <v>51</v>
          </cell>
          <cell r="I4548">
            <v>36881493</v>
          </cell>
        </row>
        <row r="4549">
          <cell r="A4549">
            <v>202</v>
          </cell>
          <cell r="D4549">
            <v>2012</v>
          </cell>
          <cell r="F4549">
            <v>52</v>
          </cell>
          <cell r="I4549">
            <v>25258590</v>
          </cell>
        </row>
        <row r="4550">
          <cell r="A4550">
            <v>202</v>
          </cell>
          <cell r="D4550">
            <v>2012</v>
          </cell>
          <cell r="F4550">
            <v>53</v>
          </cell>
          <cell r="I4550">
            <v>23063740</v>
          </cell>
        </row>
        <row r="4551">
          <cell r="A4551">
            <v>202</v>
          </cell>
          <cell r="D4551">
            <v>2012</v>
          </cell>
          <cell r="F4551">
            <v>54</v>
          </cell>
          <cell r="I4551">
            <v>3240665</v>
          </cell>
        </row>
        <row r="4552">
          <cell r="A4552">
            <v>202</v>
          </cell>
          <cell r="D4552">
            <v>2012</v>
          </cell>
          <cell r="F4552">
            <v>55</v>
          </cell>
          <cell r="I4552">
            <v>75961001</v>
          </cell>
        </row>
        <row r="4553">
          <cell r="A4553">
            <v>202</v>
          </cell>
          <cell r="D4553">
            <v>2012</v>
          </cell>
          <cell r="F4553">
            <v>56</v>
          </cell>
          <cell r="I4553">
            <v>79142</v>
          </cell>
        </row>
        <row r="4554">
          <cell r="A4554">
            <v>202</v>
          </cell>
          <cell r="D4554">
            <v>2012</v>
          </cell>
          <cell r="F4554">
            <v>57</v>
          </cell>
        </row>
        <row r="4555">
          <cell r="A4555">
            <v>202</v>
          </cell>
          <cell r="D4555">
            <v>2012</v>
          </cell>
          <cell r="F4555">
            <v>58</v>
          </cell>
          <cell r="I4555">
            <v>274749121</v>
          </cell>
        </row>
        <row r="4556">
          <cell r="A4556">
            <v>202</v>
          </cell>
          <cell r="D4556">
            <v>2013</v>
          </cell>
          <cell r="F4556">
            <v>48</v>
          </cell>
          <cell r="I4556">
            <v>1857229</v>
          </cell>
        </row>
        <row r="4557">
          <cell r="A4557">
            <v>202</v>
          </cell>
          <cell r="D4557">
            <v>2013</v>
          </cell>
          <cell r="F4557">
            <v>49</v>
          </cell>
          <cell r="I4557">
            <v>10233432</v>
          </cell>
        </row>
        <row r="4558">
          <cell r="A4558">
            <v>202</v>
          </cell>
          <cell r="D4558">
            <v>2013</v>
          </cell>
          <cell r="F4558">
            <v>50</v>
          </cell>
          <cell r="I4558">
            <v>110639155</v>
          </cell>
        </row>
        <row r="4559">
          <cell r="A4559">
            <v>202</v>
          </cell>
          <cell r="D4559">
            <v>2013</v>
          </cell>
          <cell r="F4559">
            <v>51</v>
          </cell>
          <cell r="I4559">
            <v>37129887</v>
          </cell>
        </row>
        <row r="4560">
          <cell r="A4560">
            <v>202</v>
          </cell>
          <cell r="D4560">
            <v>2013</v>
          </cell>
          <cell r="F4560">
            <v>52</v>
          </cell>
          <cell r="I4560">
            <v>25428704</v>
          </cell>
        </row>
        <row r="4561">
          <cell r="A4561">
            <v>202</v>
          </cell>
          <cell r="D4561">
            <v>2013</v>
          </cell>
          <cell r="F4561">
            <v>53</v>
          </cell>
          <cell r="I4561">
            <v>23219072</v>
          </cell>
        </row>
        <row r="4562">
          <cell r="A4562">
            <v>202</v>
          </cell>
          <cell r="D4562">
            <v>2013</v>
          </cell>
          <cell r="F4562">
            <v>54</v>
          </cell>
          <cell r="I4562">
            <v>3262491</v>
          </cell>
        </row>
        <row r="4563">
          <cell r="A4563">
            <v>202</v>
          </cell>
          <cell r="D4563">
            <v>2013</v>
          </cell>
          <cell r="F4563">
            <v>55</v>
          </cell>
          <cell r="I4563">
            <v>76472592</v>
          </cell>
        </row>
        <row r="4564">
          <cell r="A4564">
            <v>202</v>
          </cell>
          <cell r="D4564">
            <v>2013</v>
          </cell>
          <cell r="F4564">
            <v>56</v>
          </cell>
          <cell r="I4564">
            <v>79142</v>
          </cell>
        </row>
        <row r="4565">
          <cell r="A4565">
            <v>202</v>
          </cell>
          <cell r="D4565">
            <v>2013</v>
          </cell>
          <cell r="F4565">
            <v>57</v>
          </cell>
        </row>
        <row r="4566">
          <cell r="A4566">
            <v>202</v>
          </cell>
          <cell r="D4566">
            <v>2013</v>
          </cell>
          <cell r="F4566">
            <v>58</v>
          </cell>
          <cell r="I4566">
            <v>288321704</v>
          </cell>
        </row>
        <row r="4567">
          <cell r="A4567">
            <v>202</v>
          </cell>
          <cell r="D4567">
            <v>2014</v>
          </cell>
          <cell r="F4567">
            <v>48</v>
          </cell>
          <cell r="I4567">
            <v>1857229</v>
          </cell>
        </row>
        <row r="4568">
          <cell r="A4568">
            <v>202</v>
          </cell>
          <cell r="D4568">
            <v>2014</v>
          </cell>
          <cell r="F4568">
            <v>49</v>
          </cell>
          <cell r="I4568">
            <v>10320891</v>
          </cell>
        </row>
        <row r="4569">
          <cell r="A4569">
            <v>202</v>
          </cell>
          <cell r="D4569">
            <v>2014</v>
          </cell>
          <cell r="F4569">
            <v>50</v>
          </cell>
          <cell r="I4569">
            <v>107422347</v>
          </cell>
        </row>
        <row r="4570">
          <cell r="A4570">
            <v>202</v>
          </cell>
          <cell r="D4570">
            <v>2014</v>
          </cell>
          <cell r="F4570">
            <v>51</v>
          </cell>
          <cell r="I4570">
            <v>39556829</v>
          </cell>
        </row>
        <row r="4571">
          <cell r="A4571">
            <v>202</v>
          </cell>
          <cell r="D4571">
            <v>2014</v>
          </cell>
          <cell r="F4571">
            <v>52</v>
          </cell>
          <cell r="I4571">
            <v>27090815</v>
          </cell>
        </row>
        <row r="4572">
          <cell r="A4572">
            <v>202</v>
          </cell>
          <cell r="D4572">
            <v>2014</v>
          </cell>
          <cell r="F4572">
            <v>53</v>
          </cell>
          <cell r="I4572">
            <v>24736754</v>
          </cell>
        </row>
        <row r="4573">
          <cell r="A4573">
            <v>202</v>
          </cell>
          <cell r="D4573">
            <v>2014</v>
          </cell>
          <cell r="F4573">
            <v>54</v>
          </cell>
          <cell r="I4573">
            <v>3475739</v>
          </cell>
        </row>
        <row r="4574">
          <cell r="A4574">
            <v>202</v>
          </cell>
          <cell r="D4574">
            <v>2014</v>
          </cell>
          <cell r="F4574">
            <v>55</v>
          </cell>
          <cell r="I4574">
            <v>81471114</v>
          </cell>
        </row>
        <row r="4575">
          <cell r="A4575">
            <v>202</v>
          </cell>
          <cell r="D4575">
            <v>2014</v>
          </cell>
          <cell r="F4575">
            <v>56</v>
          </cell>
          <cell r="I4575">
            <v>79142</v>
          </cell>
        </row>
        <row r="4576">
          <cell r="A4576">
            <v>202</v>
          </cell>
          <cell r="D4576">
            <v>2014</v>
          </cell>
          <cell r="F4576">
            <v>57</v>
          </cell>
        </row>
        <row r="4577">
          <cell r="A4577">
            <v>202</v>
          </cell>
          <cell r="D4577">
            <v>2014</v>
          </cell>
          <cell r="F4577">
            <v>58</v>
          </cell>
          <cell r="I4577">
            <v>296010860</v>
          </cell>
        </row>
        <row r="4578">
          <cell r="A4578">
            <v>202</v>
          </cell>
          <cell r="D4578">
            <v>2015</v>
          </cell>
          <cell r="F4578">
            <v>48</v>
          </cell>
          <cell r="I4578">
            <v>1857229</v>
          </cell>
        </row>
        <row r="4579">
          <cell r="A4579">
            <v>202</v>
          </cell>
          <cell r="D4579">
            <v>2015</v>
          </cell>
          <cell r="F4579">
            <v>49</v>
          </cell>
          <cell r="I4579">
            <v>10290505</v>
          </cell>
        </row>
        <row r="4580">
          <cell r="A4580">
            <v>202</v>
          </cell>
          <cell r="D4580">
            <v>2015</v>
          </cell>
          <cell r="F4580">
            <v>50</v>
          </cell>
          <cell r="I4580">
            <v>121392439</v>
          </cell>
        </row>
        <row r="4581">
          <cell r="A4581">
            <v>202</v>
          </cell>
          <cell r="D4581">
            <v>2015</v>
          </cell>
          <cell r="F4581">
            <v>51</v>
          </cell>
          <cell r="I4581">
            <v>37240070</v>
          </cell>
        </row>
        <row r="4582">
          <cell r="A4582">
            <v>202</v>
          </cell>
          <cell r="D4582">
            <v>2015</v>
          </cell>
          <cell r="F4582">
            <v>52</v>
          </cell>
          <cell r="I4582">
            <v>25494413</v>
          </cell>
        </row>
        <row r="4583">
          <cell r="A4583">
            <v>202</v>
          </cell>
          <cell r="D4583">
            <v>2015</v>
          </cell>
          <cell r="F4583">
            <v>53</v>
          </cell>
          <cell r="I4583">
            <v>23287974</v>
          </cell>
        </row>
        <row r="4584">
          <cell r="A4584">
            <v>202</v>
          </cell>
          <cell r="D4584">
            <v>2015</v>
          </cell>
          <cell r="F4584">
            <v>54</v>
          </cell>
          <cell r="I4584">
            <v>3272172</v>
          </cell>
        </row>
        <row r="4585">
          <cell r="A4585">
            <v>202</v>
          </cell>
          <cell r="D4585">
            <v>2015</v>
          </cell>
          <cell r="F4585">
            <v>55</v>
          </cell>
          <cell r="I4585">
            <v>76699524</v>
          </cell>
        </row>
        <row r="4586">
          <cell r="A4586">
            <v>202</v>
          </cell>
          <cell r="D4586">
            <v>2015</v>
          </cell>
          <cell r="F4586">
            <v>56</v>
          </cell>
          <cell r="I4586">
            <v>79142</v>
          </cell>
        </row>
        <row r="4587">
          <cell r="A4587">
            <v>202</v>
          </cell>
          <cell r="D4587">
            <v>2015</v>
          </cell>
          <cell r="F4587">
            <v>57</v>
          </cell>
        </row>
        <row r="4588">
          <cell r="A4588">
            <v>202</v>
          </cell>
          <cell r="D4588">
            <v>2015</v>
          </cell>
          <cell r="F4588">
            <v>58</v>
          </cell>
          <cell r="I4588">
            <v>299613468</v>
          </cell>
        </row>
        <row r="4589">
          <cell r="A4589">
            <v>202</v>
          </cell>
          <cell r="D4589">
            <v>2016</v>
          </cell>
          <cell r="F4589">
            <v>48</v>
          </cell>
          <cell r="I4589">
            <v>1857229</v>
          </cell>
        </row>
        <row r="4590">
          <cell r="A4590">
            <v>202</v>
          </cell>
          <cell r="D4590">
            <v>2016</v>
          </cell>
          <cell r="F4590">
            <v>49</v>
          </cell>
          <cell r="I4590">
            <v>13249818</v>
          </cell>
        </row>
        <row r="4591">
          <cell r="A4591">
            <v>202</v>
          </cell>
          <cell r="D4591">
            <v>2016</v>
          </cell>
          <cell r="F4591">
            <v>50</v>
          </cell>
          <cell r="I4591">
            <v>116207137</v>
          </cell>
        </row>
        <row r="4592">
          <cell r="A4592">
            <v>202</v>
          </cell>
          <cell r="D4592">
            <v>2016</v>
          </cell>
          <cell r="F4592">
            <v>51</v>
          </cell>
          <cell r="I4592">
            <v>37623845</v>
          </cell>
        </row>
        <row r="4593">
          <cell r="A4593">
            <v>202</v>
          </cell>
          <cell r="D4593">
            <v>2016</v>
          </cell>
          <cell r="F4593">
            <v>52</v>
          </cell>
          <cell r="I4593">
            <v>27150901</v>
          </cell>
        </row>
        <row r="4594">
          <cell r="A4594">
            <v>202</v>
          </cell>
          <cell r="D4594">
            <v>2016</v>
          </cell>
          <cell r="F4594">
            <v>53</v>
          </cell>
          <cell r="I4594">
            <v>24131064</v>
          </cell>
        </row>
        <row r="4595">
          <cell r="A4595">
            <v>202</v>
          </cell>
          <cell r="D4595">
            <v>2016</v>
          </cell>
          <cell r="F4595">
            <v>54</v>
          </cell>
          <cell r="I4595">
            <v>4080033</v>
          </cell>
        </row>
        <row r="4596">
          <cell r="A4596">
            <v>202</v>
          </cell>
          <cell r="D4596">
            <v>2016</v>
          </cell>
          <cell r="F4596">
            <v>55</v>
          </cell>
          <cell r="I4596">
            <v>78190903</v>
          </cell>
        </row>
        <row r="4597">
          <cell r="A4597">
            <v>202</v>
          </cell>
          <cell r="D4597">
            <v>2016</v>
          </cell>
          <cell r="F4597">
            <v>56</v>
          </cell>
          <cell r="I4597">
            <v>79142</v>
          </cell>
        </row>
        <row r="4598">
          <cell r="A4598">
            <v>202</v>
          </cell>
          <cell r="D4598">
            <v>2016</v>
          </cell>
          <cell r="F4598">
            <v>57</v>
          </cell>
        </row>
        <row r="4599">
          <cell r="A4599">
            <v>202</v>
          </cell>
          <cell r="D4599">
            <v>2016</v>
          </cell>
          <cell r="F4599">
            <v>58</v>
          </cell>
          <cell r="I4599">
            <v>302570072</v>
          </cell>
        </row>
        <row r="4600">
          <cell r="A4600">
            <v>316</v>
          </cell>
          <cell r="D4600">
            <v>1998</v>
          </cell>
          <cell r="F4600">
            <v>48</v>
          </cell>
        </row>
        <row r="4601">
          <cell r="A4601">
            <v>316</v>
          </cell>
          <cell r="D4601">
            <v>1998</v>
          </cell>
          <cell r="F4601">
            <v>49</v>
          </cell>
        </row>
        <row r="4602">
          <cell r="A4602">
            <v>316</v>
          </cell>
          <cell r="D4602">
            <v>1998</v>
          </cell>
          <cell r="F4602">
            <v>50</v>
          </cell>
        </row>
        <row r="4603">
          <cell r="A4603">
            <v>316</v>
          </cell>
          <cell r="D4603">
            <v>1998</v>
          </cell>
          <cell r="F4603">
            <v>51</v>
          </cell>
        </row>
        <row r="4604">
          <cell r="A4604">
            <v>316</v>
          </cell>
          <cell r="D4604">
            <v>1998</v>
          </cell>
          <cell r="F4604">
            <v>52</v>
          </cell>
        </row>
        <row r="4605">
          <cell r="A4605">
            <v>316</v>
          </cell>
          <cell r="D4605">
            <v>1998</v>
          </cell>
          <cell r="F4605">
            <v>53</v>
          </cell>
        </row>
        <row r="4606">
          <cell r="A4606">
            <v>316</v>
          </cell>
          <cell r="D4606">
            <v>1998</v>
          </cell>
          <cell r="F4606">
            <v>54</v>
          </cell>
        </row>
        <row r="4607">
          <cell r="A4607">
            <v>316</v>
          </cell>
          <cell r="D4607">
            <v>1998</v>
          </cell>
          <cell r="F4607">
            <v>55</v>
          </cell>
        </row>
        <row r="4608">
          <cell r="A4608">
            <v>316</v>
          </cell>
          <cell r="D4608">
            <v>1998</v>
          </cell>
          <cell r="F4608">
            <v>56</v>
          </cell>
        </row>
        <row r="4609">
          <cell r="A4609">
            <v>316</v>
          </cell>
          <cell r="D4609">
            <v>1998</v>
          </cell>
          <cell r="F4609">
            <v>57</v>
          </cell>
        </row>
        <row r="4610">
          <cell r="A4610">
            <v>316</v>
          </cell>
          <cell r="D4610">
            <v>1998</v>
          </cell>
          <cell r="F4610">
            <v>58</v>
          </cell>
        </row>
        <row r="4611">
          <cell r="A4611">
            <v>316</v>
          </cell>
          <cell r="D4611">
            <v>1999</v>
          </cell>
          <cell r="F4611">
            <v>48</v>
          </cell>
        </row>
        <row r="4612">
          <cell r="A4612">
            <v>316</v>
          </cell>
          <cell r="D4612">
            <v>1999</v>
          </cell>
          <cell r="F4612">
            <v>49</v>
          </cell>
        </row>
        <row r="4613">
          <cell r="A4613">
            <v>316</v>
          </cell>
          <cell r="D4613">
            <v>1999</v>
          </cell>
          <cell r="F4613">
            <v>50</v>
          </cell>
        </row>
        <row r="4614">
          <cell r="A4614">
            <v>316</v>
          </cell>
          <cell r="D4614">
            <v>1999</v>
          </cell>
          <cell r="F4614">
            <v>51</v>
          </cell>
        </row>
        <row r="4615">
          <cell r="A4615">
            <v>316</v>
          </cell>
          <cell r="D4615">
            <v>1999</v>
          </cell>
          <cell r="F4615">
            <v>52</v>
          </cell>
        </row>
        <row r="4616">
          <cell r="A4616">
            <v>316</v>
          </cell>
          <cell r="D4616">
            <v>1999</v>
          </cell>
          <cell r="F4616">
            <v>53</v>
          </cell>
        </row>
        <row r="4617">
          <cell r="A4617">
            <v>316</v>
          </cell>
          <cell r="D4617">
            <v>1999</v>
          </cell>
          <cell r="F4617">
            <v>54</v>
          </cell>
        </row>
        <row r="4618">
          <cell r="A4618">
            <v>316</v>
          </cell>
          <cell r="D4618">
            <v>1999</v>
          </cell>
          <cell r="F4618">
            <v>55</v>
          </cell>
        </row>
        <row r="4619">
          <cell r="A4619">
            <v>316</v>
          </cell>
          <cell r="D4619">
            <v>1999</v>
          </cell>
          <cell r="F4619">
            <v>56</v>
          </cell>
        </row>
        <row r="4620">
          <cell r="A4620">
            <v>316</v>
          </cell>
          <cell r="D4620">
            <v>1999</v>
          </cell>
          <cell r="F4620">
            <v>57</v>
          </cell>
        </row>
        <row r="4621">
          <cell r="A4621">
            <v>316</v>
          </cell>
          <cell r="D4621">
            <v>1999</v>
          </cell>
          <cell r="F4621">
            <v>58</v>
          </cell>
        </row>
        <row r="4622">
          <cell r="A4622">
            <v>316</v>
          </cell>
          <cell r="D4622">
            <v>2000</v>
          </cell>
          <cell r="F4622">
            <v>48</v>
          </cell>
        </row>
        <row r="4623">
          <cell r="A4623">
            <v>316</v>
          </cell>
          <cell r="D4623">
            <v>2000</v>
          </cell>
          <cell r="F4623">
            <v>49</v>
          </cell>
        </row>
        <row r="4624">
          <cell r="A4624">
            <v>316</v>
          </cell>
          <cell r="D4624">
            <v>2000</v>
          </cell>
          <cell r="F4624">
            <v>50</v>
          </cell>
        </row>
        <row r="4625">
          <cell r="A4625">
            <v>316</v>
          </cell>
          <cell r="D4625">
            <v>2000</v>
          </cell>
          <cell r="F4625">
            <v>51</v>
          </cell>
        </row>
        <row r="4626">
          <cell r="A4626">
            <v>316</v>
          </cell>
          <cell r="D4626">
            <v>2000</v>
          </cell>
          <cell r="F4626">
            <v>52</v>
          </cell>
        </row>
        <row r="4627">
          <cell r="A4627">
            <v>316</v>
          </cell>
          <cell r="D4627">
            <v>2000</v>
          </cell>
          <cell r="F4627">
            <v>53</v>
          </cell>
        </row>
        <row r="4628">
          <cell r="A4628">
            <v>316</v>
          </cell>
          <cell r="D4628">
            <v>2000</v>
          </cell>
          <cell r="F4628">
            <v>54</v>
          </cell>
        </row>
        <row r="4629">
          <cell r="A4629">
            <v>316</v>
          </cell>
          <cell r="D4629">
            <v>2000</v>
          </cell>
          <cell r="F4629">
            <v>55</v>
          </cell>
        </row>
        <row r="4630">
          <cell r="A4630">
            <v>316</v>
          </cell>
          <cell r="D4630">
            <v>2000</v>
          </cell>
          <cell r="F4630">
            <v>56</v>
          </cell>
        </row>
        <row r="4631">
          <cell r="A4631">
            <v>316</v>
          </cell>
          <cell r="D4631">
            <v>2000</v>
          </cell>
          <cell r="F4631">
            <v>57</v>
          </cell>
        </row>
        <row r="4632">
          <cell r="A4632">
            <v>316</v>
          </cell>
          <cell r="D4632">
            <v>2000</v>
          </cell>
          <cell r="F4632">
            <v>58</v>
          </cell>
        </row>
        <row r="4633">
          <cell r="A4633">
            <v>316</v>
          </cell>
          <cell r="D4633">
            <v>2001</v>
          </cell>
          <cell r="F4633">
            <v>48</v>
          </cell>
        </row>
        <row r="4634">
          <cell r="A4634">
            <v>316</v>
          </cell>
          <cell r="D4634">
            <v>2001</v>
          </cell>
          <cell r="F4634">
            <v>49</v>
          </cell>
        </row>
        <row r="4635">
          <cell r="A4635">
            <v>316</v>
          </cell>
          <cell r="D4635">
            <v>2001</v>
          </cell>
          <cell r="F4635">
            <v>50</v>
          </cell>
        </row>
        <row r="4636">
          <cell r="A4636">
            <v>316</v>
          </cell>
          <cell r="D4636">
            <v>2001</v>
          </cell>
          <cell r="F4636">
            <v>51</v>
          </cell>
        </row>
        <row r="4637">
          <cell r="A4637">
            <v>316</v>
          </cell>
          <cell r="D4637">
            <v>2001</v>
          </cell>
          <cell r="F4637">
            <v>52</v>
          </cell>
        </row>
        <row r="4638">
          <cell r="A4638">
            <v>316</v>
          </cell>
          <cell r="D4638">
            <v>2001</v>
          </cell>
          <cell r="F4638">
            <v>53</v>
          </cell>
        </row>
        <row r="4639">
          <cell r="A4639">
            <v>316</v>
          </cell>
          <cell r="D4639">
            <v>2001</v>
          </cell>
          <cell r="F4639">
            <v>54</v>
          </cell>
        </row>
        <row r="4640">
          <cell r="A4640">
            <v>316</v>
          </cell>
          <cell r="D4640">
            <v>2001</v>
          </cell>
          <cell r="F4640">
            <v>55</v>
          </cell>
        </row>
        <row r="4641">
          <cell r="A4641">
            <v>316</v>
          </cell>
          <cell r="D4641">
            <v>2001</v>
          </cell>
          <cell r="F4641">
            <v>56</v>
          </cell>
        </row>
        <row r="4642">
          <cell r="A4642">
            <v>316</v>
          </cell>
          <cell r="D4642">
            <v>2001</v>
          </cell>
          <cell r="F4642">
            <v>57</v>
          </cell>
        </row>
        <row r="4643">
          <cell r="A4643">
            <v>316</v>
          </cell>
          <cell r="D4643">
            <v>2001</v>
          </cell>
          <cell r="F4643">
            <v>58</v>
          </cell>
        </row>
        <row r="4644">
          <cell r="A4644">
            <v>316</v>
          </cell>
          <cell r="D4644">
            <v>2002</v>
          </cell>
          <cell r="F4644">
            <v>48</v>
          </cell>
        </row>
        <row r="4645">
          <cell r="A4645">
            <v>316</v>
          </cell>
          <cell r="D4645">
            <v>2002</v>
          </cell>
          <cell r="F4645">
            <v>49</v>
          </cell>
        </row>
        <row r="4646">
          <cell r="A4646">
            <v>316</v>
          </cell>
          <cell r="D4646">
            <v>2002</v>
          </cell>
          <cell r="F4646">
            <v>50</v>
          </cell>
        </row>
        <row r="4647">
          <cell r="A4647">
            <v>316</v>
          </cell>
          <cell r="D4647">
            <v>2002</v>
          </cell>
          <cell r="F4647">
            <v>51</v>
          </cell>
        </row>
        <row r="4648">
          <cell r="A4648">
            <v>316</v>
          </cell>
          <cell r="D4648">
            <v>2002</v>
          </cell>
          <cell r="F4648">
            <v>52</v>
          </cell>
        </row>
        <row r="4649">
          <cell r="A4649">
            <v>316</v>
          </cell>
          <cell r="D4649">
            <v>2002</v>
          </cell>
          <cell r="F4649">
            <v>53</v>
          </cell>
        </row>
        <row r="4650">
          <cell r="A4650">
            <v>316</v>
          </cell>
          <cell r="D4650">
            <v>2002</v>
          </cell>
          <cell r="F4650">
            <v>54</v>
          </cell>
        </row>
        <row r="4651">
          <cell r="A4651">
            <v>316</v>
          </cell>
          <cell r="D4651">
            <v>2002</v>
          </cell>
          <cell r="F4651">
            <v>55</v>
          </cell>
        </row>
        <row r="4652">
          <cell r="A4652">
            <v>316</v>
          </cell>
          <cell r="D4652">
            <v>2002</v>
          </cell>
          <cell r="F4652">
            <v>56</v>
          </cell>
        </row>
        <row r="4653">
          <cell r="A4653">
            <v>316</v>
          </cell>
          <cell r="D4653">
            <v>2002</v>
          </cell>
          <cell r="F4653">
            <v>57</v>
          </cell>
        </row>
        <row r="4654">
          <cell r="A4654">
            <v>316</v>
          </cell>
          <cell r="D4654">
            <v>2002</v>
          </cell>
          <cell r="F4654">
            <v>58</v>
          </cell>
        </row>
        <row r="4655">
          <cell r="A4655">
            <v>316</v>
          </cell>
          <cell r="D4655">
            <v>2003</v>
          </cell>
          <cell r="F4655">
            <v>48</v>
          </cell>
        </row>
        <row r="4656">
          <cell r="A4656">
            <v>316</v>
          </cell>
          <cell r="D4656">
            <v>2003</v>
          </cell>
          <cell r="F4656">
            <v>49</v>
          </cell>
        </row>
        <row r="4657">
          <cell r="A4657">
            <v>316</v>
          </cell>
          <cell r="D4657">
            <v>2003</v>
          </cell>
          <cell r="F4657">
            <v>50</v>
          </cell>
        </row>
        <row r="4658">
          <cell r="A4658">
            <v>316</v>
          </cell>
          <cell r="D4658">
            <v>2003</v>
          </cell>
          <cell r="F4658">
            <v>51</v>
          </cell>
        </row>
        <row r="4659">
          <cell r="A4659">
            <v>316</v>
          </cell>
          <cell r="D4659">
            <v>2003</v>
          </cell>
          <cell r="F4659">
            <v>52</v>
          </cell>
        </row>
        <row r="4660">
          <cell r="A4660">
            <v>316</v>
          </cell>
          <cell r="D4660">
            <v>2003</v>
          </cell>
          <cell r="F4660">
            <v>53</v>
          </cell>
        </row>
        <row r="4661">
          <cell r="A4661">
            <v>316</v>
          </cell>
          <cell r="D4661">
            <v>2003</v>
          </cell>
          <cell r="F4661">
            <v>54</v>
          </cell>
        </row>
        <row r="4662">
          <cell r="A4662">
            <v>316</v>
          </cell>
          <cell r="D4662">
            <v>2003</v>
          </cell>
          <cell r="F4662">
            <v>55</v>
          </cell>
        </row>
        <row r="4663">
          <cell r="A4663">
            <v>316</v>
          </cell>
          <cell r="D4663">
            <v>2003</v>
          </cell>
          <cell r="F4663">
            <v>56</v>
          </cell>
        </row>
        <row r="4664">
          <cell r="A4664">
            <v>316</v>
          </cell>
          <cell r="D4664">
            <v>2003</v>
          </cell>
          <cell r="F4664">
            <v>57</v>
          </cell>
        </row>
        <row r="4665">
          <cell r="A4665">
            <v>316</v>
          </cell>
          <cell r="D4665">
            <v>2003</v>
          </cell>
          <cell r="F4665">
            <v>58</v>
          </cell>
        </row>
        <row r="4666">
          <cell r="A4666">
            <v>316</v>
          </cell>
          <cell r="D4666">
            <v>2004</v>
          </cell>
          <cell r="F4666">
            <v>48</v>
          </cell>
        </row>
        <row r="4667">
          <cell r="A4667">
            <v>316</v>
          </cell>
          <cell r="D4667">
            <v>2004</v>
          </cell>
          <cell r="F4667">
            <v>49</v>
          </cell>
        </row>
        <row r="4668">
          <cell r="A4668">
            <v>316</v>
          </cell>
          <cell r="D4668">
            <v>2004</v>
          </cell>
          <cell r="F4668">
            <v>50</v>
          </cell>
        </row>
        <row r="4669">
          <cell r="A4669">
            <v>316</v>
          </cell>
          <cell r="D4669">
            <v>2004</v>
          </cell>
          <cell r="F4669">
            <v>51</v>
          </cell>
        </row>
        <row r="4670">
          <cell r="A4670">
            <v>316</v>
          </cell>
          <cell r="D4670">
            <v>2004</v>
          </cell>
          <cell r="F4670">
            <v>52</v>
          </cell>
        </row>
        <row r="4671">
          <cell r="A4671">
            <v>316</v>
          </cell>
          <cell r="D4671">
            <v>2004</v>
          </cell>
          <cell r="F4671">
            <v>53</v>
          </cell>
        </row>
        <row r="4672">
          <cell r="A4672">
            <v>316</v>
          </cell>
          <cell r="D4672">
            <v>2004</v>
          </cell>
          <cell r="F4672">
            <v>54</v>
          </cell>
        </row>
        <row r="4673">
          <cell r="A4673">
            <v>316</v>
          </cell>
          <cell r="D4673">
            <v>2004</v>
          </cell>
          <cell r="F4673">
            <v>55</v>
          </cell>
        </row>
        <row r="4674">
          <cell r="A4674">
            <v>316</v>
          </cell>
          <cell r="D4674">
            <v>2004</v>
          </cell>
          <cell r="F4674">
            <v>56</v>
          </cell>
        </row>
        <row r="4675">
          <cell r="A4675">
            <v>316</v>
          </cell>
          <cell r="D4675">
            <v>2004</v>
          </cell>
          <cell r="F4675">
            <v>57</v>
          </cell>
        </row>
        <row r="4676">
          <cell r="A4676">
            <v>316</v>
          </cell>
          <cell r="D4676">
            <v>2004</v>
          </cell>
          <cell r="F4676">
            <v>58</v>
          </cell>
        </row>
        <row r="4677">
          <cell r="A4677">
            <v>316</v>
          </cell>
          <cell r="D4677">
            <v>2005</v>
          </cell>
          <cell r="F4677">
            <v>48</v>
          </cell>
        </row>
        <row r="4678">
          <cell r="A4678">
            <v>316</v>
          </cell>
          <cell r="D4678">
            <v>2005</v>
          </cell>
          <cell r="F4678">
            <v>49</v>
          </cell>
        </row>
        <row r="4679">
          <cell r="A4679">
            <v>316</v>
          </cell>
          <cell r="D4679">
            <v>2005</v>
          </cell>
          <cell r="F4679">
            <v>50</v>
          </cell>
        </row>
        <row r="4680">
          <cell r="A4680">
            <v>316</v>
          </cell>
          <cell r="D4680">
            <v>2005</v>
          </cell>
          <cell r="F4680">
            <v>51</v>
          </cell>
        </row>
        <row r="4681">
          <cell r="A4681">
            <v>316</v>
          </cell>
          <cell r="D4681">
            <v>2005</v>
          </cell>
          <cell r="F4681">
            <v>52</v>
          </cell>
        </row>
        <row r="4682">
          <cell r="A4682">
            <v>316</v>
          </cell>
          <cell r="D4682">
            <v>2005</v>
          </cell>
          <cell r="F4682">
            <v>53</v>
          </cell>
        </row>
        <row r="4683">
          <cell r="A4683">
            <v>316</v>
          </cell>
          <cell r="D4683">
            <v>2005</v>
          </cell>
          <cell r="F4683">
            <v>54</v>
          </cell>
        </row>
        <row r="4684">
          <cell r="A4684">
            <v>316</v>
          </cell>
          <cell r="D4684">
            <v>2005</v>
          </cell>
          <cell r="F4684">
            <v>55</v>
          </cell>
        </row>
        <row r="4685">
          <cell r="A4685">
            <v>316</v>
          </cell>
          <cell r="D4685">
            <v>2005</v>
          </cell>
          <cell r="F4685">
            <v>56</v>
          </cell>
        </row>
        <row r="4686">
          <cell r="A4686">
            <v>316</v>
          </cell>
          <cell r="D4686">
            <v>2005</v>
          </cell>
          <cell r="F4686">
            <v>57</v>
          </cell>
        </row>
        <row r="4687">
          <cell r="A4687">
            <v>316</v>
          </cell>
          <cell r="D4687">
            <v>2005</v>
          </cell>
          <cell r="F4687">
            <v>58</v>
          </cell>
        </row>
        <row r="4688">
          <cell r="A4688">
            <v>316</v>
          </cell>
          <cell r="D4688">
            <v>2006</v>
          </cell>
          <cell r="F4688">
            <v>48</v>
          </cell>
        </row>
        <row r="4689">
          <cell r="A4689">
            <v>316</v>
          </cell>
          <cell r="D4689">
            <v>2006</v>
          </cell>
          <cell r="F4689">
            <v>49</v>
          </cell>
        </row>
        <row r="4690">
          <cell r="A4690">
            <v>316</v>
          </cell>
          <cell r="D4690">
            <v>2006</v>
          </cell>
          <cell r="F4690">
            <v>50</v>
          </cell>
        </row>
        <row r="4691">
          <cell r="A4691">
            <v>316</v>
          </cell>
          <cell r="D4691">
            <v>2006</v>
          </cell>
          <cell r="F4691">
            <v>51</v>
          </cell>
        </row>
        <row r="4692">
          <cell r="A4692">
            <v>316</v>
          </cell>
          <cell r="D4692">
            <v>2006</v>
          </cell>
          <cell r="F4692">
            <v>52</v>
          </cell>
        </row>
        <row r="4693">
          <cell r="A4693">
            <v>316</v>
          </cell>
          <cell r="D4693">
            <v>2006</v>
          </cell>
          <cell r="F4693">
            <v>53</v>
          </cell>
        </row>
        <row r="4694">
          <cell r="A4694">
            <v>316</v>
          </cell>
          <cell r="D4694">
            <v>2006</v>
          </cell>
          <cell r="F4694">
            <v>54</v>
          </cell>
        </row>
        <row r="4695">
          <cell r="A4695">
            <v>316</v>
          </cell>
          <cell r="D4695">
            <v>2006</v>
          </cell>
          <cell r="F4695">
            <v>55</v>
          </cell>
        </row>
        <row r="4696">
          <cell r="A4696">
            <v>316</v>
          </cell>
          <cell r="D4696">
            <v>2006</v>
          </cell>
          <cell r="F4696">
            <v>56</v>
          </cell>
        </row>
        <row r="4697">
          <cell r="A4697">
            <v>316</v>
          </cell>
          <cell r="D4697">
            <v>2006</v>
          </cell>
          <cell r="F4697">
            <v>57</v>
          </cell>
        </row>
        <row r="4698">
          <cell r="A4698">
            <v>316</v>
          </cell>
          <cell r="D4698">
            <v>2006</v>
          </cell>
          <cell r="F4698">
            <v>58</v>
          </cell>
        </row>
        <row r="4699">
          <cell r="A4699">
            <v>316</v>
          </cell>
          <cell r="D4699">
            <v>2007</v>
          </cell>
          <cell r="F4699">
            <v>48</v>
          </cell>
          <cell r="I4699">
            <v>0</v>
          </cell>
        </row>
        <row r="4700">
          <cell r="A4700">
            <v>316</v>
          </cell>
          <cell r="D4700">
            <v>2007</v>
          </cell>
          <cell r="F4700">
            <v>49</v>
          </cell>
          <cell r="I4700">
            <v>0</v>
          </cell>
        </row>
        <row r="4701">
          <cell r="A4701">
            <v>316</v>
          </cell>
          <cell r="D4701">
            <v>2007</v>
          </cell>
          <cell r="F4701">
            <v>50</v>
          </cell>
          <cell r="I4701">
            <v>0</v>
          </cell>
        </row>
        <row r="4702">
          <cell r="A4702">
            <v>316</v>
          </cell>
          <cell r="D4702">
            <v>2007</v>
          </cell>
          <cell r="F4702">
            <v>51</v>
          </cell>
          <cell r="I4702">
            <v>0</v>
          </cell>
        </row>
        <row r="4703">
          <cell r="A4703">
            <v>316</v>
          </cell>
          <cell r="D4703">
            <v>2007</v>
          </cell>
          <cell r="F4703">
            <v>52</v>
          </cell>
          <cell r="I4703">
            <v>0</v>
          </cell>
        </row>
        <row r="4704">
          <cell r="A4704">
            <v>316</v>
          </cell>
          <cell r="D4704">
            <v>2007</v>
          </cell>
          <cell r="F4704">
            <v>53</v>
          </cell>
          <cell r="I4704">
            <v>0</v>
          </cell>
        </row>
        <row r="4705">
          <cell r="A4705">
            <v>316</v>
          </cell>
          <cell r="D4705">
            <v>2007</v>
          </cell>
          <cell r="F4705">
            <v>54</v>
          </cell>
          <cell r="I4705">
            <v>0</v>
          </cell>
        </row>
        <row r="4706">
          <cell r="A4706">
            <v>316</v>
          </cell>
          <cell r="D4706">
            <v>2007</v>
          </cell>
          <cell r="F4706">
            <v>55</v>
          </cell>
          <cell r="I4706">
            <v>0</v>
          </cell>
        </row>
        <row r="4707">
          <cell r="A4707">
            <v>316</v>
          </cell>
          <cell r="D4707">
            <v>2007</v>
          </cell>
          <cell r="F4707">
            <v>56</v>
          </cell>
        </row>
        <row r="4708">
          <cell r="A4708">
            <v>316</v>
          </cell>
          <cell r="D4708">
            <v>2007</v>
          </cell>
          <cell r="F4708">
            <v>57</v>
          </cell>
        </row>
        <row r="4709">
          <cell r="A4709">
            <v>316</v>
          </cell>
          <cell r="D4709">
            <v>2007</v>
          </cell>
          <cell r="F4709">
            <v>58</v>
          </cell>
          <cell r="I4709">
            <v>0</v>
          </cell>
        </row>
        <row r="4710">
          <cell r="A4710">
            <v>316</v>
          </cell>
          <cell r="D4710">
            <v>2008</v>
          </cell>
          <cell r="F4710">
            <v>48</v>
          </cell>
          <cell r="I4710">
            <v>26835955</v>
          </cell>
        </row>
        <row r="4711">
          <cell r="A4711">
            <v>316</v>
          </cell>
          <cell r="D4711">
            <v>2008</v>
          </cell>
          <cell r="F4711">
            <v>49</v>
          </cell>
          <cell r="I4711">
            <v>13485615</v>
          </cell>
        </row>
        <row r="4712">
          <cell r="A4712">
            <v>316</v>
          </cell>
          <cell r="D4712">
            <v>2008</v>
          </cell>
          <cell r="F4712">
            <v>50</v>
          </cell>
          <cell r="I4712">
            <v>247155109</v>
          </cell>
        </row>
        <row r="4713">
          <cell r="A4713">
            <v>316</v>
          </cell>
          <cell r="D4713">
            <v>2008</v>
          </cell>
          <cell r="F4713">
            <v>51</v>
          </cell>
          <cell r="I4713">
            <v>13391297</v>
          </cell>
        </row>
        <row r="4714">
          <cell r="A4714">
            <v>316</v>
          </cell>
          <cell r="D4714">
            <v>2008</v>
          </cell>
          <cell r="F4714">
            <v>52</v>
          </cell>
          <cell r="I4714">
            <v>199639929</v>
          </cell>
        </row>
        <row r="4715">
          <cell r="A4715">
            <v>316</v>
          </cell>
          <cell r="D4715">
            <v>2008</v>
          </cell>
          <cell r="F4715">
            <v>53</v>
          </cell>
          <cell r="I4715">
            <v>223891451</v>
          </cell>
        </row>
        <row r="4716">
          <cell r="A4716">
            <v>316</v>
          </cell>
          <cell r="D4716">
            <v>2008</v>
          </cell>
          <cell r="F4716">
            <v>54</v>
          </cell>
          <cell r="I4716">
            <v>237354</v>
          </cell>
        </row>
        <row r="4717">
          <cell r="A4717">
            <v>316</v>
          </cell>
          <cell r="D4717">
            <v>2008</v>
          </cell>
          <cell r="F4717">
            <v>55</v>
          </cell>
          <cell r="I4717">
            <v>1016654</v>
          </cell>
        </row>
        <row r="4718">
          <cell r="A4718">
            <v>316</v>
          </cell>
          <cell r="D4718">
            <v>2008</v>
          </cell>
          <cell r="F4718">
            <v>56</v>
          </cell>
        </row>
        <row r="4719">
          <cell r="A4719">
            <v>316</v>
          </cell>
          <cell r="D4719">
            <v>2008</v>
          </cell>
          <cell r="F4719">
            <v>57</v>
          </cell>
          <cell r="I4719">
            <v>0</v>
          </cell>
        </row>
        <row r="4720">
          <cell r="A4720">
            <v>316</v>
          </cell>
          <cell r="D4720">
            <v>2008</v>
          </cell>
          <cell r="F4720">
            <v>58</v>
          </cell>
          <cell r="I4720">
            <v>725653364</v>
          </cell>
        </row>
        <row r="4721">
          <cell r="A4721">
            <v>316</v>
          </cell>
          <cell r="D4721">
            <v>2009</v>
          </cell>
          <cell r="F4721">
            <v>48</v>
          </cell>
          <cell r="I4721">
            <v>32559734</v>
          </cell>
        </row>
        <row r="4722">
          <cell r="A4722">
            <v>316</v>
          </cell>
          <cell r="D4722">
            <v>2009</v>
          </cell>
          <cell r="F4722">
            <v>49</v>
          </cell>
          <cell r="I4722">
            <v>32909314</v>
          </cell>
        </row>
        <row r="4723">
          <cell r="A4723">
            <v>316</v>
          </cell>
          <cell r="D4723">
            <v>2009</v>
          </cell>
          <cell r="F4723">
            <v>50</v>
          </cell>
          <cell r="I4723">
            <v>260979288</v>
          </cell>
        </row>
        <row r="4724">
          <cell r="A4724">
            <v>316</v>
          </cell>
          <cell r="D4724">
            <v>2009</v>
          </cell>
          <cell r="F4724">
            <v>51</v>
          </cell>
          <cell r="I4724">
            <v>13736585</v>
          </cell>
        </row>
        <row r="4725">
          <cell r="A4725">
            <v>316</v>
          </cell>
          <cell r="D4725">
            <v>2009</v>
          </cell>
          <cell r="F4725">
            <v>52</v>
          </cell>
          <cell r="I4725">
            <v>200777650</v>
          </cell>
        </row>
        <row r="4726">
          <cell r="A4726">
            <v>316</v>
          </cell>
          <cell r="D4726">
            <v>2009</v>
          </cell>
          <cell r="F4726">
            <v>53</v>
          </cell>
          <cell r="I4726">
            <v>237005052</v>
          </cell>
        </row>
        <row r="4727">
          <cell r="A4727">
            <v>316</v>
          </cell>
          <cell r="D4727">
            <v>2009</v>
          </cell>
          <cell r="F4727">
            <v>54</v>
          </cell>
          <cell r="I4727">
            <v>237354</v>
          </cell>
        </row>
        <row r="4728">
          <cell r="A4728">
            <v>316</v>
          </cell>
          <cell r="D4728">
            <v>2009</v>
          </cell>
          <cell r="F4728">
            <v>55</v>
          </cell>
          <cell r="I4728">
            <v>1016654</v>
          </cell>
        </row>
        <row r="4729">
          <cell r="A4729">
            <v>316</v>
          </cell>
          <cell r="D4729">
            <v>2009</v>
          </cell>
          <cell r="F4729">
            <v>56</v>
          </cell>
        </row>
        <row r="4730">
          <cell r="A4730">
            <v>316</v>
          </cell>
          <cell r="D4730">
            <v>2009</v>
          </cell>
          <cell r="F4730">
            <v>57</v>
          </cell>
          <cell r="I4730">
            <v>47961</v>
          </cell>
        </row>
        <row r="4731">
          <cell r="A4731">
            <v>316</v>
          </cell>
          <cell r="D4731">
            <v>2009</v>
          </cell>
          <cell r="F4731">
            <v>58</v>
          </cell>
          <cell r="I4731">
            <v>779269592</v>
          </cell>
        </row>
        <row r="4732">
          <cell r="A4732">
            <v>316</v>
          </cell>
          <cell r="D4732">
            <v>2010</v>
          </cell>
          <cell r="F4732">
            <v>48</v>
          </cell>
          <cell r="I4732">
            <v>27570269</v>
          </cell>
        </row>
        <row r="4733">
          <cell r="A4733">
            <v>316</v>
          </cell>
          <cell r="D4733">
            <v>2010</v>
          </cell>
          <cell r="F4733">
            <v>49</v>
          </cell>
          <cell r="I4733">
            <v>18238998</v>
          </cell>
        </row>
        <row r="4734">
          <cell r="A4734">
            <v>316</v>
          </cell>
          <cell r="D4734">
            <v>2010</v>
          </cell>
          <cell r="F4734">
            <v>50</v>
          </cell>
          <cell r="I4734">
            <v>301228091</v>
          </cell>
        </row>
        <row r="4735">
          <cell r="A4735">
            <v>316</v>
          </cell>
          <cell r="D4735">
            <v>2010</v>
          </cell>
          <cell r="F4735">
            <v>51</v>
          </cell>
          <cell r="I4735">
            <v>15439004</v>
          </cell>
        </row>
        <row r="4736">
          <cell r="A4736">
            <v>316</v>
          </cell>
          <cell r="D4736">
            <v>2010</v>
          </cell>
          <cell r="F4736">
            <v>52</v>
          </cell>
          <cell r="I4736">
            <v>263055584</v>
          </cell>
        </row>
        <row r="4737">
          <cell r="A4737">
            <v>316</v>
          </cell>
          <cell r="D4737">
            <v>2010</v>
          </cell>
          <cell r="F4737">
            <v>53</v>
          </cell>
          <cell r="I4737">
            <v>264293082</v>
          </cell>
        </row>
        <row r="4738">
          <cell r="A4738">
            <v>316</v>
          </cell>
          <cell r="D4738">
            <v>2010</v>
          </cell>
          <cell r="F4738">
            <v>54</v>
          </cell>
          <cell r="I4738">
            <v>237354</v>
          </cell>
        </row>
        <row r="4739">
          <cell r="A4739">
            <v>316</v>
          </cell>
          <cell r="D4739">
            <v>2010</v>
          </cell>
          <cell r="F4739">
            <v>55</v>
          </cell>
          <cell r="I4739">
            <v>881856</v>
          </cell>
        </row>
        <row r="4740">
          <cell r="A4740">
            <v>316</v>
          </cell>
          <cell r="D4740">
            <v>2010</v>
          </cell>
          <cell r="F4740">
            <v>56</v>
          </cell>
        </row>
        <row r="4741">
          <cell r="A4741">
            <v>316</v>
          </cell>
          <cell r="D4741">
            <v>2010</v>
          </cell>
          <cell r="F4741">
            <v>57</v>
          </cell>
          <cell r="I4741">
            <v>212754</v>
          </cell>
        </row>
        <row r="4742">
          <cell r="A4742">
            <v>316</v>
          </cell>
          <cell r="D4742">
            <v>2010</v>
          </cell>
          <cell r="F4742">
            <v>58</v>
          </cell>
          <cell r="I4742">
            <v>891156992</v>
          </cell>
        </row>
        <row r="4743">
          <cell r="A4743">
            <v>316</v>
          </cell>
          <cell r="D4743">
            <v>2011</v>
          </cell>
          <cell r="F4743">
            <v>48</v>
          </cell>
          <cell r="I4743">
            <v>28449582</v>
          </cell>
        </row>
        <row r="4744">
          <cell r="A4744">
            <v>316</v>
          </cell>
          <cell r="D4744">
            <v>2011</v>
          </cell>
          <cell r="F4744">
            <v>49</v>
          </cell>
          <cell r="I4744">
            <v>27159879</v>
          </cell>
        </row>
        <row r="4745">
          <cell r="A4745">
            <v>316</v>
          </cell>
          <cell r="D4745">
            <v>2011</v>
          </cell>
          <cell r="F4745">
            <v>50</v>
          </cell>
          <cell r="I4745">
            <v>352643034</v>
          </cell>
        </row>
        <row r="4746">
          <cell r="A4746">
            <v>316</v>
          </cell>
          <cell r="D4746">
            <v>2011</v>
          </cell>
          <cell r="F4746">
            <v>51</v>
          </cell>
          <cell r="I4746">
            <v>24570894</v>
          </cell>
        </row>
        <row r="4747">
          <cell r="A4747">
            <v>316</v>
          </cell>
          <cell r="D4747">
            <v>2011</v>
          </cell>
          <cell r="F4747">
            <v>52</v>
          </cell>
          <cell r="I4747">
            <v>340598093</v>
          </cell>
        </row>
        <row r="4748">
          <cell r="A4748">
            <v>316</v>
          </cell>
          <cell r="D4748">
            <v>2011</v>
          </cell>
          <cell r="F4748">
            <v>53</v>
          </cell>
          <cell r="I4748">
            <v>300414075</v>
          </cell>
        </row>
        <row r="4749">
          <cell r="A4749">
            <v>316</v>
          </cell>
          <cell r="D4749">
            <v>2011</v>
          </cell>
          <cell r="F4749">
            <v>54</v>
          </cell>
          <cell r="I4749">
            <v>237354</v>
          </cell>
        </row>
        <row r="4750">
          <cell r="A4750">
            <v>316</v>
          </cell>
          <cell r="D4750">
            <v>2011</v>
          </cell>
          <cell r="F4750">
            <v>55</v>
          </cell>
          <cell r="I4750">
            <v>881856</v>
          </cell>
        </row>
        <row r="4751">
          <cell r="A4751">
            <v>316</v>
          </cell>
          <cell r="D4751">
            <v>2011</v>
          </cell>
          <cell r="F4751">
            <v>56</v>
          </cell>
        </row>
        <row r="4752">
          <cell r="A4752">
            <v>316</v>
          </cell>
          <cell r="D4752">
            <v>2011</v>
          </cell>
          <cell r="F4752">
            <v>57</v>
          </cell>
          <cell r="I4752">
            <v>218072</v>
          </cell>
        </row>
        <row r="4753">
          <cell r="A4753">
            <v>316</v>
          </cell>
          <cell r="D4753">
            <v>2011</v>
          </cell>
          <cell r="F4753">
            <v>58</v>
          </cell>
          <cell r="I4753">
            <v>1075172839</v>
          </cell>
        </row>
        <row r="4754">
          <cell r="A4754">
            <v>316</v>
          </cell>
          <cell r="D4754">
            <v>2012</v>
          </cell>
          <cell r="F4754">
            <v>48</v>
          </cell>
          <cell r="I4754">
            <v>42046765</v>
          </cell>
        </row>
        <row r="4755">
          <cell r="A4755">
            <v>316</v>
          </cell>
          <cell r="D4755">
            <v>2012</v>
          </cell>
          <cell r="F4755">
            <v>49</v>
          </cell>
          <cell r="I4755">
            <v>39864913</v>
          </cell>
        </row>
        <row r="4756">
          <cell r="A4756">
            <v>316</v>
          </cell>
          <cell r="D4756">
            <v>2012</v>
          </cell>
          <cell r="F4756">
            <v>50</v>
          </cell>
          <cell r="I4756">
            <v>429533473</v>
          </cell>
        </row>
        <row r="4757">
          <cell r="A4757">
            <v>316</v>
          </cell>
          <cell r="D4757">
            <v>2012</v>
          </cell>
          <cell r="F4757">
            <v>51</v>
          </cell>
          <cell r="I4757">
            <v>27451741</v>
          </cell>
        </row>
        <row r="4758">
          <cell r="A4758">
            <v>316</v>
          </cell>
          <cell r="D4758">
            <v>2012</v>
          </cell>
          <cell r="F4758">
            <v>52</v>
          </cell>
          <cell r="I4758">
            <v>420717698</v>
          </cell>
        </row>
        <row r="4759">
          <cell r="A4759">
            <v>316</v>
          </cell>
          <cell r="D4759">
            <v>2012</v>
          </cell>
          <cell r="F4759">
            <v>53</v>
          </cell>
          <cell r="I4759">
            <v>331376803</v>
          </cell>
        </row>
        <row r="4760">
          <cell r="A4760">
            <v>316</v>
          </cell>
          <cell r="D4760">
            <v>2012</v>
          </cell>
          <cell r="F4760">
            <v>54</v>
          </cell>
          <cell r="I4760">
            <v>237354</v>
          </cell>
        </row>
        <row r="4761">
          <cell r="A4761">
            <v>316</v>
          </cell>
          <cell r="D4761">
            <v>2012</v>
          </cell>
          <cell r="F4761">
            <v>55</v>
          </cell>
          <cell r="I4761">
            <v>1548071</v>
          </cell>
        </row>
        <row r="4762">
          <cell r="A4762">
            <v>316</v>
          </cell>
          <cell r="D4762">
            <v>2012</v>
          </cell>
          <cell r="F4762">
            <v>56</v>
          </cell>
        </row>
        <row r="4763">
          <cell r="A4763">
            <v>316</v>
          </cell>
          <cell r="D4763">
            <v>2012</v>
          </cell>
          <cell r="F4763">
            <v>57</v>
          </cell>
          <cell r="I4763">
            <v>289427</v>
          </cell>
        </row>
        <row r="4764">
          <cell r="A4764">
            <v>316</v>
          </cell>
          <cell r="D4764">
            <v>2012</v>
          </cell>
          <cell r="F4764">
            <v>58</v>
          </cell>
          <cell r="I4764">
            <v>1293066245</v>
          </cell>
        </row>
        <row r="4765">
          <cell r="A4765">
            <v>316</v>
          </cell>
          <cell r="D4765">
            <v>2013</v>
          </cell>
          <cell r="F4765">
            <v>48</v>
          </cell>
          <cell r="I4765">
            <v>46891005</v>
          </cell>
        </row>
        <row r="4766">
          <cell r="A4766">
            <v>316</v>
          </cell>
          <cell r="D4766">
            <v>2013</v>
          </cell>
          <cell r="F4766">
            <v>49</v>
          </cell>
          <cell r="I4766">
            <v>44329019</v>
          </cell>
        </row>
        <row r="4767">
          <cell r="A4767">
            <v>316</v>
          </cell>
          <cell r="D4767">
            <v>2013</v>
          </cell>
          <cell r="F4767">
            <v>50</v>
          </cell>
          <cell r="I4767">
            <v>474502446</v>
          </cell>
        </row>
        <row r="4768">
          <cell r="A4768">
            <v>316</v>
          </cell>
          <cell r="D4768">
            <v>2013</v>
          </cell>
          <cell r="F4768">
            <v>51</v>
          </cell>
          <cell r="I4768">
            <v>27829992</v>
          </cell>
        </row>
        <row r="4769">
          <cell r="A4769">
            <v>316</v>
          </cell>
          <cell r="D4769">
            <v>2013</v>
          </cell>
          <cell r="F4769">
            <v>52</v>
          </cell>
          <cell r="I4769">
            <v>510529064</v>
          </cell>
        </row>
        <row r="4770">
          <cell r="A4770">
            <v>316</v>
          </cell>
          <cell r="D4770">
            <v>2013</v>
          </cell>
          <cell r="F4770">
            <v>53</v>
          </cell>
          <cell r="I4770">
            <v>361610465</v>
          </cell>
        </row>
        <row r="4771">
          <cell r="A4771">
            <v>316</v>
          </cell>
          <cell r="D4771">
            <v>2013</v>
          </cell>
          <cell r="F4771">
            <v>54</v>
          </cell>
          <cell r="I4771">
            <v>696916</v>
          </cell>
        </row>
        <row r="4772">
          <cell r="A4772">
            <v>316</v>
          </cell>
          <cell r="D4772">
            <v>2013</v>
          </cell>
          <cell r="F4772">
            <v>55</v>
          </cell>
          <cell r="I4772">
            <v>1542324</v>
          </cell>
        </row>
        <row r="4773">
          <cell r="A4773">
            <v>316</v>
          </cell>
          <cell r="D4773">
            <v>2013</v>
          </cell>
          <cell r="F4773">
            <v>56</v>
          </cell>
        </row>
        <row r="4774">
          <cell r="A4774">
            <v>316</v>
          </cell>
          <cell r="D4774">
            <v>2013</v>
          </cell>
          <cell r="F4774">
            <v>57</v>
          </cell>
          <cell r="I4774">
            <v>543394</v>
          </cell>
        </row>
        <row r="4775">
          <cell r="A4775">
            <v>316</v>
          </cell>
          <cell r="D4775">
            <v>2013</v>
          </cell>
          <cell r="F4775">
            <v>58</v>
          </cell>
          <cell r="I4775">
            <v>1468474625</v>
          </cell>
        </row>
        <row r="4776">
          <cell r="A4776">
            <v>316</v>
          </cell>
          <cell r="D4776">
            <v>2014</v>
          </cell>
          <cell r="F4776">
            <v>48</v>
          </cell>
          <cell r="I4776">
            <v>56459526</v>
          </cell>
        </row>
        <row r="4777">
          <cell r="A4777">
            <v>316</v>
          </cell>
          <cell r="D4777">
            <v>2014</v>
          </cell>
          <cell r="F4777">
            <v>49</v>
          </cell>
          <cell r="I4777">
            <v>52497711</v>
          </cell>
        </row>
        <row r="4778">
          <cell r="A4778">
            <v>316</v>
          </cell>
          <cell r="D4778">
            <v>2014</v>
          </cell>
          <cell r="F4778">
            <v>50</v>
          </cell>
          <cell r="I4778">
            <v>565730148</v>
          </cell>
        </row>
        <row r="4779">
          <cell r="A4779">
            <v>316</v>
          </cell>
          <cell r="D4779">
            <v>2014</v>
          </cell>
          <cell r="F4779">
            <v>51</v>
          </cell>
          <cell r="I4779">
            <v>23318294</v>
          </cell>
        </row>
        <row r="4780">
          <cell r="A4780">
            <v>316</v>
          </cell>
          <cell r="D4780">
            <v>2014</v>
          </cell>
          <cell r="F4780">
            <v>52</v>
          </cell>
          <cell r="I4780">
            <v>728729737</v>
          </cell>
        </row>
        <row r="4781">
          <cell r="A4781">
            <v>316</v>
          </cell>
          <cell r="D4781">
            <v>2014</v>
          </cell>
          <cell r="F4781">
            <v>53</v>
          </cell>
          <cell r="I4781">
            <v>443252681</v>
          </cell>
        </row>
        <row r="4782">
          <cell r="A4782">
            <v>316</v>
          </cell>
          <cell r="D4782">
            <v>2014</v>
          </cell>
          <cell r="F4782">
            <v>54</v>
          </cell>
          <cell r="I4782">
            <v>705425</v>
          </cell>
        </row>
        <row r="4783">
          <cell r="A4783">
            <v>316</v>
          </cell>
          <cell r="D4783">
            <v>2014</v>
          </cell>
          <cell r="F4783">
            <v>55</v>
          </cell>
          <cell r="I4783">
            <v>1551046</v>
          </cell>
        </row>
        <row r="4784">
          <cell r="A4784">
            <v>316</v>
          </cell>
          <cell r="D4784">
            <v>2014</v>
          </cell>
          <cell r="F4784">
            <v>56</v>
          </cell>
        </row>
        <row r="4785">
          <cell r="A4785">
            <v>316</v>
          </cell>
          <cell r="D4785">
            <v>2014</v>
          </cell>
          <cell r="F4785">
            <v>57</v>
          </cell>
          <cell r="I4785">
            <v>415090</v>
          </cell>
        </row>
        <row r="4786">
          <cell r="A4786">
            <v>316</v>
          </cell>
          <cell r="D4786">
            <v>2014</v>
          </cell>
          <cell r="F4786">
            <v>58</v>
          </cell>
          <cell r="I4786">
            <v>1872659658</v>
          </cell>
        </row>
        <row r="4787">
          <cell r="A4787">
            <v>316</v>
          </cell>
          <cell r="D4787">
            <v>2015</v>
          </cell>
          <cell r="F4787">
            <v>48</v>
          </cell>
          <cell r="I4787">
            <v>61958215</v>
          </cell>
        </row>
        <row r="4788">
          <cell r="A4788">
            <v>316</v>
          </cell>
          <cell r="D4788">
            <v>2015</v>
          </cell>
          <cell r="F4788">
            <v>49</v>
          </cell>
          <cell r="I4788">
            <v>56864501</v>
          </cell>
        </row>
        <row r="4789">
          <cell r="A4789">
            <v>316</v>
          </cell>
          <cell r="D4789">
            <v>2015</v>
          </cell>
          <cell r="F4789">
            <v>50</v>
          </cell>
          <cell r="I4789">
            <v>609512244</v>
          </cell>
        </row>
        <row r="4790">
          <cell r="A4790">
            <v>316</v>
          </cell>
          <cell r="D4790">
            <v>2015</v>
          </cell>
          <cell r="F4790">
            <v>51</v>
          </cell>
          <cell r="I4790">
            <v>21333033</v>
          </cell>
        </row>
        <row r="4791">
          <cell r="A4791">
            <v>316</v>
          </cell>
          <cell r="D4791">
            <v>2015</v>
          </cell>
          <cell r="F4791">
            <v>52</v>
          </cell>
          <cell r="I4791">
            <v>846452446</v>
          </cell>
        </row>
        <row r="4792">
          <cell r="A4792">
            <v>316</v>
          </cell>
          <cell r="D4792">
            <v>2015</v>
          </cell>
          <cell r="F4792">
            <v>53</v>
          </cell>
          <cell r="I4792">
            <v>483290809</v>
          </cell>
        </row>
        <row r="4793">
          <cell r="A4793">
            <v>316</v>
          </cell>
          <cell r="D4793">
            <v>2015</v>
          </cell>
          <cell r="F4793">
            <v>54</v>
          </cell>
          <cell r="I4793">
            <v>741167</v>
          </cell>
        </row>
        <row r="4794">
          <cell r="A4794">
            <v>316</v>
          </cell>
          <cell r="D4794">
            <v>2015</v>
          </cell>
          <cell r="F4794">
            <v>55</v>
          </cell>
          <cell r="I4794">
            <v>1803012</v>
          </cell>
        </row>
        <row r="4795">
          <cell r="A4795">
            <v>316</v>
          </cell>
          <cell r="D4795">
            <v>2015</v>
          </cell>
          <cell r="F4795">
            <v>56</v>
          </cell>
        </row>
        <row r="4796">
          <cell r="A4796">
            <v>316</v>
          </cell>
          <cell r="D4796">
            <v>2015</v>
          </cell>
          <cell r="F4796">
            <v>57</v>
          </cell>
          <cell r="I4796">
            <v>492445</v>
          </cell>
        </row>
        <row r="4797">
          <cell r="A4797">
            <v>316</v>
          </cell>
          <cell r="D4797">
            <v>2015</v>
          </cell>
          <cell r="F4797">
            <v>58</v>
          </cell>
          <cell r="I4797">
            <v>2082447872</v>
          </cell>
        </row>
        <row r="4798">
          <cell r="A4798">
            <v>316</v>
          </cell>
          <cell r="D4798">
            <v>2016</v>
          </cell>
          <cell r="F4798">
            <v>48</v>
          </cell>
          <cell r="I4798">
            <v>82303995</v>
          </cell>
        </row>
        <row r="4799">
          <cell r="A4799">
            <v>316</v>
          </cell>
          <cell r="D4799">
            <v>2016</v>
          </cell>
          <cell r="F4799">
            <v>49</v>
          </cell>
          <cell r="I4799">
            <v>75163106</v>
          </cell>
        </row>
        <row r="4800">
          <cell r="A4800">
            <v>316</v>
          </cell>
          <cell r="D4800">
            <v>2016</v>
          </cell>
          <cell r="F4800">
            <v>50</v>
          </cell>
          <cell r="I4800">
            <v>656052520</v>
          </cell>
        </row>
        <row r="4801">
          <cell r="A4801">
            <v>316</v>
          </cell>
          <cell r="D4801">
            <v>2016</v>
          </cell>
          <cell r="F4801">
            <v>51</v>
          </cell>
          <cell r="I4801">
            <v>21319429</v>
          </cell>
        </row>
        <row r="4802">
          <cell r="A4802">
            <v>316</v>
          </cell>
          <cell r="D4802">
            <v>2016</v>
          </cell>
          <cell r="F4802">
            <v>52</v>
          </cell>
          <cell r="I4802">
            <v>997156765</v>
          </cell>
        </row>
        <row r="4803">
          <cell r="A4803">
            <v>316</v>
          </cell>
          <cell r="D4803">
            <v>2016</v>
          </cell>
          <cell r="F4803">
            <v>53</v>
          </cell>
          <cell r="I4803">
            <v>534965675</v>
          </cell>
        </row>
        <row r="4804">
          <cell r="A4804">
            <v>316</v>
          </cell>
          <cell r="D4804">
            <v>2016</v>
          </cell>
          <cell r="F4804">
            <v>54</v>
          </cell>
          <cell r="I4804">
            <v>655810</v>
          </cell>
        </row>
        <row r="4805">
          <cell r="A4805">
            <v>316</v>
          </cell>
          <cell r="D4805">
            <v>2016</v>
          </cell>
          <cell r="F4805">
            <v>55</v>
          </cell>
          <cell r="I4805">
            <v>2906773</v>
          </cell>
        </row>
        <row r="4806">
          <cell r="A4806">
            <v>316</v>
          </cell>
          <cell r="D4806">
            <v>2016</v>
          </cell>
          <cell r="F4806">
            <v>56</v>
          </cell>
          <cell r="I4806">
            <v>0</v>
          </cell>
        </row>
        <row r="4807">
          <cell r="A4807">
            <v>316</v>
          </cell>
          <cell r="D4807">
            <v>2016</v>
          </cell>
          <cell r="F4807">
            <v>57</v>
          </cell>
          <cell r="I4807">
            <v>373262</v>
          </cell>
        </row>
        <row r="4808">
          <cell r="A4808">
            <v>316</v>
          </cell>
          <cell r="D4808">
            <v>2016</v>
          </cell>
          <cell r="F4808">
            <v>58</v>
          </cell>
          <cell r="I4808">
            <v>2370897335</v>
          </cell>
        </row>
        <row r="4809">
          <cell r="A4809">
            <v>428</v>
          </cell>
          <cell r="D4809">
            <v>1998</v>
          </cell>
          <cell r="F4809">
            <v>48</v>
          </cell>
        </row>
        <row r="4810">
          <cell r="A4810">
            <v>428</v>
          </cell>
          <cell r="D4810">
            <v>1998</v>
          </cell>
          <cell r="F4810">
            <v>49</v>
          </cell>
        </row>
        <row r="4811">
          <cell r="A4811">
            <v>428</v>
          </cell>
          <cell r="D4811">
            <v>1998</v>
          </cell>
          <cell r="F4811">
            <v>50</v>
          </cell>
        </row>
        <row r="4812">
          <cell r="A4812">
            <v>428</v>
          </cell>
          <cell r="D4812">
            <v>1998</v>
          </cell>
          <cell r="F4812">
            <v>51</v>
          </cell>
        </row>
        <row r="4813">
          <cell r="A4813">
            <v>428</v>
          </cell>
          <cell r="D4813">
            <v>1998</v>
          </cell>
          <cell r="F4813">
            <v>52</v>
          </cell>
        </row>
        <row r="4814">
          <cell r="A4814">
            <v>428</v>
          </cell>
          <cell r="D4814">
            <v>1998</v>
          </cell>
          <cell r="F4814">
            <v>53</v>
          </cell>
        </row>
        <row r="4815">
          <cell r="A4815">
            <v>428</v>
          </cell>
          <cell r="D4815">
            <v>1998</v>
          </cell>
          <cell r="F4815">
            <v>54</v>
          </cell>
        </row>
        <row r="4816">
          <cell r="A4816">
            <v>428</v>
          </cell>
          <cell r="D4816">
            <v>1998</v>
          </cell>
          <cell r="F4816">
            <v>55</v>
          </cell>
        </row>
        <row r="4817">
          <cell r="A4817">
            <v>428</v>
          </cell>
          <cell r="D4817">
            <v>1998</v>
          </cell>
          <cell r="F4817">
            <v>56</v>
          </cell>
        </row>
        <row r="4818">
          <cell r="A4818">
            <v>428</v>
          </cell>
          <cell r="D4818">
            <v>1998</v>
          </cell>
          <cell r="F4818">
            <v>57</v>
          </cell>
        </row>
        <row r="4819">
          <cell r="A4819">
            <v>428</v>
          </cell>
          <cell r="D4819">
            <v>1998</v>
          </cell>
          <cell r="F4819">
            <v>58</v>
          </cell>
        </row>
        <row r="4820">
          <cell r="A4820">
            <v>428</v>
          </cell>
          <cell r="D4820">
            <v>1999</v>
          </cell>
          <cell r="F4820">
            <v>48</v>
          </cell>
        </row>
        <row r="4821">
          <cell r="A4821">
            <v>428</v>
          </cell>
          <cell r="D4821">
            <v>1999</v>
          </cell>
          <cell r="F4821">
            <v>49</v>
          </cell>
        </row>
        <row r="4822">
          <cell r="A4822">
            <v>428</v>
          </cell>
          <cell r="D4822">
            <v>1999</v>
          </cell>
          <cell r="F4822">
            <v>50</v>
          </cell>
        </row>
        <row r="4823">
          <cell r="A4823">
            <v>428</v>
          </cell>
          <cell r="D4823">
            <v>1999</v>
          </cell>
          <cell r="F4823">
            <v>51</v>
          </cell>
        </row>
        <row r="4824">
          <cell r="A4824">
            <v>428</v>
          </cell>
          <cell r="D4824">
            <v>1999</v>
          </cell>
          <cell r="F4824">
            <v>52</v>
          </cell>
        </row>
        <row r="4825">
          <cell r="A4825">
            <v>428</v>
          </cell>
          <cell r="D4825">
            <v>1999</v>
          </cell>
          <cell r="F4825">
            <v>53</v>
          </cell>
        </row>
        <row r="4826">
          <cell r="A4826">
            <v>428</v>
          </cell>
          <cell r="D4826">
            <v>1999</v>
          </cell>
          <cell r="F4826">
            <v>54</v>
          </cell>
        </row>
        <row r="4827">
          <cell r="A4827">
            <v>428</v>
          </cell>
          <cell r="D4827">
            <v>1999</v>
          </cell>
          <cell r="F4827">
            <v>55</v>
          </cell>
        </row>
        <row r="4828">
          <cell r="A4828">
            <v>428</v>
          </cell>
          <cell r="D4828">
            <v>1999</v>
          </cell>
          <cell r="F4828">
            <v>56</v>
          </cell>
        </row>
        <row r="4829">
          <cell r="A4829">
            <v>428</v>
          </cell>
          <cell r="D4829">
            <v>1999</v>
          </cell>
          <cell r="F4829">
            <v>57</v>
          </cell>
        </row>
        <row r="4830">
          <cell r="A4830">
            <v>428</v>
          </cell>
          <cell r="D4830">
            <v>1999</v>
          </cell>
          <cell r="F4830">
            <v>58</v>
          </cell>
        </row>
        <row r="4831">
          <cell r="A4831">
            <v>428</v>
          </cell>
          <cell r="D4831">
            <v>2000</v>
          </cell>
          <cell r="F4831">
            <v>48</v>
          </cell>
        </row>
        <row r="4832">
          <cell r="A4832">
            <v>428</v>
          </cell>
          <cell r="D4832">
            <v>2000</v>
          </cell>
          <cell r="F4832">
            <v>49</v>
          </cell>
        </row>
        <row r="4833">
          <cell r="A4833">
            <v>428</v>
          </cell>
          <cell r="D4833">
            <v>2000</v>
          </cell>
          <cell r="F4833">
            <v>50</v>
          </cell>
        </row>
        <row r="4834">
          <cell r="A4834">
            <v>428</v>
          </cell>
          <cell r="D4834">
            <v>2000</v>
          </cell>
          <cell r="F4834">
            <v>51</v>
          </cell>
        </row>
        <row r="4835">
          <cell r="A4835">
            <v>428</v>
          </cell>
          <cell r="D4835">
            <v>2000</v>
          </cell>
          <cell r="F4835">
            <v>52</v>
          </cell>
        </row>
        <row r="4836">
          <cell r="A4836">
            <v>428</v>
          </cell>
          <cell r="D4836">
            <v>2000</v>
          </cell>
          <cell r="F4836">
            <v>53</v>
          </cell>
        </row>
        <row r="4837">
          <cell r="A4837">
            <v>428</v>
          </cell>
          <cell r="D4837">
            <v>2000</v>
          </cell>
          <cell r="F4837">
            <v>54</v>
          </cell>
        </row>
        <row r="4838">
          <cell r="A4838">
            <v>428</v>
          </cell>
          <cell r="D4838">
            <v>2000</v>
          </cell>
          <cell r="F4838">
            <v>55</v>
          </cell>
        </row>
        <row r="4839">
          <cell r="A4839">
            <v>428</v>
          </cell>
          <cell r="D4839">
            <v>2000</v>
          </cell>
          <cell r="F4839">
            <v>56</v>
          </cell>
        </row>
        <row r="4840">
          <cell r="A4840">
            <v>428</v>
          </cell>
          <cell r="D4840">
            <v>2000</v>
          </cell>
          <cell r="F4840">
            <v>57</v>
          </cell>
        </row>
        <row r="4841">
          <cell r="A4841">
            <v>428</v>
          </cell>
          <cell r="D4841">
            <v>2000</v>
          </cell>
          <cell r="F4841">
            <v>58</v>
          </cell>
        </row>
        <row r="4842">
          <cell r="A4842">
            <v>428</v>
          </cell>
          <cell r="D4842">
            <v>2001</v>
          </cell>
          <cell r="F4842">
            <v>48</v>
          </cell>
        </row>
        <row r="4843">
          <cell r="A4843">
            <v>428</v>
          </cell>
          <cell r="D4843">
            <v>2001</v>
          </cell>
          <cell r="F4843">
            <v>49</v>
          </cell>
        </row>
        <row r="4844">
          <cell r="A4844">
            <v>428</v>
          </cell>
          <cell r="D4844">
            <v>2001</v>
          </cell>
          <cell r="F4844">
            <v>50</v>
          </cell>
        </row>
        <row r="4845">
          <cell r="A4845">
            <v>428</v>
          </cell>
          <cell r="D4845">
            <v>2001</v>
          </cell>
          <cell r="F4845">
            <v>51</v>
          </cell>
        </row>
        <row r="4846">
          <cell r="A4846">
            <v>428</v>
          </cell>
          <cell r="D4846">
            <v>2001</v>
          </cell>
          <cell r="F4846">
            <v>52</v>
          </cell>
        </row>
        <row r="4847">
          <cell r="A4847">
            <v>428</v>
          </cell>
          <cell r="D4847">
            <v>2001</v>
          </cell>
          <cell r="F4847">
            <v>53</v>
          </cell>
        </row>
        <row r="4848">
          <cell r="A4848">
            <v>428</v>
          </cell>
          <cell r="D4848">
            <v>2001</v>
          </cell>
          <cell r="F4848">
            <v>54</v>
          </cell>
        </row>
        <row r="4849">
          <cell r="A4849">
            <v>428</v>
          </cell>
          <cell r="D4849">
            <v>2001</v>
          </cell>
          <cell r="F4849">
            <v>55</v>
          </cell>
        </row>
        <row r="4850">
          <cell r="A4850">
            <v>428</v>
          </cell>
          <cell r="D4850">
            <v>2001</v>
          </cell>
          <cell r="F4850">
            <v>56</v>
          </cell>
        </row>
        <row r="4851">
          <cell r="A4851">
            <v>428</v>
          </cell>
          <cell r="D4851">
            <v>2001</v>
          </cell>
          <cell r="F4851">
            <v>57</v>
          </cell>
        </row>
        <row r="4852">
          <cell r="A4852">
            <v>428</v>
          </cell>
          <cell r="D4852">
            <v>2001</v>
          </cell>
          <cell r="F4852">
            <v>58</v>
          </cell>
        </row>
        <row r="4853">
          <cell r="A4853">
            <v>428</v>
          </cell>
          <cell r="D4853">
            <v>2002</v>
          </cell>
          <cell r="F4853">
            <v>48</v>
          </cell>
        </row>
        <row r="4854">
          <cell r="A4854">
            <v>428</v>
          </cell>
          <cell r="D4854">
            <v>2002</v>
          </cell>
          <cell r="F4854">
            <v>49</v>
          </cell>
        </row>
        <row r="4855">
          <cell r="A4855">
            <v>428</v>
          </cell>
          <cell r="D4855">
            <v>2002</v>
          </cell>
          <cell r="F4855">
            <v>50</v>
          </cell>
        </row>
        <row r="4856">
          <cell r="A4856">
            <v>428</v>
          </cell>
          <cell r="D4856">
            <v>2002</v>
          </cell>
          <cell r="F4856">
            <v>51</v>
          </cell>
        </row>
        <row r="4857">
          <cell r="A4857">
            <v>428</v>
          </cell>
          <cell r="D4857">
            <v>2002</v>
          </cell>
          <cell r="F4857">
            <v>52</v>
          </cell>
        </row>
        <row r="4858">
          <cell r="A4858">
            <v>428</v>
          </cell>
          <cell r="D4858">
            <v>2002</v>
          </cell>
          <cell r="F4858">
            <v>53</v>
          </cell>
        </row>
        <row r="4859">
          <cell r="A4859">
            <v>428</v>
          </cell>
          <cell r="D4859">
            <v>2002</v>
          </cell>
          <cell r="F4859">
            <v>54</v>
          </cell>
        </row>
        <row r="4860">
          <cell r="A4860">
            <v>428</v>
          </cell>
          <cell r="D4860">
            <v>2002</v>
          </cell>
          <cell r="F4860">
            <v>55</v>
          </cell>
        </row>
        <row r="4861">
          <cell r="A4861">
            <v>428</v>
          </cell>
          <cell r="D4861">
            <v>2002</v>
          </cell>
          <cell r="F4861">
            <v>56</v>
          </cell>
        </row>
        <row r="4862">
          <cell r="A4862">
            <v>428</v>
          </cell>
          <cell r="D4862">
            <v>2002</v>
          </cell>
          <cell r="F4862">
            <v>57</v>
          </cell>
        </row>
        <row r="4863">
          <cell r="A4863">
            <v>428</v>
          </cell>
          <cell r="D4863">
            <v>2002</v>
          </cell>
          <cell r="F4863">
            <v>58</v>
          </cell>
        </row>
        <row r="4864">
          <cell r="A4864">
            <v>428</v>
          </cell>
          <cell r="D4864">
            <v>2003</v>
          </cell>
          <cell r="F4864">
            <v>48</v>
          </cell>
        </row>
        <row r="4865">
          <cell r="A4865">
            <v>428</v>
          </cell>
          <cell r="D4865">
            <v>2003</v>
          </cell>
          <cell r="F4865">
            <v>49</v>
          </cell>
        </row>
        <row r="4866">
          <cell r="A4866">
            <v>428</v>
          </cell>
          <cell r="D4866">
            <v>2003</v>
          </cell>
          <cell r="F4866">
            <v>50</v>
          </cell>
        </row>
        <row r="4867">
          <cell r="A4867">
            <v>428</v>
          </cell>
          <cell r="D4867">
            <v>2003</v>
          </cell>
          <cell r="F4867">
            <v>51</v>
          </cell>
        </row>
        <row r="4868">
          <cell r="A4868">
            <v>428</v>
          </cell>
          <cell r="D4868">
            <v>2003</v>
          </cell>
          <cell r="F4868">
            <v>52</v>
          </cell>
        </row>
        <row r="4869">
          <cell r="A4869">
            <v>428</v>
          </cell>
          <cell r="D4869">
            <v>2003</v>
          </cell>
          <cell r="F4869">
            <v>53</v>
          </cell>
        </row>
        <row r="4870">
          <cell r="A4870">
            <v>428</v>
          </cell>
          <cell r="D4870">
            <v>2003</v>
          </cell>
          <cell r="F4870">
            <v>54</v>
          </cell>
        </row>
        <row r="4871">
          <cell r="A4871">
            <v>428</v>
          </cell>
          <cell r="D4871">
            <v>2003</v>
          </cell>
          <cell r="F4871">
            <v>55</v>
          </cell>
        </row>
        <row r="4872">
          <cell r="A4872">
            <v>428</v>
          </cell>
          <cell r="D4872">
            <v>2003</v>
          </cell>
          <cell r="F4872">
            <v>56</v>
          </cell>
        </row>
        <row r="4873">
          <cell r="A4873">
            <v>428</v>
          </cell>
          <cell r="D4873">
            <v>2003</v>
          </cell>
          <cell r="F4873">
            <v>57</v>
          </cell>
        </row>
        <row r="4874">
          <cell r="A4874">
            <v>428</v>
          </cell>
          <cell r="D4874">
            <v>2003</v>
          </cell>
          <cell r="F4874">
            <v>58</v>
          </cell>
        </row>
        <row r="4875">
          <cell r="A4875">
            <v>428</v>
          </cell>
          <cell r="D4875">
            <v>2004</v>
          </cell>
          <cell r="F4875">
            <v>48</v>
          </cell>
          <cell r="I4875">
            <v>1822943</v>
          </cell>
        </row>
        <row r="4876">
          <cell r="A4876">
            <v>428</v>
          </cell>
          <cell r="D4876">
            <v>2004</v>
          </cell>
          <cell r="F4876">
            <v>49</v>
          </cell>
          <cell r="I4876">
            <v>159441</v>
          </cell>
        </row>
        <row r="4877">
          <cell r="A4877">
            <v>428</v>
          </cell>
          <cell r="D4877">
            <v>2004</v>
          </cell>
          <cell r="F4877">
            <v>50</v>
          </cell>
          <cell r="I4877">
            <v>11453112</v>
          </cell>
        </row>
        <row r="4878">
          <cell r="A4878">
            <v>428</v>
          </cell>
          <cell r="D4878">
            <v>2004</v>
          </cell>
          <cell r="F4878">
            <v>51</v>
          </cell>
          <cell r="I4878">
            <v>2548950</v>
          </cell>
        </row>
        <row r="4879">
          <cell r="A4879">
            <v>428</v>
          </cell>
          <cell r="D4879">
            <v>2004</v>
          </cell>
          <cell r="F4879">
            <v>52</v>
          </cell>
          <cell r="I4879">
            <v>1981171</v>
          </cell>
        </row>
        <row r="4880">
          <cell r="A4880">
            <v>428</v>
          </cell>
          <cell r="D4880">
            <v>2004</v>
          </cell>
          <cell r="F4880">
            <v>53</v>
          </cell>
          <cell r="I4880">
            <v>3817980</v>
          </cell>
        </row>
        <row r="4881">
          <cell r="A4881">
            <v>428</v>
          </cell>
          <cell r="D4881">
            <v>2004</v>
          </cell>
          <cell r="F4881">
            <v>54</v>
          </cell>
          <cell r="I4881">
            <v>2092</v>
          </cell>
        </row>
        <row r="4882">
          <cell r="A4882">
            <v>428</v>
          </cell>
          <cell r="D4882">
            <v>2004</v>
          </cell>
          <cell r="F4882">
            <v>55</v>
          </cell>
          <cell r="I4882">
            <v>12486</v>
          </cell>
        </row>
        <row r="4883">
          <cell r="A4883">
            <v>428</v>
          </cell>
          <cell r="D4883">
            <v>2004</v>
          </cell>
          <cell r="F4883">
            <v>56</v>
          </cell>
        </row>
        <row r="4884">
          <cell r="A4884">
            <v>428</v>
          </cell>
          <cell r="D4884">
            <v>2004</v>
          </cell>
          <cell r="F4884">
            <v>57</v>
          </cell>
        </row>
        <row r="4885">
          <cell r="A4885">
            <v>428</v>
          </cell>
          <cell r="D4885">
            <v>2004</v>
          </cell>
          <cell r="F4885">
            <v>58</v>
          </cell>
          <cell r="I4885">
            <v>21798175</v>
          </cell>
        </row>
        <row r="4886">
          <cell r="A4886">
            <v>428</v>
          </cell>
          <cell r="D4886">
            <v>2005</v>
          </cell>
          <cell r="F4886">
            <v>48</v>
          </cell>
          <cell r="I4886">
            <v>1822943</v>
          </cell>
        </row>
        <row r="4887">
          <cell r="A4887">
            <v>428</v>
          </cell>
          <cell r="D4887">
            <v>2005</v>
          </cell>
          <cell r="F4887">
            <v>49</v>
          </cell>
          <cell r="I4887">
            <v>159441</v>
          </cell>
        </row>
        <row r="4888">
          <cell r="A4888">
            <v>428</v>
          </cell>
          <cell r="D4888">
            <v>2005</v>
          </cell>
          <cell r="F4888">
            <v>50</v>
          </cell>
          <cell r="I4888">
            <v>11612960</v>
          </cell>
        </row>
        <row r="4889">
          <cell r="A4889">
            <v>428</v>
          </cell>
          <cell r="D4889">
            <v>2005</v>
          </cell>
          <cell r="F4889">
            <v>51</v>
          </cell>
          <cell r="I4889">
            <v>2548950</v>
          </cell>
        </row>
        <row r="4890">
          <cell r="A4890">
            <v>428</v>
          </cell>
          <cell r="D4890">
            <v>2005</v>
          </cell>
          <cell r="F4890">
            <v>52</v>
          </cell>
          <cell r="I4890">
            <v>2007019</v>
          </cell>
        </row>
        <row r="4891">
          <cell r="A4891">
            <v>428</v>
          </cell>
          <cell r="D4891">
            <v>2005</v>
          </cell>
          <cell r="F4891">
            <v>53</v>
          </cell>
          <cell r="I4891">
            <v>3972373</v>
          </cell>
        </row>
        <row r="4892">
          <cell r="A4892">
            <v>428</v>
          </cell>
          <cell r="D4892">
            <v>2005</v>
          </cell>
          <cell r="F4892">
            <v>54</v>
          </cell>
          <cell r="I4892">
            <v>2092</v>
          </cell>
        </row>
        <row r="4893">
          <cell r="A4893">
            <v>428</v>
          </cell>
          <cell r="D4893">
            <v>2005</v>
          </cell>
          <cell r="F4893">
            <v>55</v>
          </cell>
          <cell r="I4893">
            <v>12486</v>
          </cell>
        </row>
        <row r="4894">
          <cell r="A4894">
            <v>428</v>
          </cell>
          <cell r="D4894">
            <v>2005</v>
          </cell>
          <cell r="F4894">
            <v>56</v>
          </cell>
        </row>
        <row r="4895">
          <cell r="A4895">
            <v>428</v>
          </cell>
          <cell r="D4895">
            <v>2005</v>
          </cell>
          <cell r="F4895">
            <v>57</v>
          </cell>
        </row>
        <row r="4896">
          <cell r="A4896">
            <v>428</v>
          </cell>
          <cell r="D4896">
            <v>2005</v>
          </cell>
          <cell r="F4896">
            <v>58</v>
          </cell>
          <cell r="I4896">
            <v>22138264</v>
          </cell>
        </row>
        <row r="4897">
          <cell r="A4897">
            <v>428</v>
          </cell>
          <cell r="D4897">
            <v>2006</v>
          </cell>
          <cell r="F4897">
            <v>48</v>
          </cell>
          <cell r="I4897">
            <v>1822943</v>
          </cell>
        </row>
        <row r="4898">
          <cell r="A4898">
            <v>428</v>
          </cell>
          <cell r="D4898">
            <v>2006</v>
          </cell>
          <cell r="F4898">
            <v>49</v>
          </cell>
          <cell r="I4898">
            <v>159441</v>
          </cell>
        </row>
        <row r="4899">
          <cell r="A4899">
            <v>428</v>
          </cell>
          <cell r="D4899">
            <v>2006</v>
          </cell>
          <cell r="F4899">
            <v>50</v>
          </cell>
          <cell r="I4899">
            <v>11616901</v>
          </cell>
        </row>
        <row r="4900">
          <cell r="A4900">
            <v>428</v>
          </cell>
          <cell r="D4900">
            <v>2006</v>
          </cell>
          <cell r="F4900">
            <v>51</v>
          </cell>
          <cell r="I4900">
            <v>2548950</v>
          </cell>
        </row>
        <row r="4901">
          <cell r="A4901">
            <v>428</v>
          </cell>
          <cell r="D4901">
            <v>2006</v>
          </cell>
          <cell r="F4901">
            <v>52</v>
          </cell>
          <cell r="I4901">
            <v>2014161</v>
          </cell>
        </row>
        <row r="4902">
          <cell r="A4902">
            <v>428</v>
          </cell>
          <cell r="D4902">
            <v>2006</v>
          </cell>
          <cell r="F4902">
            <v>53</v>
          </cell>
          <cell r="I4902">
            <v>3986507</v>
          </cell>
        </row>
        <row r="4903">
          <cell r="A4903">
            <v>428</v>
          </cell>
          <cell r="D4903">
            <v>2006</v>
          </cell>
          <cell r="F4903">
            <v>54</v>
          </cell>
          <cell r="I4903">
            <v>2092</v>
          </cell>
        </row>
        <row r="4904">
          <cell r="A4904">
            <v>428</v>
          </cell>
          <cell r="D4904">
            <v>2006</v>
          </cell>
          <cell r="F4904">
            <v>55</v>
          </cell>
          <cell r="I4904">
            <v>12486</v>
          </cell>
        </row>
        <row r="4905">
          <cell r="A4905">
            <v>428</v>
          </cell>
          <cell r="D4905">
            <v>2006</v>
          </cell>
          <cell r="F4905">
            <v>56</v>
          </cell>
        </row>
        <row r="4906">
          <cell r="A4906">
            <v>428</v>
          </cell>
          <cell r="D4906">
            <v>2006</v>
          </cell>
          <cell r="F4906">
            <v>57</v>
          </cell>
        </row>
        <row r="4907">
          <cell r="A4907">
            <v>428</v>
          </cell>
          <cell r="D4907">
            <v>2006</v>
          </cell>
          <cell r="F4907">
            <v>58</v>
          </cell>
          <cell r="I4907">
            <v>22163481</v>
          </cell>
        </row>
        <row r="4908">
          <cell r="A4908">
            <v>428</v>
          </cell>
          <cell r="D4908">
            <v>2007</v>
          </cell>
          <cell r="F4908">
            <v>48</v>
          </cell>
          <cell r="I4908">
            <v>1822943</v>
          </cell>
        </row>
        <row r="4909">
          <cell r="A4909">
            <v>428</v>
          </cell>
          <cell r="D4909">
            <v>2007</v>
          </cell>
          <cell r="F4909">
            <v>49</v>
          </cell>
          <cell r="I4909">
            <v>159441</v>
          </cell>
        </row>
        <row r="4910">
          <cell r="A4910">
            <v>428</v>
          </cell>
          <cell r="D4910">
            <v>2007</v>
          </cell>
          <cell r="F4910">
            <v>50</v>
          </cell>
          <cell r="I4910">
            <v>16614332</v>
          </cell>
        </row>
        <row r="4911">
          <cell r="A4911">
            <v>428</v>
          </cell>
          <cell r="D4911">
            <v>2007</v>
          </cell>
          <cell r="F4911">
            <v>51</v>
          </cell>
          <cell r="I4911">
            <v>2548950</v>
          </cell>
        </row>
        <row r="4912">
          <cell r="A4912">
            <v>428</v>
          </cell>
          <cell r="D4912">
            <v>2007</v>
          </cell>
          <cell r="F4912">
            <v>52</v>
          </cell>
          <cell r="I4912">
            <v>2011427</v>
          </cell>
        </row>
        <row r="4913">
          <cell r="A4913">
            <v>428</v>
          </cell>
          <cell r="D4913">
            <v>2007</v>
          </cell>
          <cell r="F4913">
            <v>53</v>
          </cell>
          <cell r="I4913">
            <v>3878311</v>
          </cell>
        </row>
        <row r="4914">
          <cell r="A4914">
            <v>428</v>
          </cell>
          <cell r="D4914">
            <v>2007</v>
          </cell>
          <cell r="F4914">
            <v>54</v>
          </cell>
          <cell r="I4914">
            <v>2092</v>
          </cell>
        </row>
        <row r="4915">
          <cell r="A4915">
            <v>428</v>
          </cell>
          <cell r="D4915">
            <v>2007</v>
          </cell>
          <cell r="F4915">
            <v>55</v>
          </cell>
          <cell r="I4915">
            <v>12486</v>
          </cell>
        </row>
        <row r="4916">
          <cell r="A4916">
            <v>428</v>
          </cell>
          <cell r="D4916">
            <v>2007</v>
          </cell>
          <cell r="F4916">
            <v>56</v>
          </cell>
        </row>
        <row r="4917">
          <cell r="A4917">
            <v>428</v>
          </cell>
          <cell r="D4917">
            <v>2007</v>
          </cell>
          <cell r="F4917">
            <v>57</v>
          </cell>
        </row>
        <row r="4918">
          <cell r="A4918">
            <v>428</v>
          </cell>
          <cell r="D4918">
            <v>2007</v>
          </cell>
          <cell r="F4918">
            <v>58</v>
          </cell>
          <cell r="I4918">
            <v>27049982</v>
          </cell>
        </row>
        <row r="4919">
          <cell r="A4919">
            <v>428</v>
          </cell>
          <cell r="D4919">
            <v>2008</v>
          </cell>
          <cell r="F4919">
            <v>48</v>
          </cell>
          <cell r="I4919">
            <v>1822943</v>
          </cell>
        </row>
        <row r="4920">
          <cell r="A4920">
            <v>428</v>
          </cell>
          <cell r="D4920">
            <v>2008</v>
          </cell>
          <cell r="F4920">
            <v>49</v>
          </cell>
          <cell r="I4920">
            <v>159441</v>
          </cell>
        </row>
        <row r="4921">
          <cell r="A4921">
            <v>428</v>
          </cell>
          <cell r="D4921">
            <v>2008</v>
          </cell>
          <cell r="F4921">
            <v>50</v>
          </cell>
          <cell r="I4921">
            <v>17127247</v>
          </cell>
        </row>
        <row r="4922">
          <cell r="A4922">
            <v>428</v>
          </cell>
          <cell r="D4922">
            <v>2008</v>
          </cell>
          <cell r="F4922">
            <v>51</v>
          </cell>
          <cell r="I4922">
            <v>2548950</v>
          </cell>
        </row>
        <row r="4923">
          <cell r="A4923">
            <v>428</v>
          </cell>
          <cell r="D4923">
            <v>2008</v>
          </cell>
          <cell r="F4923">
            <v>52</v>
          </cell>
          <cell r="I4923">
            <v>2036787</v>
          </cell>
        </row>
        <row r="4924">
          <cell r="A4924">
            <v>428</v>
          </cell>
          <cell r="D4924">
            <v>2008</v>
          </cell>
          <cell r="F4924">
            <v>53</v>
          </cell>
          <cell r="I4924">
            <v>4017086</v>
          </cell>
        </row>
        <row r="4925">
          <cell r="A4925">
            <v>428</v>
          </cell>
          <cell r="D4925">
            <v>2008</v>
          </cell>
          <cell r="F4925">
            <v>54</v>
          </cell>
          <cell r="I4925">
            <v>2092</v>
          </cell>
        </row>
        <row r="4926">
          <cell r="A4926">
            <v>428</v>
          </cell>
          <cell r="D4926">
            <v>2008</v>
          </cell>
          <cell r="F4926">
            <v>55</v>
          </cell>
          <cell r="I4926">
            <v>12486</v>
          </cell>
        </row>
        <row r="4927">
          <cell r="A4927">
            <v>428</v>
          </cell>
          <cell r="D4927">
            <v>2008</v>
          </cell>
          <cell r="F4927">
            <v>56</v>
          </cell>
        </row>
        <row r="4928">
          <cell r="A4928">
            <v>428</v>
          </cell>
          <cell r="D4928">
            <v>2008</v>
          </cell>
          <cell r="F4928">
            <v>57</v>
          </cell>
        </row>
        <row r="4929">
          <cell r="A4929">
            <v>428</v>
          </cell>
          <cell r="D4929">
            <v>2008</v>
          </cell>
          <cell r="F4929">
            <v>58</v>
          </cell>
          <cell r="I4929">
            <v>27727032</v>
          </cell>
        </row>
        <row r="4930">
          <cell r="A4930">
            <v>428</v>
          </cell>
          <cell r="D4930">
            <v>2009</v>
          </cell>
          <cell r="F4930">
            <v>48</v>
          </cell>
          <cell r="I4930">
            <v>1827943</v>
          </cell>
        </row>
        <row r="4931">
          <cell r="A4931">
            <v>428</v>
          </cell>
          <cell r="D4931">
            <v>2009</v>
          </cell>
          <cell r="F4931">
            <v>49</v>
          </cell>
          <cell r="I4931">
            <v>159441</v>
          </cell>
        </row>
        <row r="4932">
          <cell r="A4932">
            <v>428</v>
          </cell>
          <cell r="D4932">
            <v>2009</v>
          </cell>
          <cell r="F4932">
            <v>50</v>
          </cell>
          <cell r="I4932">
            <v>17988686</v>
          </cell>
        </row>
        <row r="4933">
          <cell r="A4933">
            <v>428</v>
          </cell>
          <cell r="D4933">
            <v>2009</v>
          </cell>
          <cell r="F4933">
            <v>51</v>
          </cell>
          <cell r="I4933">
            <v>2548950</v>
          </cell>
        </row>
        <row r="4934">
          <cell r="A4934">
            <v>428</v>
          </cell>
          <cell r="D4934">
            <v>2009</v>
          </cell>
          <cell r="F4934">
            <v>52</v>
          </cell>
          <cell r="I4934">
            <v>2011286</v>
          </cell>
        </row>
        <row r="4935">
          <cell r="A4935">
            <v>428</v>
          </cell>
          <cell r="D4935">
            <v>2009</v>
          </cell>
          <cell r="F4935">
            <v>53</v>
          </cell>
          <cell r="I4935">
            <v>4025140</v>
          </cell>
        </row>
        <row r="4936">
          <cell r="A4936">
            <v>428</v>
          </cell>
          <cell r="D4936">
            <v>2009</v>
          </cell>
          <cell r="F4936">
            <v>54</v>
          </cell>
          <cell r="I4936">
            <v>-43654</v>
          </cell>
        </row>
        <row r="4937">
          <cell r="A4937">
            <v>428</v>
          </cell>
          <cell r="D4937">
            <v>2009</v>
          </cell>
          <cell r="F4937">
            <v>55</v>
          </cell>
          <cell r="I4937">
            <v>12486</v>
          </cell>
        </row>
        <row r="4938">
          <cell r="A4938">
            <v>428</v>
          </cell>
          <cell r="D4938">
            <v>2009</v>
          </cell>
          <cell r="F4938">
            <v>56</v>
          </cell>
        </row>
        <row r="4939">
          <cell r="A4939">
            <v>428</v>
          </cell>
          <cell r="D4939">
            <v>2009</v>
          </cell>
          <cell r="F4939">
            <v>57</v>
          </cell>
        </row>
        <row r="4940">
          <cell r="A4940">
            <v>428</v>
          </cell>
          <cell r="D4940">
            <v>2009</v>
          </cell>
          <cell r="F4940">
            <v>58</v>
          </cell>
          <cell r="I4940">
            <v>28530278</v>
          </cell>
        </row>
        <row r="4941">
          <cell r="A4941">
            <v>428</v>
          </cell>
          <cell r="D4941">
            <v>2010</v>
          </cell>
          <cell r="F4941">
            <v>48</v>
          </cell>
          <cell r="I4941">
            <v>1827943</v>
          </cell>
        </row>
        <row r="4942">
          <cell r="A4942">
            <v>428</v>
          </cell>
          <cell r="D4942">
            <v>2010</v>
          </cell>
          <cell r="F4942">
            <v>49</v>
          </cell>
          <cell r="I4942">
            <v>159441</v>
          </cell>
        </row>
        <row r="4943">
          <cell r="A4943">
            <v>428</v>
          </cell>
          <cell r="D4943">
            <v>2010</v>
          </cell>
          <cell r="F4943">
            <v>50</v>
          </cell>
          <cell r="I4943">
            <v>18853012</v>
          </cell>
        </row>
        <row r="4944">
          <cell r="A4944">
            <v>428</v>
          </cell>
          <cell r="D4944">
            <v>2010</v>
          </cell>
          <cell r="F4944">
            <v>51</v>
          </cell>
          <cell r="I4944">
            <v>2548950</v>
          </cell>
        </row>
        <row r="4945">
          <cell r="A4945">
            <v>428</v>
          </cell>
          <cell r="D4945">
            <v>2010</v>
          </cell>
          <cell r="F4945">
            <v>52</v>
          </cell>
          <cell r="I4945">
            <v>2016707</v>
          </cell>
        </row>
        <row r="4946">
          <cell r="A4946">
            <v>428</v>
          </cell>
          <cell r="D4946">
            <v>2010</v>
          </cell>
          <cell r="F4946">
            <v>53</v>
          </cell>
          <cell r="I4946">
            <v>4053510</v>
          </cell>
        </row>
        <row r="4947">
          <cell r="A4947">
            <v>428</v>
          </cell>
          <cell r="D4947">
            <v>2010</v>
          </cell>
          <cell r="F4947">
            <v>54</v>
          </cell>
          <cell r="I4947">
            <v>2092</v>
          </cell>
        </row>
        <row r="4948">
          <cell r="A4948">
            <v>428</v>
          </cell>
          <cell r="D4948">
            <v>2010</v>
          </cell>
          <cell r="F4948">
            <v>55</v>
          </cell>
          <cell r="I4948">
            <v>12486</v>
          </cell>
        </row>
        <row r="4949">
          <cell r="A4949">
            <v>428</v>
          </cell>
          <cell r="D4949">
            <v>2010</v>
          </cell>
          <cell r="F4949">
            <v>56</v>
          </cell>
        </row>
        <row r="4950">
          <cell r="A4950">
            <v>428</v>
          </cell>
          <cell r="D4950">
            <v>2010</v>
          </cell>
          <cell r="F4950">
            <v>57</v>
          </cell>
        </row>
        <row r="4951">
          <cell r="A4951">
            <v>428</v>
          </cell>
          <cell r="D4951">
            <v>2010</v>
          </cell>
          <cell r="F4951">
            <v>58</v>
          </cell>
          <cell r="I4951">
            <v>29474141</v>
          </cell>
        </row>
        <row r="4952">
          <cell r="A4952">
            <v>428</v>
          </cell>
          <cell r="D4952">
            <v>2011</v>
          </cell>
          <cell r="F4952">
            <v>48</v>
          </cell>
          <cell r="I4952">
            <v>1827943</v>
          </cell>
        </row>
        <row r="4953">
          <cell r="A4953">
            <v>428</v>
          </cell>
          <cell r="D4953">
            <v>2011</v>
          </cell>
          <cell r="F4953">
            <v>49</v>
          </cell>
          <cell r="I4953">
            <v>159441</v>
          </cell>
        </row>
        <row r="4954">
          <cell r="A4954">
            <v>428</v>
          </cell>
          <cell r="D4954">
            <v>2011</v>
          </cell>
          <cell r="F4954">
            <v>50</v>
          </cell>
          <cell r="I4954">
            <v>18929120</v>
          </cell>
        </row>
        <row r="4955">
          <cell r="A4955">
            <v>428</v>
          </cell>
          <cell r="D4955">
            <v>2011</v>
          </cell>
          <cell r="F4955">
            <v>51</v>
          </cell>
          <cell r="I4955">
            <v>2548950</v>
          </cell>
        </row>
        <row r="4956">
          <cell r="A4956">
            <v>428</v>
          </cell>
          <cell r="D4956">
            <v>2011</v>
          </cell>
          <cell r="F4956">
            <v>52</v>
          </cell>
          <cell r="I4956">
            <v>2037730</v>
          </cell>
        </row>
        <row r="4957">
          <cell r="A4957">
            <v>428</v>
          </cell>
          <cell r="D4957">
            <v>2011</v>
          </cell>
          <cell r="F4957">
            <v>53</v>
          </cell>
          <cell r="I4957">
            <v>4287697</v>
          </cell>
        </row>
        <row r="4958">
          <cell r="A4958">
            <v>428</v>
          </cell>
          <cell r="D4958">
            <v>2011</v>
          </cell>
          <cell r="F4958">
            <v>54</v>
          </cell>
          <cell r="I4958">
            <v>2092</v>
          </cell>
        </row>
        <row r="4959">
          <cell r="A4959">
            <v>428</v>
          </cell>
          <cell r="D4959">
            <v>2011</v>
          </cell>
          <cell r="F4959">
            <v>55</v>
          </cell>
          <cell r="I4959">
            <v>12486</v>
          </cell>
        </row>
        <row r="4960">
          <cell r="A4960">
            <v>428</v>
          </cell>
          <cell r="D4960">
            <v>2011</v>
          </cell>
          <cell r="F4960">
            <v>56</v>
          </cell>
        </row>
        <row r="4961">
          <cell r="A4961">
            <v>428</v>
          </cell>
          <cell r="D4961">
            <v>2011</v>
          </cell>
          <cell r="F4961">
            <v>57</v>
          </cell>
        </row>
        <row r="4962">
          <cell r="A4962">
            <v>428</v>
          </cell>
          <cell r="D4962">
            <v>2011</v>
          </cell>
          <cell r="F4962">
            <v>58</v>
          </cell>
          <cell r="I4962">
            <v>29805459</v>
          </cell>
        </row>
        <row r="4963">
          <cell r="A4963">
            <v>428</v>
          </cell>
          <cell r="D4963">
            <v>2012</v>
          </cell>
          <cell r="F4963">
            <v>48</v>
          </cell>
          <cell r="I4963">
            <v>1837685</v>
          </cell>
        </row>
        <row r="4964">
          <cell r="A4964">
            <v>428</v>
          </cell>
          <cell r="D4964">
            <v>2012</v>
          </cell>
          <cell r="F4964">
            <v>49</v>
          </cell>
          <cell r="I4964">
            <v>159441</v>
          </cell>
        </row>
        <row r="4965">
          <cell r="A4965">
            <v>428</v>
          </cell>
          <cell r="D4965">
            <v>2012</v>
          </cell>
          <cell r="F4965">
            <v>50</v>
          </cell>
          <cell r="I4965">
            <v>20468136</v>
          </cell>
        </row>
        <row r="4966">
          <cell r="A4966">
            <v>428</v>
          </cell>
          <cell r="D4966">
            <v>2012</v>
          </cell>
          <cell r="F4966">
            <v>51</v>
          </cell>
          <cell r="I4966">
            <v>2548950</v>
          </cell>
        </row>
        <row r="4967">
          <cell r="A4967">
            <v>428</v>
          </cell>
          <cell r="D4967">
            <v>2012</v>
          </cell>
          <cell r="F4967">
            <v>52</v>
          </cell>
          <cell r="I4967">
            <v>3720114</v>
          </cell>
        </row>
        <row r="4968">
          <cell r="A4968">
            <v>428</v>
          </cell>
          <cell r="D4968">
            <v>2012</v>
          </cell>
          <cell r="F4968">
            <v>53</v>
          </cell>
          <cell r="I4968">
            <v>6376501</v>
          </cell>
        </row>
        <row r="4969">
          <cell r="A4969">
            <v>428</v>
          </cell>
          <cell r="D4969">
            <v>2012</v>
          </cell>
          <cell r="F4969">
            <v>54</v>
          </cell>
          <cell r="I4969">
            <v>2092</v>
          </cell>
        </row>
        <row r="4970">
          <cell r="A4970">
            <v>428</v>
          </cell>
          <cell r="D4970">
            <v>2012</v>
          </cell>
          <cell r="F4970">
            <v>55</v>
          </cell>
          <cell r="I4970">
            <v>12486</v>
          </cell>
        </row>
        <row r="4971">
          <cell r="A4971">
            <v>428</v>
          </cell>
          <cell r="D4971">
            <v>2012</v>
          </cell>
          <cell r="F4971">
            <v>56</v>
          </cell>
        </row>
        <row r="4972">
          <cell r="A4972">
            <v>428</v>
          </cell>
          <cell r="D4972">
            <v>2012</v>
          </cell>
          <cell r="F4972">
            <v>57</v>
          </cell>
        </row>
        <row r="4973">
          <cell r="A4973">
            <v>428</v>
          </cell>
          <cell r="D4973">
            <v>2012</v>
          </cell>
          <cell r="F4973">
            <v>58</v>
          </cell>
          <cell r="I4973">
            <v>35125405</v>
          </cell>
        </row>
        <row r="4974">
          <cell r="A4974">
            <v>428</v>
          </cell>
          <cell r="D4974">
            <v>2013</v>
          </cell>
          <cell r="F4974">
            <v>48</v>
          </cell>
          <cell r="I4974">
            <v>1837735</v>
          </cell>
        </row>
        <row r="4975">
          <cell r="A4975">
            <v>428</v>
          </cell>
          <cell r="D4975">
            <v>2013</v>
          </cell>
          <cell r="F4975">
            <v>49</v>
          </cell>
          <cell r="I4975">
            <v>299003</v>
          </cell>
        </row>
        <row r="4976">
          <cell r="A4976">
            <v>428</v>
          </cell>
          <cell r="D4976">
            <v>2013</v>
          </cell>
          <cell r="F4976">
            <v>50</v>
          </cell>
          <cell r="I4976">
            <v>20849097</v>
          </cell>
        </row>
        <row r="4977">
          <cell r="A4977">
            <v>428</v>
          </cell>
          <cell r="D4977">
            <v>2013</v>
          </cell>
          <cell r="F4977">
            <v>51</v>
          </cell>
          <cell r="I4977">
            <v>2789349</v>
          </cell>
        </row>
        <row r="4978">
          <cell r="A4978">
            <v>428</v>
          </cell>
          <cell r="D4978">
            <v>2013</v>
          </cell>
          <cell r="F4978">
            <v>52</v>
          </cell>
          <cell r="I4978">
            <v>3732733</v>
          </cell>
        </row>
        <row r="4979">
          <cell r="A4979">
            <v>428</v>
          </cell>
          <cell r="D4979">
            <v>2013</v>
          </cell>
          <cell r="F4979">
            <v>53</v>
          </cell>
          <cell r="I4979">
            <v>7105628</v>
          </cell>
        </row>
        <row r="4980">
          <cell r="A4980">
            <v>428</v>
          </cell>
          <cell r="D4980">
            <v>2013</v>
          </cell>
          <cell r="F4980">
            <v>54</v>
          </cell>
          <cell r="I4980">
            <v>2092</v>
          </cell>
        </row>
        <row r="4981">
          <cell r="A4981">
            <v>428</v>
          </cell>
          <cell r="D4981">
            <v>2013</v>
          </cell>
          <cell r="F4981">
            <v>55</v>
          </cell>
          <cell r="I4981">
            <v>12486</v>
          </cell>
        </row>
        <row r="4982">
          <cell r="A4982">
            <v>428</v>
          </cell>
          <cell r="D4982">
            <v>2013</v>
          </cell>
          <cell r="F4982">
            <v>56</v>
          </cell>
        </row>
        <row r="4983">
          <cell r="A4983">
            <v>428</v>
          </cell>
          <cell r="D4983">
            <v>2013</v>
          </cell>
          <cell r="F4983">
            <v>57</v>
          </cell>
        </row>
        <row r="4984">
          <cell r="A4984">
            <v>428</v>
          </cell>
          <cell r="D4984">
            <v>2013</v>
          </cell>
          <cell r="F4984">
            <v>58</v>
          </cell>
          <cell r="I4984">
            <v>36628123</v>
          </cell>
        </row>
        <row r="4985">
          <cell r="A4985">
            <v>428</v>
          </cell>
          <cell r="D4985">
            <v>2014</v>
          </cell>
          <cell r="F4985">
            <v>48</v>
          </cell>
          <cell r="I4985">
            <v>1837778</v>
          </cell>
        </row>
        <row r="4986">
          <cell r="A4986">
            <v>428</v>
          </cell>
          <cell r="D4986">
            <v>2014</v>
          </cell>
          <cell r="F4986">
            <v>49</v>
          </cell>
          <cell r="I4986">
            <v>299003</v>
          </cell>
        </row>
        <row r="4987">
          <cell r="A4987">
            <v>428</v>
          </cell>
          <cell r="D4987">
            <v>2014</v>
          </cell>
          <cell r="F4987">
            <v>50</v>
          </cell>
          <cell r="I4987">
            <v>21354919</v>
          </cell>
        </row>
        <row r="4988">
          <cell r="A4988">
            <v>428</v>
          </cell>
          <cell r="D4988">
            <v>2014</v>
          </cell>
          <cell r="F4988">
            <v>51</v>
          </cell>
          <cell r="I4988">
            <v>2789349</v>
          </cell>
        </row>
        <row r="4989">
          <cell r="A4989">
            <v>428</v>
          </cell>
          <cell r="D4989">
            <v>2014</v>
          </cell>
          <cell r="F4989">
            <v>52</v>
          </cell>
          <cell r="I4989">
            <v>3780917</v>
          </cell>
        </row>
        <row r="4990">
          <cell r="A4990">
            <v>428</v>
          </cell>
          <cell r="D4990">
            <v>2014</v>
          </cell>
          <cell r="F4990">
            <v>53</v>
          </cell>
          <cell r="I4990">
            <v>7790417</v>
          </cell>
        </row>
        <row r="4991">
          <cell r="A4991">
            <v>428</v>
          </cell>
          <cell r="D4991">
            <v>2014</v>
          </cell>
          <cell r="F4991">
            <v>54</v>
          </cell>
          <cell r="I4991">
            <v>2092</v>
          </cell>
        </row>
        <row r="4992">
          <cell r="A4992">
            <v>428</v>
          </cell>
          <cell r="D4992">
            <v>2014</v>
          </cell>
          <cell r="F4992">
            <v>55</v>
          </cell>
          <cell r="I4992">
            <v>12486</v>
          </cell>
        </row>
        <row r="4993">
          <cell r="A4993">
            <v>428</v>
          </cell>
          <cell r="D4993">
            <v>2014</v>
          </cell>
          <cell r="F4993">
            <v>56</v>
          </cell>
        </row>
        <row r="4994">
          <cell r="A4994">
            <v>428</v>
          </cell>
          <cell r="D4994">
            <v>2014</v>
          </cell>
          <cell r="F4994">
            <v>57</v>
          </cell>
        </row>
        <row r="4995">
          <cell r="A4995">
            <v>428</v>
          </cell>
          <cell r="D4995">
            <v>2014</v>
          </cell>
          <cell r="F4995">
            <v>58</v>
          </cell>
          <cell r="I4995">
            <v>37866961</v>
          </cell>
        </row>
        <row r="4996">
          <cell r="A4996">
            <v>428</v>
          </cell>
          <cell r="D4996">
            <v>2015</v>
          </cell>
          <cell r="F4996">
            <v>48</v>
          </cell>
          <cell r="I4996">
            <v>1837778</v>
          </cell>
        </row>
        <row r="4997">
          <cell r="A4997">
            <v>428</v>
          </cell>
          <cell r="D4997">
            <v>2015</v>
          </cell>
          <cell r="F4997">
            <v>49</v>
          </cell>
          <cell r="I4997">
            <v>299003</v>
          </cell>
        </row>
        <row r="4998">
          <cell r="A4998">
            <v>428</v>
          </cell>
          <cell r="D4998">
            <v>2015</v>
          </cell>
          <cell r="F4998">
            <v>50</v>
          </cell>
          <cell r="I4998">
            <v>22091916</v>
          </cell>
        </row>
        <row r="4999">
          <cell r="A4999">
            <v>428</v>
          </cell>
          <cell r="D4999">
            <v>2015</v>
          </cell>
          <cell r="F4999">
            <v>51</v>
          </cell>
          <cell r="I4999">
            <v>3004215</v>
          </cell>
        </row>
        <row r="5000">
          <cell r="A5000">
            <v>428</v>
          </cell>
          <cell r="D5000">
            <v>2015</v>
          </cell>
          <cell r="F5000">
            <v>52</v>
          </cell>
          <cell r="I5000">
            <v>4098743</v>
          </cell>
        </row>
        <row r="5001">
          <cell r="A5001">
            <v>428</v>
          </cell>
          <cell r="D5001">
            <v>2015</v>
          </cell>
          <cell r="F5001">
            <v>53</v>
          </cell>
          <cell r="I5001">
            <v>8147819</v>
          </cell>
        </row>
        <row r="5002">
          <cell r="A5002">
            <v>428</v>
          </cell>
          <cell r="D5002">
            <v>2015</v>
          </cell>
          <cell r="F5002">
            <v>54</v>
          </cell>
          <cell r="I5002">
            <v>2092</v>
          </cell>
        </row>
        <row r="5003">
          <cell r="A5003">
            <v>428</v>
          </cell>
          <cell r="D5003">
            <v>2015</v>
          </cell>
          <cell r="F5003">
            <v>55</v>
          </cell>
          <cell r="I5003">
            <v>12486</v>
          </cell>
        </row>
        <row r="5004">
          <cell r="A5004">
            <v>428</v>
          </cell>
          <cell r="D5004">
            <v>2015</v>
          </cell>
          <cell r="F5004">
            <v>56</v>
          </cell>
          <cell r="I5004">
            <v>0</v>
          </cell>
        </row>
        <row r="5005">
          <cell r="A5005">
            <v>428</v>
          </cell>
          <cell r="D5005">
            <v>2015</v>
          </cell>
          <cell r="F5005">
            <v>57</v>
          </cell>
        </row>
        <row r="5006">
          <cell r="A5006">
            <v>428</v>
          </cell>
          <cell r="D5006">
            <v>2015</v>
          </cell>
          <cell r="F5006">
            <v>58</v>
          </cell>
          <cell r="I5006">
            <v>39494052</v>
          </cell>
        </row>
        <row r="5007">
          <cell r="A5007">
            <v>428</v>
          </cell>
          <cell r="D5007">
            <v>2016</v>
          </cell>
          <cell r="F5007">
            <v>48</v>
          </cell>
          <cell r="I5007">
            <v>1837805</v>
          </cell>
        </row>
        <row r="5008">
          <cell r="A5008">
            <v>428</v>
          </cell>
          <cell r="D5008">
            <v>2016</v>
          </cell>
          <cell r="F5008">
            <v>49</v>
          </cell>
          <cell r="I5008">
            <v>299003</v>
          </cell>
        </row>
        <row r="5009">
          <cell r="A5009">
            <v>428</v>
          </cell>
          <cell r="D5009">
            <v>2016</v>
          </cell>
          <cell r="F5009">
            <v>50</v>
          </cell>
          <cell r="I5009">
            <v>22758613</v>
          </cell>
        </row>
        <row r="5010">
          <cell r="A5010">
            <v>428</v>
          </cell>
          <cell r="D5010">
            <v>2016</v>
          </cell>
          <cell r="F5010">
            <v>51</v>
          </cell>
          <cell r="I5010">
            <v>3265827</v>
          </cell>
        </row>
        <row r="5011">
          <cell r="A5011">
            <v>428</v>
          </cell>
          <cell r="D5011">
            <v>2016</v>
          </cell>
          <cell r="F5011">
            <v>52</v>
          </cell>
          <cell r="I5011">
            <v>4209130</v>
          </cell>
        </row>
        <row r="5012">
          <cell r="A5012">
            <v>428</v>
          </cell>
          <cell r="D5012">
            <v>2016</v>
          </cell>
          <cell r="F5012">
            <v>53</v>
          </cell>
          <cell r="I5012">
            <v>8331518</v>
          </cell>
        </row>
        <row r="5013">
          <cell r="A5013">
            <v>428</v>
          </cell>
          <cell r="D5013">
            <v>2016</v>
          </cell>
          <cell r="F5013">
            <v>54</v>
          </cell>
          <cell r="I5013">
            <v>2092</v>
          </cell>
        </row>
        <row r="5014">
          <cell r="A5014">
            <v>428</v>
          </cell>
          <cell r="D5014">
            <v>2016</v>
          </cell>
          <cell r="F5014">
            <v>55</v>
          </cell>
          <cell r="I5014">
            <v>12486</v>
          </cell>
        </row>
        <row r="5015">
          <cell r="A5015">
            <v>428</v>
          </cell>
          <cell r="D5015">
            <v>2016</v>
          </cell>
          <cell r="F5015">
            <v>56</v>
          </cell>
          <cell r="I5015">
            <v>141114</v>
          </cell>
        </row>
        <row r="5016">
          <cell r="A5016">
            <v>428</v>
          </cell>
          <cell r="D5016">
            <v>2016</v>
          </cell>
          <cell r="F5016">
            <v>57</v>
          </cell>
        </row>
        <row r="5017">
          <cell r="A5017">
            <v>428</v>
          </cell>
          <cell r="D5017">
            <v>2016</v>
          </cell>
          <cell r="F5017">
            <v>58</v>
          </cell>
          <cell r="I5017">
            <v>40857588</v>
          </cell>
        </row>
      </sheetData>
      <sheetData sheetId="12">
        <row r="2">
          <cell r="A2">
            <v>8</v>
          </cell>
          <cell r="D2">
            <v>1998</v>
          </cell>
          <cell r="J2">
            <v>55634031</v>
          </cell>
        </row>
        <row r="3">
          <cell r="A3">
            <v>8</v>
          </cell>
          <cell r="D3">
            <v>1999</v>
          </cell>
          <cell r="J3">
            <v>68043063</v>
          </cell>
        </row>
        <row r="4">
          <cell r="A4">
            <v>8</v>
          </cell>
          <cell r="D4">
            <v>2000</v>
          </cell>
          <cell r="J4">
            <v>83041856</v>
          </cell>
        </row>
        <row r="5">
          <cell r="A5">
            <v>8</v>
          </cell>
          <cell r="D5">
            <v>2001</v>
          </cell>
          <cell r="J5">
            <v>65846014</v>
          </cell>
        </row>
        <row r="6">
          <cell r="A6">
            <v>8</v>
          </cell>
          <cell r="D6">
            <v>2002</v>
          </cell>
          <cell r="J6">
            <v>68025216</v>
          </cell>
        </row>
        <row r="7">
          <cell r="A7">
            <v>8</v>
          </cell>
          <cell r="D7">
            <v>2003</v>
          </cell>
          <cell r="J7">
            <v>337277963</v>
          </cell>
        </row>
        <row r="8">
          <cell r="A8">
            <v>8</v>
          </cell>
          <cell r="D8">
            <v>2004</v>
          </cell>
          <cell r="J8">
            <v>344827883</v>
          </cell>
        </row>
        <row r="9">
          <cell r="A9">
            <v>8</v>
          </cell>
          <cell r="D9">
            <v>2005</v>
          </cell>
          <cell r="J9">
            <v>355988456</v>
          </cell>
        </row>
        <row r="10">
          <cell r="A10">
            <v>8</v>
          </cell>
          <cell r="D10">
            <v>2006</v>
          </cell>
          <cell r="J10">
            <v>368014130</v>
          </cell>
        </row>
        <row r="11">
          <cell r="A11">
            <v>8</v>
          </cell>
          <cell r="D11">
            <v>2007</v>
          </cell>
          <cell r="J11">
            <v>383064258</v>
          </cell>
        </row>
        <row r="12">
          <cell r="A12">
            <v>8</v>
          </cell>
          <cell r="D12">
            <v>2008</v>
          </cell>
          <cell r="J12">
            <v>396712748</v>
          </cell>
        </row>
        <row r="13">
          <cell r="A13">
            <v>8</v>
          </cell>
          <cell r="D13">
            <v>2009</v>
          </cell>
          <cell r="J13">
            <v>405384751</v>
          </cell>
        </row>
        <row r="14">
          <cell r="A14">
            <v>8</v>
          </cell>
          <cell r="D14">
            <v>2010</v>
          </cell>
          <cell r="J14">
            <v>419585150</v>
          </cell>
        </row>
        <row r="15">
          <cell r="A15">
            <v>8</v>
          </cell>
          <cell r="D15">
            <v>2011</v>
          </cell>
          <cell r="J15">
            <v>424665478</v>
          </cell>
        </row>
        <row r="16">
          <cell r="A16">
            <v>8</v>
          </cell>
          <cell r="D16">
            <v>2012</v>
          </cell>
          <cell r="J16">
            <v>444118701</v>
          </cell>
        </row>
        <row r="17">
          <cell r="A17">
            <v>8</v>
          </cell>
          <cell r="D17">
            <v>2013</v>
          </cell>
          <cell r="J17">
            <v>454390548</v>
          </cell>
        </row>
        <row r="18">
          <cell r="A18">
            <v>8</v>
          </cell>
          <cell r="D18">
            <v>2014</v>
          </cell>
          <cell r="J18">
            <v>451397903</v>
          </cell>
        </row>
        <row r="19">
          <cell r="A19">
            <v>8</v>
          </cell>
          <cell r="D19">
            <v>2015</v>
          </cell>
          <cell r="J19">
            <v>466306785</v>
          </cell>
        </row>
        <row r="20">
          <cell r="A20">
            <v>8</v>
          </cell>
          <cell r="D20">
            <v>2016</v>
          </cell>
          <cell r="J20">
            <v>478649468</v>
          </cell>
        </row>
        <row r="21">
          <cell r="A21">
            <v>12</v>
          </cell>
          <cell r="D21">
            <v>1998</v>
          </cell>
          <cell r="J21">
            <v>10273107</v>
          </cell>
        </row>
        <row r="22">
          <cell r="A22">
            <v>12</v>
          </cell>
          <cell r="D22">
            <v>1999</v>
          </cell>
          <cell r="J22">
            <v>8385062</v>
          </cell>
        </row>
        <row r="23">
          <cell r="A23">
            <v>12</v>
          </cell>
          <cell r="D23">
            <v>2000</v>
          </cell>
          <cell r="J23">
            <v>0</v>
          </cell>
        </row>
        <row r="24">
          <cell r="A24">
            <v>12</v>
          </cell>
          <cell r="D24">
            <v>2001</v>
          </cell>
          <cell r="J24">
            <v>11411139</v>
          </cell>
        </row>
        <row r="25">
          <cell r="A25">
            <v>12</v>
          </cell>
          <cell r="D25">
            <v>2002</v>
          </cell>
          <cell r="J25">
            <v>12815361</v>
          </cell>
        </row>
        <row r="26">
          <cell r="A26">
            <v>12</v>
          </cell>
          <cell r="D26">
            <v>2003</v>
          </cell>
          <cell r="J26">
            <v>33101029</v>
          </cell>
        </row>
        <row r="27">
          <cell r="A27">
            <v>12</v>
          </cell>
          <cell r="D27">
            <v>2004</v>
          </cell>
          <cell r="J27">
            <v>35344876</v>
          </cell>
        </row>
        <row r="28">
          <cell r="A28">
            <v>12</v>
          </cell>
          <cell r="D28">
            <v>2005</v>
          </cell>
          <cell r="J28">
            <v>36563406</v>
          </cell>
        </row>
        <row r="29">
          <cell r="A29">
            <v>12</v>
          </cell>
          <cell r="D29">
            <v>2006</v>
          </cell>
          <cell r="J29">
            <v>38109171</v>
          </cell>
        </row>
        <row r="30">
          <cell r="A30">
            <v>12</v>
          </cell>
          <cell r="D30">
            <v>2007</v>
          </cell>
          <cell r="J30">
            <v>39350349</v>
          </cell>
        </row>
        <row r="31">
          <cell r="A31">
            <v>12</v>
          </cell>
          <cell r="D31">
            <v>2008</v>
          </cell>
          <cell r="J31">
            <v>25258248</v>
          </cell>
        </row>
        <row r="32">
          <cell r="A32">
            <v>12</v>
          </cell>
          <cell r="D32">
            <v>2009</v>
          </cell>
          <cell r="J32">
            <v>26871389</v>
          </cell>
        </row>
        <row r="33">
          <cell r="A33">
            <v>12</v>
          </cell>
          <cell r="D33">
            <v>2010</v>
          </cell>
          <cell r="J33">
            <v>28477371</v>
          </cell>
        </row>
        <row r="34">
          <cell r="A34">
            <v>12</v>
          </cell>
          <cell r="D34">
            <v>2011</v>
          </cell>
          <cell r="J34">
            <v>28996838</v>
          </cell>
        </row>
        <row r="35">
          <cell r="A35">
            <v>12</v>
          </cell>
          <cell r="D35">
            <v>2012</v>
          </cell>
          <cell r="J35">
            <v>30983565</v>
          </cell>
        </row>
        <row r="36">
          <cell r="A36">
            <v>12</v>
          </cell>
          <cell r="D36">
            <v>2013</v>
          </cell>
          <cell r="J36">
            <v>32972309</v>
          </cell>
        </row>
        <row r="37">
          <cell r="A37">
            <v>12</v>
          </cell>
          <cell r="D37">
            <v>2014</v>
          </cell>
          <cell r="J37">
            <v>35073403</v>
          </cell>
        </row>
        <row r="38">
          <cell r="A38">
            <v>12</v>
          </cell>
          <cell r="D38">
            <v>2015</v>
          </cell>
          <cell r="J38">
            <v>37460156</v>
          </cell>
        </row>
        <row r="39">
          <cell r="A39">
            <v>12</v>
          </cell>
          <cell r="D39">
            <v>2016</v>
          </cell>
          <cell r="J39">
            <v>40071560</v>
          </cell>
        </row>
        <row r="40">
          <cell r="A40">
            <v>23</v>
          </cell>
          <cell r="D40">
            <v>1998</v>
          </cell>
          <cell r="J40">
            <v>61111465</v>
          </cell>
        </row>
        <row r="41">
          <cell r="A41">
            <v>23</v>
          </cell>
          <cell r="D41">
            <v>1999</v>
          </cell>
          <cell r="J41">
            <v>64755618</v>
          </cell>
        </row>
        <row r="42">
          <cell r="A42">
            <v>23</v>
          </cell>
          <cell r="D42">
            <v>2000</v>
          </cell>
          <cell r="J42">
            <v>66670168</v>
          </cell>
        </row>
        <row r="43">
          <cell r="A43">
            <v>23</v>
          </cell>
          <cell r="D43">
            <v>2001</v>
          </cell>
          <cell r="J43">
            <v>64999845</v>
          </cell>
        </row>
        <row r="44">
          <cell r="A44">
            <v>23</v>
          </cell>
          <cell r="D44">
            <v>2002</v>
          </cell>
          <cell r="J44">
            <v>52739184</v>
          </cell>
        </row>
        <row r="45">
          <cell r="A45">
            <v>23</v>
          </cell>
          <cell r="D45">
            <v>2003</v>
          </cell>
          <cell r="J45">
            <v>131565616</v>
          </cell>
        </row>
        <row r="46">
          <cell r="A46">
            <v>23</v>
          </cell>
          <cell r="D46">
            <v>2004</v>
          </cell>
          <cell r="J46">
            <v>138487415</v>
          </cell>
        </row>
        <row r="47">
          <cell r="A47">
            <v>23</v>
          </cell>
          <cell r="D47">
            <v>2005</v>
          </cell>
          <cell r="J47">
            <v>145509038</v>
          </cell>
        </row>
        <row r="48">
          <cell r="A48">
            <v>23</v>
          </cell>
          <cell r="D48">
            <v>2006</v>
          </cell>
          <cell r="J48">
            <v>152857045</v>
          </cell>
        </row>
        <row r="49">
          <cell r="A49">
            <v>23</v>
          </cell>
          <cell r="D49">
            <v>2007</v>
          </cell>
          <cell r="J49">
            <v>157638511</v>
          </cell>
        </row>
        <row r="50">
          <cell r="A50">
            <v>23</v>
          </cell>
          <cell r="D50">
            <v>2008</v>
          </cell>
          <cell r="J50">
            <v>163083807</v>
          </cell>
        </row>
        <row r="51">
          <cell r="A51">
            <v>23</v>
          </cell>
          <cell r="D51">
            <v>2009</v>
          </cell>
          <cell r="J51">
            <v>168777744</v>
          </cell>
        </row>
        <row r="52">
          <cell r="A52">
            <v>23</v>
          </cell>
          <cell r="D52">
            <v>2010</v>
          </cell>
          <cell r="J52">
            <v>176960130</v>
          </cell>
        </row>
        <row r="53">
          <cell r="A53">
            <v>23</v>
          </cell>
          <cell r="D53">
            <v>2011</v>
          </cell>
          <cell r="J53">
            <v>181030497</v>
          </cell>
        </row>
        <row r="54">
          <cell r="A54">
            <v>23</v>
          </cell>
          <cell r="D54">
            <v>2012</v>
          </cell>
          <cell r="J54">
            <v>177295068</v>
          </cell>
        </row>
        <row r="55">
          <cell r="A55">
            <v>23</v>
          </cell>
          <cell r="D55">
            <v>2013</v>
          </cell>
          <cell r="J55">
            <v>191639943</v>
          </cell>
        </row>
        <row r="56">
          <cell r="A56">
            <v>23</v>
          </cell>
          <cell r="D56">
            <v>2014</v>
          </cell>
          <cell r="J56">
            <v>215276313</v>
          </cell>
        </row>
        <row r="57">
          <cell r="A57">
            <v>23</v>
          </cell>
          <cell r="D57">
            <v>2015</v>
          </cell>
          <cell r="J57">
            <v>256156118</v>
          </cell>
        </row>
        <row r="58">
          <cell r="A58">
            <v>23</v>
          </cell>
          <cell r="D58">
            <v>2016</v>
          </cell>
          <cell r="J58">
            <v>297077831</v>
          </cell>
        </row>
        <row r="59">
          <cell r="A59">
            <v>27</v>
          </cell>
          <cell r="D59">
            <v>1998</v>
          </cell>
          <cell r="J59">
            <v>25402932</v>
          </cell>
        </row>
        <row r="60">
          <cell r="A60">
            <v>27</v>
          </cell>
          <cell r="D60">
            <v>1999</v>
          </cell>
          <cell r="J60">
            <v>25020929</v>
          </cell>
        </row>
        <row r="61">
          <cell r="A61">
            <v>27</v>
          </cell>
          <cell r="D61">
            <v>2000</v>
          </cell>
          <cell r="J61">
            <v>25534125</v>
          </cell>
        </row>
        <row r="62">
          <cell r="A62">
            <v>27</v>
          </cell>
          <cell r="D62">
            <v>2001</v>
          </cell>
          <cell r="J62">
            <v>19052649</v>
          </cell>
        </row>
        <row r="63">
          <cell r="A63">
            <v>27</v>
          </cell>
          <cell r="D63">
            <v>2002</v>
          </cell>
          <cell r="J63">
            <v>16975308</v>
          </cell>
        </row>
        <row r="64">
          <cell r="A64">
            <v>27</v>
          </cell>
          <cell r="D64">
            <v>2003</v>
          </cell>
          <cell r="J64">
            <v>170513797</v>
          </cell>
        </row>
        <row r="65">
          <cell r="A65">
            <v>27</v>
          </cell>
          <cell r="D65">
            <v>2004</v>
          </cell>
          <cell r="J65">
            <v>175754459</v>
          </cell>
        </row>
        <row r="66">
          <cell r="A66">
            <v>27</v>
          </cell>
          <cell r="D66">
            <v>2005</v>
          </cell>
          <cell r="J66">
            <v>172576801</v>
          </cell>
        </row>
        <row r="67">
          <cell r="A67">
            <v>27</v>
          </cell>
          <cell r="D67">
            <v>2006</v>
          </cell>
          <cell r="J67">
            <v>191993887</v>
          </cell>
        </row>
        <row r="68">
          <cell r="A68">
            <v>27</v>
          </cell>
          <cell r="D68">
            <v>2007</v>
          </cell>
          <cell r="J68">
            <v>200725800</v>
          </cell>
        </row>
        <row r="69">
          <cell r="A69">
            <v>27</v>
          </cell>
          <cell r="D69">
            <v>2008</v>
          </cell>
          <cell r="J69">
            <v>211856851</v>
          </cell>
        </row>
        <row r="70">
          <cell r="A70">
            <v>27</v>
          </cell>
          <cell r="D70">
            <v>2009</v>
          </cell>
          <cell r="J70">
            <v>223014513</v>
          </cell>
        </row>
        <row r="71">
          <cell r="A71">
            <v>27</v>
          </cell>
          <cell r="D71">
            <v>2010</v>
          </cell>
          <cell r="J71">
            <v>233399352</v>
          </cell>
        </row>
        <row r="72">
          <cell r="A72">
            <v>27</v>
          </cell>
          <cell r="D72">
            <v>2011</v>
          </cell>
          <cell r="J72">
            <v>222775806</v>
          </cell>
        </row>
        <row r="73">
          <cell r="A73">
            <v>27</v>
          </cell>
          <cell r="D73">
            <v>2012</v>
          </cell>
          <cell r="J73">
            <v>230163700</v>
          </cell>
        </row>
        <row r="74">
          <cell r="A74">
            <v>27</v>
          </cell>
          <cell r="D74">
            <v>2013</v>
          </cell>
          <cell r="J74">
            <v>234993182</v>
          </cell>
        </row>
        <row r="75">
          <cell r="A75">
            <v>27</v>
          </cell>
          <cell r="D75">
            <v>2014</v>
          </cell>
          <cell r="J75">
            <v>234826697</v>
          </cell>
        </row>
        <row r="76">
          <cell r="A76">
            <v>27</v>
          </cell>
          <cell r="D76">
            <v>2015</v>
          </cell>
          <cell r="J76">
            <v>240901826</v>
          </cell>
        </row>
        <row r="77">
          <cell r="A77">
            <v>27</v>
          </cell>
          <cell r="D77">
            <v>2016</v>
          </cell>
          <cell r="J77">
            <v>243717699</v>
          </cell>
        </row>
        <row r="78">
          <cell r="A78">
            <v>49</v>
          </cell>
          <cell r="D78">
            <v>1998</v>
          </cell>
          <cell r="J78">
            <v>28238732</v>
          </cell>
        </row>
        <row r="79">
          <cell r="A79">
            <v>49</v>
          </cell>
          <cell r="D79">
            <v>1999</v>
          </cell>
          <cell r="J79">
            <v>33560949</v>
          </cell>
        </row>
        <row r="80">
          <cell r="A80">
            <v>49</v>
          </cell>
          <cell r="D80">
            <v>2000</v>
          </cell>
          <cell r="J80">
            <v>36175683</v>
          </cell>
        </row>
        <row r="81">
          <cell r="A81">
            <v>49</v>
          </cell>
          <cell r="D81">
            <v>2001</v>
          </cell>
          <cell r="J81">
            <v>40833949</v>
          </cell>
        </row>
        <row r="82">
          <cell r="A82">
            <v>49</v>
          </cell>
          <cell r="D82">
            <v>2002</v>
          </cell>
          <cell r="J82">
            <v>44037605</v>
          </cell>
        </row>
        <row r="83">
          <cell r="A83">
            <v>49</v>
          </cell>
          <cell r="D83">
            <v>2003</v>
          </cell>
          <cell r="J83">
            <v>148883012</v>
          </cell>
        </row>
        <row r="84">
          <cell r="A84">
            <v>49</v>
          </cell>
          <cell r="D84">
            <v>2004</v>
          </cell>
          <cell r="J84">
            <v>153731329</v>
          </cell>
        </row>
        <row r="85">
          <cell r="A85">
            <v>49</v>
          </cell>
          <cell r="D85">
            <v>2005</v>
          </cell>
          <cell r="J85">
            <v>158644796</v>
          </cell>
        </row>
        <row r="86">
          <cell r="A86">
            <v>49</v>
          </cell>
          <cell r="D86">
            <v>2006</v>
          </cell>
          <cell r="J86">
            <v>163583641</v>
          </cell>
        </row>
        <row r="87">
          <cell r="A87">
            <v>49</v>
          </cell>
          <cell r="D87">
            <v>2007</v>
          </cell>
          <cell r="J87">
            <v>168538850</v>
          </cell>
        </row>
        <row r="88">
          <cell r="A88">
            <v>49</v>
          </cell>
          <cell r="D88">
            <v>2008</v>
          </cell>
          <cell r="J88">
            <v>173544952</v>
          </cell>
        </row>
        <row r="89">
          <cell r="A89">
            <v>49</v>
          </cell>
          <cell r="D89">
            <v>2009</v>
          </cell>
          <cell r="J89">
            <v>178683909</v>
          </cell>
        </row>
        <row r="90">
          <cell r="A90">
            <v>49</v>
          </cell>
          <cell r="D90">
            <v>2010</v>
          </cell>
          <cell r="J90">
            <v>184408356</v>
          </cell>
        </row>
        <row r="91">
          <cell r="A91">
            <v>49</v>
          </cell>
          <cell r="D91">
            <v>2011</v>
          </cell>
          <cell r="J91">
            <v>190847461</v>
          </cell>
        </row>
        <row r="92">
          <cell r="A92">
            <v>49</v>
          </cell>
          <cell r="D92">
            <v>2012</v>
          </cell>
          <cell r="J92">
            <v>197578650</v>
          </cell>
        </row>
        <row r="93">
          <cell r="A93">
            <v>49</v>
          </cell>
          <cell r="D93">
            <v>2013</v>
          </cell>
          <cell r="J93">
            <v>198028144</v>
          </cell>
        </row>
        <row r="94">
          <cell r="A94">
            <v>49</v>
          </cell>
          <cell r="D94">
            <v>2014</v>
          </cell>
          <cell r="J94">
            <v>208129266</v>
          </cell>
        </row>
        <row r="95">
          <cell r="A95">
            <v>49</v>
          </cell>
          <cell r="D95">
            <v>2015</v>
          </cell>
          <cell r="J95">
            <v>215699878</v>
          </cell>
        </row>
        <row r="96">
          <cell r="A96">
            <v>49</v>
          </cell>
          <cell r="D96">
            <v>2016</v>
          </cell>
          <cell r="J96">
            <v>218600684</v>
          </cell>
        </row>
        <row r="97">
          <cell r="A97">
            <v>51</v>
          </cell>
          <cell r="D97">
            <v>1998</v>
          </cell>
          <cell r="J97">
            <v>16028611</v>
          </cell>
        </row>
        <row r="98">
          <cell r="A98">
            <v>51</v>
          </cell>
          <cell r="D98">
            <v>1999</v>
          </cell>
          <cell r="J98">
            <v>18807250</v>
          </cell>
        </row>
        <row r="99">
          <cell r="A99">
            <v>51</v>
          </cell>
          <cell r="D99">
            <v>2000</v>
          </cell>
          <cell r="J99">
            <v>21030167</v>
          </cell>
        </row>
        <row r="100">
          <cell r="A100">
            <v>51</v>
          </cell>
          <cell r="D100">
            <v>2001</v>
          </cell>
          <cell r="J100">
            <v>23784191</v>
          </cell>
        </row>
        <row r="101">
          <cell r="A101">
            <v>51</v>
          </cell>
          <cell r="D101">
            <v>2002</v>
          </cell>
          <cell r="J101">
            <v>24648320</v>
          </cell>
        </row>
        <row r="102">
          <cell r="A102">
            <v>51</v>
          </cell>
          <cell r="D102">
            <v>2003</v>
          </cell>
          <cell r="J102">
            <v>48491483</v>
          </cell>
        </row>
        <row r="103">
          <cell r="A103">
            <v>51</v>
          </cell>
          <cell r="D103">
            <v>2004</v>
          </cell>
          <cell r="J103">
            <v>47894078</v>
          </cell>
        </row>
        <row r="104">
          <cell r="A104">
            <v>51</v>
          </cell>
          <cell r="D104">
            <v>2005</v>
          </cell>
          <cell r="J104">
            <v>51897789</v>
          </cell>
        </row>
        <row r="105">
          <cell r="A105">
            <v>51</v>
          </cell>
          <cell r="D105">
            <v>2006</v>
          </cell>
          <cell r="J105">
            <v>57013621</v>
          </cell>
        </row>
        <row r="106">
          <cell r="A106">
            <v>51</v>
          </cell>
          <cell r="D106">
            <v>2007</v>
          </cell>
          <cell r="J106">
            <v>60143640</v>
          </cell>
        </row>
        <row r="107">
          <cell r="A107">
            <v>51</v>
          </cell>
          <cell r="D107">
            <v>2008</v>
          </cell>
          <cell r="J107">
            <v>64656974</v>
          </cell>
        </row>
        <row r="108">
          <cell r="A108">
            <v>51</v>
          </cell>
          <cell r="D108">
            <v>2009</v>
          </cell>
          <cell r="J108">
            <v>69478122</v>
          </cell>
        </row>
        <row r="109">
          <cell r="A109">
            <v>51</v>
          </cell>
          <cell r="D109">
            <v>2010</v>
          </cell>
          <cell r="J109">
            <v>73536969</v>
          </cell>
        </row>
        <row r="110">
          <cell r="A110">
            <v>51</v>
          </cell>
          <cell r="D110">
            <v>2011</v>
          </cell>
          <cell r="J110">
            <v>78138186</v>
          </cell>
        </row>
        <row r="111">
          <cell r="A111">
            <v>51</v>
          </cell>
          <cell r="D111">
            <v>2012</v>
          </cell>
          <cell r="J111">
            <v>82567012</v>
          </cell>
        </row>
        <row r="112">
          <cell r="A112">
            <v>51</v>
          </cell>
          <cell r="D112">
            <v>2013</v>
          </cell>
          <cell r="J112">
            <v>86298567</v>
          </cell>
        </row>
        <row r="113">
          <cell r="A113">
            <v>51</v>
          </cell>
          <cell r="D113">
            <v>2014</v>
          </cell>
          <cell r="J113">
            <v>87728418</v>
          </cell>
        </row>
        <row r="114">
          <cell r="A114">
            <v>51</v>
          </cell>
          <cell r="D114">
            <v>2015</v>
          </cell>
          <cell r="J114">
            <v>87076878</v>
          </cell>
        </row>
        <row r="115">
          <cell r="A115">
            <v>51</v>
          </cell>
          <cell r="D115">
            <v>2016</v>
          </cell>
          <cell r="J115">
            <v>92491653</v>
          </cell>
        </row>
        <row r="116">
          <cell r="A116">
            <v>61</v>
          </cell>
          <cell r="D116">
            <v>1998</v>
          </cell>
          <cell r="J116">
            <v>8724982</v>
          </cell>
        </row>
        <row r="117">
          <cell r="A117">
            <v>61</v>
          </cell>
          <cell r="D117">
            <v>1999</v>
          </cell>
          <cell r="J117">
            <v>9019204</v>
          </cell>
        </row>
        <row r="118">
          <cell r="A118">
            <v>61</v>
          </cell>
          <cell r="D118">
            <v>2000</v>
          </cell>
          <cell r="J118">
            <v>9369106</v>
          </cell>
        </row>
        <row r="119">
          <cell r="A119">
            <v>61</v>
          </cell>
          <cell r="D119">
            <v>2001</v>
          </cell>
          <cell r="J119">
            <v>10115536</v>
          </cell>
        </row>
        <row r="120">
          <cell r="A120">
            <v>61</v>
          </cell>
          <cell r="D120">
            <v>2002</v>
          </cell>
          <cell r="J120">
            <v>7841692</v>
          </cell>
        </row>
        <row r="121">
          <cell r="A121">
            <v>61</v>
          </cell>
          <cell r="D121">
            <v>2003</v>
          </cell>
          <cell r="J121">
            <v>15354857</v>
          </cell>
        </row>
        <row r="122">
          <cell r="A122">
            <v>61</v>
          </cell>
          <cell r="D122">
            <v>2004</v>
          </cell>
          <cell r="J122">
            <v>8491880</v>
          </cell>
        </row>
        <row r="123">
          <cell r="A123">
            <v>61</v>
          </cell>
          <cell r="D123">
            <v>2005</v>
          </cell>
          <cell r="J123">
            <v>17349373</v>
          </cell>
        </row>
        <row r="124">
          <cell r="A124">
            <v>61</v>
          </cell>
          <cell r="D124">
            <v>2006</v>
          </cell>
          <cell r="J124">
            <v>18420660</v>
          </cell>
        </row>
        <row r="125">
          <cell r="A125">
            <v>61</v>
          </cell>
          <cell r="D125">
            <v>2007</v>
          </cell>
          <cell r="J125">
            <v>19250030</v>
          </cell>
        </row>
        <row r="126">
          <cell r="A126">
            <v>61</v>
          </cell>
          <cell r="D126">
            <v>2008</v>
          </cell>
          <cell r="J126">
            <v>20186260</v>
          </cell>
        </row>
        <row r="127">
          <cell r="A127">
            <v>61</v>
          </cell>
          <cell r="D127">
            <v>2009</v>
          </cell>
          <cell r="J127">
            <v>20404013</v>
          </cell>
        </row>
        <row r="128">
          <cell r="A128">
            <v>61</v>
          </cell>
          <cell r="D128">
            <v>2010</v>
          </cell>
          <cell r="J128">
            <v>21060450</v>
          </cell>
        </row>
        <row r="129">
          <cell r="A129">
            <v>61</v>
          </cell>
          <cell r="D129">
            <v>2011</v>
          </cell>
          <cell r="J129">
            <v>22263587</v>
          </cell>
        </row>
        <row r="130">
          <cell r="A130">
            <v>61</v>
          </cell>
          <cell r="D130">
            <v>2012</v>
          </cell>
          <cell r="J130">
            <v>57400264</v>
          </cell>
        </row>
        <row r="131">
          <cell r="A131">
            <v>61</v>
          </cell>
          <cell r="D131">
            <v>2013</v>
          </cell>
          <cell r="J131">
            <v>60429336</v>
          </cell>
        </row>
        <row r="132">
          <cell r="A132">
            <v>61</v>
          </cell>
          <cell r="D132">
            <v>2014</v>
          </cell>
          <cell r="J132">
            <v>62364575</v>
          </cell>
        </row>
        <row r="133">
          <cell r="A133">
            <v>61</v>
          </cell>
          <cell r="D133">
            <v>2015</v>
          </cell>
          <cell r="J133">
            <v>65689255</v>
          </cell>
        </row>
        <row r="134">
          <cell r="A134">
            <v>61</v>
          </cell>
          <cell r="D134">
            <v>2016</v>
          </cell>
          <cell r="J134">
            <v>61534358</v>
          </cell>
        </row>
        <row r="135">
          <cell r="A135">
            <v>70</v>
          </cell>
          <cell r="D135">
            <v>1998</v>
          </cell>
          <cell r="J135">
            <v>36756582</v>
          </cell>
        </row>
        <row r="136">
          <cell r="A136">
            <v>70</v>
          </cell>
          <cell r="D136">
            <v>1999</v>
          </cell>
          <cell r="J136">
            <v>43954423</v>
          </cell>
        </row>
        <row r="137">
          <cell r="A137">
            <v>70</v>
          </cell>
          <cell r="D137">
            <v>2000</v>
          </cell>
          <cell r="J137">
            <v>47789198</v>
          </cell>
        </row>
        <row r="138">
          <cell r="A138">
            <v>70</v>
          </cell>
          <cell r="D138">
            <v>2001</v>
          </cell>
          <cell r="J138">
            <v>56762085</v>
          </cell>
        </row>
        <row r="139">
          <cell r="A139">
            <v>70</v>
          </cell>
          <cell r="D139">
            <v>2002</v>
          </cell>
          <cell r="J139">
            <v>59479223</v>
          </cell>
        </row>
        <row r="140">
          <cell r="A140">
            <v>70</v>
          </cell>
          <cell r="D140">
            <v>2003</v>
          </cell>
          <cell r="J140">
            <v>188976220</v>
          </cell>
        </row>
        <row r="141">
          <cell r="A141">
            <v>70</v>
          </cell>
          <cell r="D141">
            <v>2004</v>
          </cell>
          <cell r="J141">
            <v>196980645</v>
          </cell>
        </row>
        <row r="142">
          <cell r="A142">
            <v>70</v>
          </cell>
          <cell r="D142">
            <v>2005</v>
          </cell>
          <cell r="J142">
            <v>200078275</v>
          </cell>
        </row>
        <row r="143">
          <cell r="A143">
            <v>70</v>
          </cell>
          <cell r="D143">
            <v>2006</v>
          </cell>
          <cell r="J143">
            <v>210074912</v>
          </cell>
        </row>
        <row r="144">
          <cell r="A144">
            <v>70</v>
          </cell>
          <cell r="D144">
            <v>2007</v>
          </cell>
          <cell r="J144">
            <v>221027699</v>
          </cell>
        </row>
        <row r="145">
          <cell r="A145">
            <v>70</v>
          </cell>
          <cell r="D145">
            <v>2008</v>
          </cell>
          <cell r="J145">
            <v>230292212</v>
          </cell>
        </row>
        <row r="146">
          <cell r="A146">
            <v>70</v>
          </cell>
          <cell r="D146">
            <v>2009</v>
          </cell>
          <cell r="J146">
            <v>252188686</v>
          </cell>
        </row>
        <row r="147">
          <cell r="A147">
            <v>70</v>
          </cell>
          <cell r="D147">
            <v>2010</v>
          </cell>
          <cell r="J147">
            <v>264169778</v>
          </cell>
        </row>
        <row r="148">
          <cell r="A148">
            <v>70</v>
          </cell>
          <cell r="D148">
            <v>2011</v>
          </cell>
          <cell r="J148">
            <v>270518301</v>
          </cell>
        </row>
        <row r="149">
          <cell r="A149">
            <v>70</v>
          </cell>
          <cell r="D149">
            <v>2012</v>
          </cell>
          <cell r="J149">
            <v>285425520</v>
          </cell>
        </row>
        <row r="150">
          <cell r="A150">
            <v>70</v>
          </cell>
          <cell r="D150">
            <v>2013</v>
          </cell>
          <cell r="J150">
            <v>300179069</v>
          </cell>
        </row>
        <row r="151">
          <cell r="A151">
            <v>70</v>
          </cell>
          <cell r="D151">
            <v>2014</v>
          </cell>
          <cell r="J151">
            <v>312623040</v>
          </cell>
        </row>
        <row r="152">
          <cell r="A152">
            <v>70</v>
          </cell>
          <cell r="D152">
            <v>2015</v>
          </cell>
          <cell r="J152">
            <v>337675154</v>
          </cell>
        </row>
        <row r="153">
          <cell r="A153">
            <v>70</v>
          </cell>
          <cell r="D153">
            <v>2016</v>
          </cell>
          <cell r="J153">
            <v>350571312</v>
          </cell>
        </row>
        <row r="154">
          <cell r="A154">
            <v>80</v>
          </cell>
          <cell r="D154">
            <v>1998</v>
          </cell>
          <cell r="J154">
            <v>29986709</v>
          </cell>
        </row>
        <row r="155">
          <cell r="A155">
            <v>80</v>
          </cell>
          <cell r="D155">
            <v>1999</v>
          </cell>
          <cell r="J155">
            <v>29799153</v>
          </cell>
        </row>
        <row r="156">
          <cell r="A156">
            <v>80</v>
          </cell>
          <cell r="D156">
            <v>2000</v>
          </cell>
          <cell r="J156">
            <v>32512745</v>
          </cell>
        </row>
        <row r="157">
          <cell r="A157">
            <v>80</v>
          </cell>
          <cell r="D157">
            <v>2001</v>
          </cell>
          <cell r="J157">
            <v>31343629</v>
          </cell>
        </row>
        <row r="158">
          <cell r="A158">
            <v>80</v>
          </cell>
          <cell r="D158">
            <v>2002</v>
          </cell>
          <cell r="J158">
            <v>29534844</v>
          </cell>
        </row>
        <row r="159">
          <cell r="A159">
            <v>80</v>
          </cell>
          <cell r="D159">
            <v>2003</v>
          </cell>
          <cell r="J159">
            <v>125253516</v>
          </cell>
        </row>
        <row r="160">
          <cell r="A160">
            <v>80</v>
          </cell>
          <cell r="D160">
            <v>2004</v>
          </cell>
          <cell r="J160">
            <v>129038018</v>
          </cell>
        </row>
        <row r="161">
          <cell r="A161">
            <v>80</v>
          </cell>
          <cell r="D161">
            <v>2005</v>
          </cell>
          <cell r="J161">
            <v>135895454</v>
          </cell>
        </row>
        <row r="162">
          <cell r="A162">
            <v>80</v>
          </cell>
          <cell r="D162">
            <v>2006</v>
          </cell>
          <cell r="J162">
            <v>140502095</v>
          </cell>
        </row>
        <row r="163">
          <cell r="A163">
            <v>80</v>
          </cell>
          <cell r="D163">
            <v>2007</v>
          </cell>
          <cell r="J163">
            <v>146609676</v>
          </cell>
        </row>
        <row r="164">
          <cell r="A164">
            <v>80</v>
          </cell>
          <cell r="D164">
            <v>2008</v>
          </cell>
          <cell r="J164">
            <v>151883145</v>
          </cell>
        </row>
        <row r="165">
          <cell r="A165">
            <v>80</v>
          </cell>
          <cell r="D165">
            <v>2009</v>
          </cell>
          <cell r="J165">
            <v>159651067</v>
          </cell>
        </row>
        <row r="166">
          <cell r="A166">
            <v>80</v>
          </cell>
          <cell r="D166">
            <v>2010</v>
          </cell>
          <cell r="J166">
            <v>168948350</v>
          </cell>
        </row>
        <row r="167">
          <cell r="A167">
            <v>80</v>
          </cell>
          <cell r="D167">
            <v>2011</v>
          </cell>
          <cell r="J167">
            <v>184544017</v>
          </cell>
        </row>
        <row r="168">
          <cell r="A168">
            <v>80</v>
          </cell>
          <cell r="D168">
            <v>2012</v>
          </cell>
          <cell r="J168">
            <v>203034820</v>
          </cell>
        </row>
        <row r="169">
          <cell r="A169">
            <v>80</v>
          </cell>
          <cell r="D169">
            <v>2013</v>
          </cell>
          <cell r="J169">
            <v>219359246</v>
          </cell>
        </row>
        <row r="170">
          <cell r="A170">
            <v>80</v>
          </cell>
          <cell r="D170">
            <v>2014</v>
          </cell>
          <cell r="J170">
            <v>229990133</v>
          </cell>
        </row>
        <row r="171">
          <cell r="A171">
            <v>80</v>
          </cell>
          <cell r="D171">
            <v>2015</v>
          </cell>
          <cell r="J171">
            <v>243144022</v>
          </cell>
        </row>
        <row r="172">
          <cell r="A172">
            <v>80</v>
          </cell>
          <cell r="D172">
            <v>2016</v>
          </cell>
          <cell r="J172">
            <v>254911630</v>
          </cell>
        </row>
        <row r="173">
          <cell r="A173">
            <v>84</v>
          </cell>
          <cell r="D173">
            <v>1998</v>
          </cell>
          <cell r="J173">
            <v>1277627</v>
          </cell>
        </row>
        <row r="174">
          <cell r="A174">
            <v>84</v>
          </cell>
          <cell r="D174">
            <v>1999</v>
          </cell>
          <cell r="J174">
            <v>1184875</v>
          </cell>
        </row>
        <row r="175">
          <cell r="A175">
            <v>84</v>
          </cell>
          <cell r="D175">
            <v>2000</v>
          </cell>
          <cell r="J175">
            <v>1243154</v>
          </cell>
        </row>
        <row r="176">
          <cell r="A176">
            <v>84</v>
          </cell>
          <cell r="D176">
            <v>2001</v>
          </cell>
          <cell r="J176">
            <v>1220016</v>
          </cell>
        </row>
        <row r="177">
          <cell r="A177">
            <v>84</v>
          </cell>
          <cell r="D177">
            <v>2002</v>
          </cell>
          <cell r="J177">
            <v>1011563</v>
          </cell>
        </row>
        <row r="178">
          <cell r="A178">
            <v>84</v>
          </cell>
          <cell r="D178">
            <v>2003</v>
          </cell>
          <cell r="J178">
            <v>2155756</v>
          </cell>
        </row>
        <row r="179">
          <cell r="A179">
            <v>84</v>
          </cell>
          <cell r="D179">
            <v>2004</v>
          </cell>
          <cell r="J179">
            <v>2230075</v>
          </cell>
        </row>
        <row r="180">
          <cell r="A180">
            <v>84</v>
          </cell>
          <cell r="D180">
            <v>2005</v>
          </cell>
          <cell r="J180">
            <v>2311420</v>
          </cell>
        </row>
        <row r="181">
          <cell r="A181">
            <v>84</v>
          </cell>
          <cell r="D181">
            <v>2006</v>
          </cell>
          <cell r="J181">
            <v>2370129</v>
          </cell>
        </row>
        <row r="182">
          <cell r="A182">
            <v>84</v>
          </cell>
          <cell r="D182">
            <v>2007</v>
          </cell>
          <cell r="J182">
            <v>2482124</v>
          </cell>
        </row>
        <row r="183">
          <cell r="A183">
            <v>84</v>
          </cell>
          <cell r="D183">
            <v>2008</v>
          </cell>
          <cell r="J183">
            <v>2589199</v>
          </cell>
        </row>
        <row r="184">
          <cell r="A184">
            <v>84</v>
          </cell>
          <cell r="D184">
            <v>2009</v>
          </cell>
          <cell r="J184">
            <v>2696095</v>
          </cell>
        </row>
        <row r="185">
          <cell r="A185">
            <v>84</v>
          </cell>
          <cell r="D185">
            <v>2010</v>
          </cell>
          <cell r="J185">
            <v>2807375</v>
          </cell>
        </row>
        <row r="186">
          <cell r="A186">
            <v>84</v>
          </cell>
          <cell r="D186">
            <v>2011</v>
          </cell>
          <cell r="J186">
            <v>2911111</v>
          </cell>
        </row>
        <row r="187">
          <cell r="A187">
            <v>84</v>
          </cell>
          <cell r="D187">
            <v>2012</v>
          </cell>
          <cell r="J187">
            <v>3023658</v>
          </cell>
        </row>
        <row r="188">
          <cell r="A188">
            <v>84</v>
          </cell>
          <cell r="D188">
            <v>2013</v>
          </cell>
          <cell r="J188">
            <v>3111933</v>
          </cell>
        </row>
        <row r="189">
          <cell r="A189">
            <v>84</v>
          </cell>
          <cell r="D189">
            <v>2014</v>
          </cell>
          <cell r="J189">
            <v>3200711</v>
          </cell>
        </row>
        <row r="190">
          <cell r="A190">
            <v>84</v>
          </cell>
          <cell r="D190">
            <v>2015</v>
          </cell>
          <cell r="J190">
            <v>3318770</v>
          </cell>
        </row>
        <row r="191">
          <cell r="A191">
            <v>84</v>
          </cell>
          <cell r="D191">
            <v>2016</v>
          </cell>
          <cell r="J191">
            <v>3410807</v>
          </cell>
        </row>
        <row r="192">
          <cell r="A192">
            <v>98</v>
          </cell>
          <cell r="D192">
            <v>1998</v>
          </cell>
          <cell r="J192">
            <v>51892609</v>
          </cell>
        </row>
        <row r="193">
          <cell r="A193">
            <v>98</v>
          </cell>
          <cell r="D193">
            <v>1999</v>
          </cell>
          <cell r="J193">
            <v>53238761</v>
          </cell>
        </row>
        <row r="194">
          <cell r="A194">
            <v>98</v>
          </cell>
          <cell r="D194">
            <v>2000</v>
          </cell>
          <cell r="J194">
            <v>54165280</v>
          </cell>
        </row>
        <row r="195">
          <cell r="A195">
            <v>98</v>
          </cell>
          <cell r="D195">
            <v>2001</v>
          </cell>
          <cell r="J195">
            <v>53471609</v>
          </cell>
        </row>
        <row r="196">
          <cell r="A196">
            <v>98</v>
          </cell>
          <cell r="D196">
            <v>2002</v>
          </cell>
          <cell r="J196">
            <v>54827950</v>
          </cell>
        </row>
        <row r="197">
          <cell r="A197">
            <v>98</v>
          </cell>
          <cell r="D197">
            <v>2003</v>
          </cell>
          <cell r="J197">
            <v>92540689</v>
          </cell>
        </row>
        <row r="198">
          <cell r="A198">
            <v>98</v>
          </cell>
          <cell r="D198">
            <v>2004</v>
          </cell>
          <cell r="J198">
            <v>95928633</v>
          </cell>
        </row>
        <row r="199">
          <cell r="A199">
            <v>98</v>
          </cell>
          <cell r="D199">
            <v>2005</v>
          </cell>
          <cell r="J199">
            <v>99850517</v>
          </cell>
        </row>
        <row r="200">
          <cell r="A200">
            <v>98</v>
          </cell>
          <cell r="D200">
            <v>2006</v>
          </cell>
          <cell r="J200">
            <v>103553647</v>
          </cell>
        </row>
        <row r="201">
          <cell r="A201">
            <v>98</v>
          </cell>
          <cell r="D201">
            <v>2007</v>
          </cell>
          <cell r="J201">
            <v>106491969</v>
          </cell>
        </row>
        <row r="202">
          <cell r="A202">
            <v>98</v>
          </cell>
          <cell r="D202">
            <v>2008</v>
          </cell>
          <cell r="J202">
            <v>110123099</v>
          </cell>
        </row>
        <row r="203">
          <cell r="A203">
            <v>98</v>
          </cell>
          <cell r="D203">
            <v>2009</v>
          </cell>
          <cell r="J203">
            <v>152693300</v>
          </cell>
        </row>
        <row r="204">
          <cell r="A204">
            <v>98</v>
          </cell>
          <cell r="D204">
            <v>2010</v>
          </cell>
          <cell r="J204">
            <v>160180158</v>
          </cell>
        </row>
        <row r="205">
          <cell r="A205">
            <v>98</v>
          </cell>
          <cell r="D205">
            <v>2011</v>
          </cell>
          <cell r="J205">
            <v>167092767</v>
          </cell>
        </row>
        <row r="206">
          <cell r="A206">
            <v>98</v>
          </cell>
          <cell r="D206">
            <v>2012</v>
          </cell>
          <cell r="J206">
            <v>175647432</v>
          </cell>
        </row>
        <row r="207">
          <cell r="A207">
            <v>98</v>
          </cell>
          <cell r="D207">
            <v>2013</v>
          </cell>
          <cell r="J207">
            <v>183117817</v>
          </cell>
        </row>
        <row r="208">
          <cell r="A208">
            <v>98</v>
          </cell>
          <cell r="D208">
            <v>2014</v>
          </cell>
          <cell r="J208">
            <v>193223416</v>
          </cell>
        </row>
        <row r="209">
          <cell r="A209">
            <v>98</v>
          </cell>
          <cell r="D209">
            <v>2015</v>
          </cell>
          <cell r="J209">
            <v>205120708</v>
          </cell>
        </row>
        <row r="210">
          <cell r="A210">
            <v>98</v>
          </cell>
          <cell r="D210">
            <v>2016</v>
          </cell>
          <cell r="J210">
            <v>214951404</v>
          </cell>
        </row>
        <row r="211">
          <cell r="A211">
            <v>115</v>
          </cell>
          <cell r="D211">
            <v>1998</v>
          </cell>
        </row>
        <row r="212">
          <cell r="A212">
            <v>115</v>
          </cell>
          <cell r="D212">
            <v>1999</v>
          </cell>
          <cell r="J212">
            <v>78136213</v>
          </cell>
        </row>
        <row r="213">
          <cell r="A213">
            <v>115</v>
          </cell>
          <cell r="D213">
            <v>2000</v>
          </cell>
          <cell r="J213">
            <v>93060122</v>
          </cell>
        </row>
        <row r="214">
          <cell r="A214">
            <v>115</v>
          </cell>
          <cell r="D214">
            <v>2001</v>
          </cell>
          <cell r="J214">
            <v>85369312</v>
          </cell>
        </row>
        <row r="215">
          <cell r="A215">
            <v>115</v>
          </cell>
          <cell r="D215">
            <v>2002</v>
          </cell>
          <cell r="J215">
            <v>49585717</v>
          </cell>
        </row>
        <row r="216">
          <cell r="A216">
            <v>115</v>
          </cell>
          <cell r="D216">
            <v>2003</v>
          </cell>
          <cell r="J216">
            <v>288886723</v>
          </cell>
        </row>
        <row r="217">
          <cell r="A217">
            <v>115</v>
          </cell>
          <cell r="D217">
            <v>2004</v>
          </cell>
          <cell r="J217">
            <v>301455410</v>
          </cell>
        </row>
        <row r="218">
          <cell r="A218">
            <v>115</v>
          </cell>
          <cell r="D218">
            <v>2005</v>
          </cell>
          <cell r="J218">
            <v>314186994</v>
          </cell>
        </row>
        <row r="219">
          <cell r="A219">
            <v>115</v>
          </cell>
          <cell r="D219">
            <v>2006</v>
          </cell>
          <cell r="J219">
            <v>327072286</v>
          </cell>
        </row>
        <row r="220">
          <cell r="A220">
            <v>115</v>
          </cell>
          <cell r="D220">
            <v>2007</v>
          </cell>
          <cell r="J220">
            <v>339443147</v>
          </cell>
        </row>
        <row r="221">
          <cell r="A221">
            <v>115</v>
          </cell>
          <cell r="D221">
            <v>2008</v>
          </cell>
          <cell r="J221">
            <v>352848623</v>
          </cell>
        </row>
        <row r="222">
          <cell r="A222">
            <v>115</v>
          </cell>
          <cell r="D222">
            <v>2009</v>
          </cell>
          <cell r="J222">
            <v>366501685</v>
          </cell>
        </row>
        <row r="223">
          <cell r="A223">
            <v>115</v>
          </cell>
          <cell r="D223">
            <v>2010</v>
          </cell>
          <cell r="J223">
            <v>380662793</v>
          </cell>
        </row>
        <row r="224">
          <cell r="A224">
            <v>115</v>
          </cell>
          <cell r="D224">
            <v>2011</v>
          </cell>
          <cell r="J224">
            <v>394641147</v>
          </cell>
        </row>
        <row r="225">
          <cell r="A225">
            <v>115</v>
          </cell>
          <cell r="D225">
            <v>2012</v>
          </cell>
          <cell r="J225">
            <v>410447284</v>
          </cell>
        </row>
        <row r="226">
          <cell r="A226">
            <v>115</v>
          </cell>
          <cell r="D226">
            <v>2013</v>
          </cell>
          <cell r="J226">
            <v>423569829</v>
          </cell>
        </row>
        <row r="227">
          <cell r="A227">
            <v>115</v>
          </cell>
          <cell r="D227">
            <v>2014</v>
          </cell>
          <cell r="J227">
            <v>436140221</v>
          </cell>
        </row>
        <row r="228">
          <cell r="A228">
            <v>115</v>
          </cell>
          <cell r="D228">
            <v>2015</v>
          </cell>
          <cell r="J228">
            <v>454582978</v>
          </cell>
        </row>
        <row r="229">
          <cell r="A229">
            <v>115</v>
          </cell>
          <cell r="D229">
            <v>2016</v>
          </cell>
          <cell r="J229">
            <v>488982488</v>
          </cell>
        </row>
        <row r="230">
          <cell r="A230">
            <v>117</v>
          </cell>
          <cell r="D230">
            <v>1998</v>
          </cell>
          <cell r="J230">
            <v>132348950</v>
          </cell>
        </row>
        <row r="231">
          <cell r="A231">
            <v>117</v>
          </cell>
          <cell r="D231">
            <v>1999</v>
          </cell>
          <cell r="J231">
            <v>138730311</v>
          </cell>
        </row>
        <row r="232">
          <cell r="A232">
            <v>117</v>
          </cell>
          <cell r="D232">
            <v>2000</v>
          </cell>
          <cell r="J232">
            <v>120891761</v>
          </cell>
        </row>
        <row r="233">
          <cell r="A233">
            <v>117</v>
          </cell>
          <cell r="D233">
            <v>2001</v>
          </cell>
          <cell r="J233">
            <v>112758586</v>
          </cell>
        </row>
        <row r="234">
          <cell r="A234">
            <v>117</v>
          </cell>
          <cell r="D234">
            <v>2002</v>
          </cell>
        </row>
        <row r="235">
          <cell r="A235">
            <v>117</v>
          </cell>
          <cell r="D235">
            <v>2003</v>
          </cell>
          <cell r="J235">
            <v>473080227</v>
          </cell>
        </row>
        <row r="236">
          <cell r="A236">
            <v>117</v>
          </cell>
          <cell r="D236">
            <v>2004</v>
          </cell>
          <cell r="J236">
            <v>489798635</v>
          </cell>
        </row>
        <row r="237">
          <cell r="A237">
            <v>117</v>
          </cell>
          <cell r="D237">
            <v>2005</v>
          </cell>
          <cell r="J237">
            <v>498191591</v>
          </cell>
        </row>
        <row r="238">
          <cell r="A238">
            <v>117</v>
          </cell>
          <cell r="D238">
            <v>2006</v>
          </cell>
          <cell r="J238">
            <v>510355875</v>
          </cell>
        </row>
        <row r="239">
          <cell r="A239">
            <v>117</v>
          </cell>
          <cell r="D239">
            <v>2007</v>
          </cell>
          <cell r="J239">
            <v>522805774</v>
          </cell>
        </row>
        <row r="240">
          <cell r="A240">
            <v>117</v>
          </cell>
          <cell r="D240">
            <v>2008</v>
          </cell>
          <cell r="J240">
            <v>530709333</v>
          </cell>
        </row>
        <row r="241">
          <cell r="A241">
            <v>117</v>
          </cell>
          <cell r="D241">
            <v>2009</v>
          </cell>
          <cell r="J241">
            <v>540285426</v>
          </cell>
        </row>
        <row r="242">
          <cell r="A242">
            <v>117</v>
          </cell>
          <cell r="D242">
            <v>2010</v>
          </cell>
          <cell r="J242">
            <v>526326494</v>
          </cell>
        </row>
        <row r="243">
          <cell r="A243">
            <v>117</v>
          </cell>
          <cell r="D243">
            <v>2011</v>
          </cell>
          <cell r="J243">
            <v>517099949</v>
          </cell>
        </row>
        <row r="244">
          <cell r="A244">
            <v>117</v>
          </cell>
          <cell r="D244">
            <v>2012</v>
          </cell>
        </row>
        <row r="245">
          <cell r="A245">
            <v>117</v>
          </cell>
          <cell r="D245">
            <v>2013</v>
          </cell>
        </row>
        <row r="246">
          <cell r="A246">
            <v>117</v>
          </cell>
          <cell r="D246">
            <v>2014</v>
          </cell>
          <cell r="J246">
            <v>568130436</v>
          </cell>
        </row>
        <row r="247">
          <cell r="A247">
            <v>117</v>
          </cell>
          <cell r="D247">
            <v>2015</v>
          </cell>
          <cell r="J247">
            <v>568591501</v>
          </cell>
        </row>
        <row r="248">
          <cell r="A248">
            <v>117</v>
          </cell>
          <cell r="D248">
            <v>2016</v>
          </cell>
          <cell r="J248">
            <v>574437786</v>
          </cell>
        </row>
        <row r="249">
          <cell r="A249">
            <v>121</v>
          </cell>
          <cell r="D249">
            <v>1998</v>
          </cell>
          <cell r="J249">
            <v>11581781</v>
          </cell>
        </row>
        <row r="250">
          <cell r="A250">
            <v>121</v>
          </cell>
          <cell r="D250">
            <v>1999</v>
          </cell>
          <cell r="J250">
            <v>11530292</v>
          </cell>
        </row>
        <row r="251">
          <cell r="A251">
            <v>121</v>
          </cell>
          <cell r="D251">
            <v>2000</v>
          </cell>
          <cell r="J251">
            <v>11531243</v>
          </cell>
        </row>
        <row r="252">
          <cell r="A252">
            <v>121</v>
          </cell>
          <cell r="D252">
            <v>2001</v>
          </cell>
          <cell r="J252">
            <v>12490415</v>
          </cell>
        </row>
        <row r="253">
          <cell r="A253">
            <v>121</v>
          </cell>
          <cell r="D253">
            <v>2002</v>
          </cell>
          <cell r="J253">
            <v>13775844</v>
          </cell>
        </row>
        <row r="254">
          <cell r="A254">
            <v>121</v>
          </cell>
          <cell r="D254">
            <v>2003</v>
          </cell>
          <cell r="J254">
            <v>107664583</v>
          </cell>
        </row>
        <row r="255">
          <cell r="A255">
            <v>121</v>
          </cell>
          <cell r="D255">
            <v>2004</v>
          </cell>
          <cell r="J255">
            <v>118465823</v>
          </cell>
        </row>
        <row r="256">
          <cell r="A256">
            <v>121</v>
          </cell>
          <cell r="D256">
            <v>2005</v>
          </cell>
          <cell r="J256">
            <v>127232190</v>
          </cell>
        </row>
        <row r="257">
          <cell r="A257">
            <v>121</v>
          </cell>
          <cell r="D257">
            <v>2006</v>
          </cell>
          <cell r="J257">
            <v>133350578</v>
          </cell>
        </row>
        <row r="258">
          <cell r="A258">
            <v>121</v>
          </cell>
          <cell r="D258">
            <v>2007</v>
          </cell>
          <cell r="J258">
            <v>143223534</v>
          </cell>
        </row>
        <row r="259">
          <cell r="A259">
            <v>121</v>
          </cell>
          <cell r="D259">
            <v>2008</v>
          </cell>
          <cell r="J259">
            <v>151975203</v>
          </cell>
        </row>
        <row r="260">
          <cell r="A260">
            <v>121</v>
          </cell>
          <cell r="D260">
            <v>2009</v>
          </cell>
          <cell r="J260">
            <v>161025255</v>
          </cell>
        </row>
        <row r="261">
          <cell r="A261">
            <v>121</v>
          </cell>
          <cell r="D261">
            <v>2010</v>
          </cell>
          <cell r="J261">
            <v>169869678</v>
          </cell>
        </row>
        <row r="262">
          <cell r="A262">
            <v>121</v>
          </cell>
          <cell r="D262">
            <v>2011</v>
          </cell>
          <cell r="J262">
            <v>180263246</v>
          </cell>
        </row>
        <row r="263">
          <cell r="A263">
            <v>121</v>
          </cell>
          <cell r="D263">
            <v>2012</v>
          </cell>
          <cell r="J263">
            <v>192700330</v>
          </cell>
        </row>
        <row r="264">
          <cell r="A264">
            <v>121</v>
          </cell>
          <cell r="D264">
            <v>2013</v>
          </cell>
          <cell r="J264">
            <v>202813945</v>
          </cell>
        </row>
        <row r="265">
          <cell r="A265">
            <v>121</v>
          </cell>
          <cell r="D265">
            <v>2014</v>
          </cell>
          <cell r="J265">
            <v>216472968</v>
          </cell>
        </row>
        <row r="266">
          <cell r="A266">
            <v>121</v>
          </cell>
          <cell r="D266">
            <v>2015</v>
          </cell>
          <cell r="J266">
            <v>233125190</v>
          </cell>
        </row>
        <row r="267">
          <cell r="A267">
            <v>121</v>
          </cell>
          <cell r="D267">
            <v>2016</v>
          </cell>
          <cell r="J267">
            <v>254642026</v>
          </cell>
        </row>
        <row r="268">
          <cell r="A268">
            <v>133</v>
          </cell>
          <cell r="D268">
            <v>1998</v>
          </cell>
          <cell r="J268">
            <v>62375966</v>
          </cell>
        </row>
        <row r="269">
          <cell r="A269">
            <v>133</v>
          </cell>
          <cell r="D269">
            <v>1999</v>
          </cell>
          <cell r="J269">
            <v>66493231</v>
          </cell>
        </row>
        <row r="270">
          <cell r="A270">
            <v>133</v>
          </cell>
          <cell r="D270">
            <v>2000</v>
          </cell>
          <cell r="J270">
            <v>73638684</v>
          </cell>
        </row>
        <row r="271">
          <cell r="A271">
            <v>133</v>
          </cell>
          <cell r="D271">
            <v>2001</v>
          </cell>
          <cell r="J271">
            <v>73632853</v>
          </cell>
        </row>
        <row r="272">
          <cell r="A272">
            <v>133</v>
          </cell>
          <cell r="D272">
            <v>2002</v>
          </cell>
          <cell r="J272">
            <v>541404114</v>
          </cell>
        </row>
        <row r="273">
          <cell r="A273">
            <v>133</v>
          </cell>
          <cell r="D273">
            <v>2003</v>
          </cell>
          <cell r="J273">
            <v>1386916033</v>
          </cell>
        </row>
        <row r="274">
          <cell r="A274">
            <v>133</v>
          </cell>
          <cell r="D274">
            <v>2004</v>
          </cell>
          <cell r="J274">
            <v>1527423616</v>
          </cell>
        </row>
        <row r="275">
          <cell r="A275">
            <v>133</v>
          </cell>
          <cell r="D275">
            <v>2005</v>
          </cell>
          <cell r="J275">
            <v>1614385815</v>
          </cell>
        </row>
        <row r="276">
          <cell r="A276">
            <v>133</v>
          </cell>
          <cell r="D276">
            <v>2006</v>
          </cell>
          <cell r="J276">
            <v>1689531674</v>
          </cell>
        </row>
        <row r="277">
          <cell r="A277">
            <v>133</v>
          </cell>
          <cell r="D277">
            <v>2007</v>
          </cell>
          <cell r="J277">
            <v>1750241126</v>
          </cell>
        </row>
        <row r="278">
          <cell r="A278">
            <v>133</v>
          </cell>
          <cell r="D278">
            <v>2008</v>
          </cell>
          <cell r="J278">
            <v>1796857428</v>
          </cell>
        </row>
        <row r="279">
          <cell r="A279">
            <v>133</v>
          </cell>
          <cell r="D279">
            <v>2009</v>
          </cell>
          <cell r="J279">
            <v>1889927398</v>
          </cell>
        </row>
        <row r="280">
          <cell r="A280">
            <v>133</v>
          </cell>
          <cell r="D280">
            <v>2010</v>
          </cell>
          <cell r="J280">
            <v>1980212002</v>
          </cell>
        </row>
        <row r="281">
          <cell r="A281">
            <v>133</v>
          </cell>
          <cell r="D281">
            <v>2011</v>
          </cell>
          <cell r="J281">
            <v>2089647354</v>
          </cell>
        </row>
        <row r="282">
          <cell r="A282">
            <v>133</v>
          </cell>
          <cell r="D282">
            <v>2012</v>
          </cell>
          <cell r="J282">
            <v>2163288304</v>
          </cell>
        </row>
        <row r="283">
          <cell r="A283">
            <v>133</v>
          </cell>
          <cell r="D283">
            <v>2013</v>
          </cell>
          <cell r="J283">
            <v>2324135074</v>
          </cell>
        </row>
        <row r="284">
          <cell r="A284">
            <v>133</v>
          </cell>
          <cell r="D284">
            <v>2014</v>
          </cell>
          <cell r="J284">
            <v>2474544631</v>
          </cell>
        </row>
        <row r="285">
          <cell r="A285">
            <v>133</v>
          </cell>
          <cell r="D285">
            <v>2015</v>
          </cell>
          <cell r="J285">
            <v>2635514594</v>
          </cell>
        </row>
        <row r="286">
          <cell r="A286">
            <v>133</v>
          </cell>
          <cell r="D286">
            <v>2016</v>
          </cell>
          <cell r="J286">
            <v>2818898517</v>
          </cell>
        </row>
        <row r="287">
          <cell r="A287">
            <v>134</v>
          </cell>
          <cell r="D287">
            <v>1998</v>
          </cell>
          <cell r="J287">
            <v>440433182</v>
          </cell>
        </row>
        <row r="288">
          <cell r="A288">
            <v>134</v>
          </cell>
          <cell r="D288">
            <v>1999</v>
          </cell>
          <cell r="J288">
            <v>473800803</v>
          </cell>
        </row>
        <row r="289">
          <cell r="A289">
            <v>134</v>
          </cell>
          <cell r="D289">
            <v>2000</v>
          </cell>
          <cell r="J289">
            <v>445220545</v>
          </cell>
        </row>
        <row r="290">
          <cell r="A290">
            <v>134</v>
          </cell>
          <cell r="D290">
            <v>2001</v>
          </cell>
          <cell r="J290">
            <v>401766845</v>
          </cell>
        </row>
        <row r="291">
          <cell r="A291">
            <v>134</v>
          </cell>
          <cell r="D291">
            <v>2002</v>
          </cell>
          <cell r="J291">
            <v>439113022</v>
          </cell>
        </row>
        <row r="292">
          <cell r="A292">
            <v>134</v>
          </cell>
          <cell r="D292">
            <v>2003</v>
          </cell>
          <cell r="J292">
            <v>891294300</v>
          </cell>
        </row>
        <row r="293">
          <cell r="A293">
            <v>134</v>
          </cell>
          <cell r="D293">
            <v>2004</v>
          </cell>
          <cell r="J293">
            <v>936423808</v>
          </cell>
        </row>
        <row r="294">
          <cell r="A294">
            <v>134</v>
          </cell>
          <cell r="D294">
            <v>2005</v>
          </cell>
          <cell r="J294">
            <v>975633431</v>
          </cell>
        </row>
        <row r="295">
          <cell r="A295">
            <v>134</v>
          </cell>
          <cell r="D295">
            <v>2006</v>
          </cell>
          <cell r="J295">
            <v>1022242292</v>
          </cell>
        </row>
        <row r="296">
          <cell r="A296">
            <v>134</v>
          </cell>
          <cell r="D296">
            <v>2007</v>
          </cell>
          <cell r="J296">
            <v>1077851432</v>
          </cell>
        </row>
        <row r="297">
          <cell r="A297">
            <v>134</v>
          </cell>
          <cell r="D297">
            <v>2008</v>
          </cell>
          <cell r="J297">
            <v>1097506323</v>
          </cell>
        </row>
        <row r="298">
          <cell r="A298">
            <v>134</v>
          </cell>
          <cell r="D298">
            <v>2009</v>
          </cell>
          <cell r="J298">
            <v>1142839345</v>
          </cell>
        </row>
        <row r="299">
          <cell r="A299">
            <v>134</v>
          </cell>
          <cell r="D299">
            <v>2010</v>
          </cell>
          <cell r="J299">
            <v>1172814664</v>
          </cell>
        </row>
        <row r="300">
          <cell r="A300">
            <v>134</v>
          </cell>
          <cell r="D300">
            <v>2011</v>
          </cell>
          <cell r="J300">
            <v>1224958546</v>
          </cell>
        </row>
        <row r="301">
          <cell r="A301">
            <v>134</v>
          </cell>
          <cell r="D301">
            <v>2012</v>
          </cell>
          <cell r="J301">
            <v>1285912340</v>
          </cell>
        </row>
        <row r="302">
          <cell r="A302">
            <v>134</v>
          </cell>
          <cell r="D302">
            <v>2013</v>
          </cell>
          <cell r="J302">
            <v>1361684760</v>
          </cell>
        </row>
        <row r="303">
          <cell r="A303">
            <v>134</v>
          </cell>
          <cell r="D303">
            <v>2014</v>
          </cell>
          <cell r="J303">
            <v>1432003537</v>
          </cell>
        </row>
        <row r="304">
          <cell r="A304">
            <v>134</v>
          </cell>
          <cell r="D304">
            <v>2015</v>
          </cell>
          <cell r="J304">
            <v>1503737225</v>
          </cell>
        </row>
        <row r="305">
          <cell r="A305">
            <v>134</v>
          </cell>
          <cell r="D305">
            <v>2016</v>
          </cell>
          <cell r="J305">
            <v>1592275183</v>
          </cell>
        </row>
        <row r="306">
          <cell r="A306">
            <v>147</v>
          </cell>
          <cell r="D306">
            <v>1998</v>
          </cell>
          <cell r="J306">
            <v>31660523</v>
          </cell>
        </row>
        <row r="307">
          <cell r="A307">
            <v>147</v>
          </cell>
          <cell r="D307">
            <v>1999</v>
          </cell>
          <cell r="J307">
            <v>34837881</v>
          </cell>
        </row>
        <row r="308">
          <cell r="A308">
            <v>147</v>
          </cell>
          <cell r="D308">
            <v>2000</v>
          </cell>
          <cell r="J308">
            <v>29380697</v>
          </cell>
        </row>
        <row r="309">
          <cell r="A309">
            <v>147</v>
          </cell>
          <cell r="D309">
            <v>2001</v>
          </cell>
          <cell r="J309">
            <v>34052579</v>
          </cell>
        </row>
        <row r="310">
          <cell r="A310">
            <v>147</v>
          </cell>
          <cell r="D310">
            <v>2002</v>
          </cell>
          <cell r="J310">
            <v>37972483</v>
          </cell>
        </row>
        <row r="311">
          <cell r="A311">
            <v>147</v>
          </cell>
          <cell r="D311">
            <v>2003</v>
          </cell>
          <cell r="J311">
            <v>171536170</v>
          </cell>
        </row>
        <row r="312">
          <cell r="A312">
            <v>147</v>
          </cell>
          <cell r="D312">
            <v>2004</v>
          </cell>
          <cell r="J312">
            <v>178502645</v>
          </cell>
        </row>
        <row r="313">
          <cell r="A313">
            <v>147</v>
          </cell>
          <cell r="D313">
            <v>2005</v>
          </cell>
          <cell r="J313">
            <v>181226239</v>
          </cell>
        </row>
        <row r="314">
          <cell r="A314">
            <v>147</v>
          </cell>
          <cell r="D314">
            <v>2006</v>
          </cell>
          <cell r="J314">
            <v>187437605</v>
          </cell>
        </row>
        <row r="315">
          <cell r="A315">
            <v>147</v>
          </cell>
          <cell r="D315">
            <v>2007</v>
          </cell>
          <cell r="J315">
            <v>219942085</v>
          </cell>
        </row>
        <row r="316">
          <cell r="A316">
            <v>147</v>
          </cell>
          <cell r="D316">
            <v>2008</v>
          </cell>
          <cell r="J316">
            <v>228806427</v>
          </cell>
        </row>
        <row r="317">
          <cell r="A317">
            <v>147</v>
          </cell>
          <cell r="D317">
            <v>2009</v>
          </cell>
          <cell r="J317">
            <v>237480645</v>
          </cell>
        </row>
        <row r="318">
          <cell r="A318">
            <v>147</v>
          </cell>
          <cell r="D318">
            <v>2010</v>
          </cell>
          <cell r="J318">
            <v>245174730</v>
          </cell>
        </row>
        <row r="319">
          <cell r="A319">
            <v>147</v>
          </cell>
          <cell r="D319">
            <v>2011</v>
          </cell>
          <cell r="J319">
            <v>253837396</v>
          </cell>
        </row>
        <row r="320">
          <cell r="A320">
            <v>147</v>
          </cell>
          <cell r="D320">
            <v>2012</v>
          </cell>
          <cell r="J320">
            <v>265494040</v>
          </cell>
        </row>
        <row r="321">
          <cell r="A321">
            <v>147</v>
          </cell>
          <cell r="D321">
            <v>2013</v>
          </cell>
          <cell r="J321">
            <v>275894160</v>
          </cell>
        </row>
        <row r="322">
          <cell r="A322">
            <v>147</v>
          </cell>
          <cell r="D322">
            <v>2014</v>
          </cell>
          <cell r="J322">
            <v>287682938</v>
          </cell>
        </row>
        <row r="323">
          <cell r="A323">
            <v>147</v>
          </cell>
          <cell r="D323">
            <v>2015</v>
          </cell>
          <cell r="J323">
            <v>315335785</v>
          </cell>
        </row>
        <row r="324">
          <cell r="A324">
            <v>147</v>
          </cell>
          <cell r="D324">
            <v>2016</v>
          </cell>
          <cell r="J324">
            <v>326533647</v>
          </cell>
        </row>
        <row r="325">
          <cell r="A325">
            <v>157</v>
          </cell>
          <cell r="D325">
            <v>1998</v>
          </cell>
          <cell r="J325">
            <v>28162637</v>
          </cell>
        </row>
        <row r="326">
          <cell r="A326">
            <v>157</v>
          </cell>
          <cell r="D326">
            <v>1999</v>
          </cell>
          <cell r="J326">
            <v>30203614</v>
          </cell>
        </row>
        <row r="327">
          <cell r="A327">
            <v>157</v>
          </cell>
          <cell r="D327">
            <v>2000</v>
          </cell>
          <cell r="J327">
            <v>29795712</v>
          </cell>
        </row>
        <row r="328">
          <cell r="A328">
            <v>157</v>
          </cell>
          <cell r="D328">
            <v>2001</v>
          </cell>
          <cell r="J328">
            <v>25916850</v>
          </cell>
        </row>
        <row r="329">
          <cell r="A329">
            <v>157</v>
          </cell>
          <cell r="D329">
            <v>2002</v>
          </cell>
          <cell r="J329">
            <v>27607052</v>
          </cell>
        </row>
        <row r="330">
          <cell r="A330">
            <v>157</v>
          </cell>
          <cell r="D330">
            <v>2003</v>
          </cell>
          <cell r="J330">
            <v>129629107</v>
          </cell>
        </row>
        <row r="331">
          <cell r="A331">
            <v>157</v>
          </cell>
          <cell r="D331">
            <v>2004</v>
          </cell>
          <cell r="J331">
            <v>140753104</v>
          </cell>
        </row>
        <row r="332">
          <cell r="A332">
            <v>157</v>
          </cell>
          <cell r="D332">
            <v>2005</v>
          </cell>
          <cell r="J332">
            <v>153091664</v>
          </cell>
        </row>
        <row r="333">
          <cell r="A333">
            <v>157</v>
          </cell>
          <cell r="D333">
            <v>2006</v>
          </cell>
          <cell r="J333">
            <v>161990119</v>
          </cell>
        </row>
        <row r="334">
          <cell r="A334">
            <v>157</v>
          </cell>
          <cell r="D334">
            <v>2007</v>
          </cell>
          <cell r="J334">
            <v>168173959</v>
          </cell>
        </row>
        <row r="335">
          <cell r="A335">
            <v>157</v>
          </cell>
          <cell r="D335">
            <v>2008</v>
          </cell>
          <cell r="J335">
            <v>176719898</v>
          </cell>
        </row>
        <row r="336">
          <cell r="A336">
            <v>157</v>
          </cell>
          <cell r="D336">
            <v>2009</v>
          </cell>
          <cell r="J336">
            <v>191461522</v>
          </cell>
        </row>
        <row r="337">
          <cell r="A337">
            <v>157</v>
          </cell>
          <cell r="D337">
            <v>2010</v>
          </cell>
          <cell r="J337">
            <v>199435115</v>
          </cell>
        </row>
        <row r="338">
          <cell r="A338">
            <v>157</v>
          </cell>
          <cell r="D338">
            <v>2011</v>
          </cell>
          <cell r="J338">
            <v>208608030</v>
          </cell>
        </row>
        <row r="339">
          <cell r="A339">
            <v>157</v>
          </cell>
          <cell r="D339">
            <v>2012</v>
          </cell>
          <cell r="J339">
            <v>210287770</v>
          </cell>
        </row>
        <row r="340">
          <cell r="A340">
            <v>157</v>
          </cell>
          <cell r="D340">
            <v>2013</v>
          </cell>
          <cell r="J340">
            <v>218530761</v>
          </cell>
        </row>
        <row r="341">
          <cell r="A341">
            <v>157</v>
          </cell>
          <cell r="D341">
            <v>2014</v>
          </cell>
          <cell r="J341">
            <v>225354405</v>
          </cell>
        </row>
        <row r="342">
          <cell r="A342">
            <v>157</v>
          </cell>
          <cell r="D342">
            <v>2015</v>
          </cell>
          <cell r="J342">
            <v>234795500</v>
          </cell>
        </row>
        <row r="343">
          <cell r="A343">
            <v>157</v>
          </cell>
          <cell r="D343">
            <v>2016</v>
          </cell>
          <cell r="J343">
            <v>243453073</v>
          </cell>
        </row>
        <row r="344">
          <cell r="A344">
            <v>166</v>
          </cell>
          <cell r="D344">
            <v>1998</v>
          </cell>
          <cell r="J344">
            <v>59459690</v>
          </cell>
        </row>
        <row r="345">
          <cell r="A345">
            <v>166</v>
          </cell>
          <cell r="D345">
            <v>1999</v>
          </cell>
          <cell r="J345">
            <v>68842208</v>
          </cell>
        </row>
        <row r="346">
          <cell r="A346">
            <v>166</v>
          </cell>
          <cell r="D346">
            <v>2000</v>
          </cell>
          <cell r="J346">
            <v>77056659</v>
          </cell>
        </row>
        <row r="347">
          <cell r="A347">
            <v>166</v>
          </cell>
          <cell r="D347">
            <v>2001</v>
          </cell>
          <cell r="J347">
            <v>83804166</v>
          </cell>
        </row>
        <row r="348">
          <cell r="A348">
            <v>166</v>
          </cell>
          <cell r="D348">
            <v>2002</v>
          </cell>
          <cell r="J348">
            <v>88081946</v>
          </cell>
        </row>
        <row r="349">
          <cell r="A349">
            <v>166</v>
          </cell>
          <cell r="D349">
            <v>2003</v>
          </cell>
          <cell r="J349">
            <v>193525567</v>
          </cell>
        </row>
        <row r="350">
          <cell r="A350">
            <v>166</v>
          </cell>
          <cell r="D350">
            <v>2004</v>
          </cell>
          <cell r="J350">
            <v>206855197</v>
          </cell>
        </row>
        <row r="351">
          <cell r="A351">
            <v>166</v>
          </cell>
          <cell r="D351">
            <v>2005</v>
          </cell>
          <cell r="J351">
            <v>214500755</v>
          </cell>
        </row>
        <row r="352">
          <cell r="A352">
            <v>166</v>
          </cell>
          <cell r="D352">
            <v>2006</v>
          </cell>
          <cell r="J352">
            <v>222760957</v>
          </cell>
        </row>
        <row r="353">
          <cell r="A353">
            <v>166</v>
          </cell>
          <cell r="D353">
            <v>2007</v>
          </cell>
          <cell r="J353">
            <v>234532357</v>
          </cell>
        </row>
        <row r="354">
          <cell r="A354">
            <v>166</v>
          </cell>
          <cell r="D354">
            <v>2008</v>
          </cell>
          <cell r="J354">
            <v>245751593</v>
          </cell>
        </row>
        <row r="355">
          <cell r="A355">
            <v>166</v>
          </cell>
          <cell r="D355">
            <v>2009</v>
          </cell>
          <cell r="J355">
            <v>258353002</v>
          </cell>
        </row>
        <row r="356">
          <cell r="A356">
            <v>166</v>
          </cell>
          <cell r="D356">
            <v>2010</v>
          </cell>
          <cell r="J356">
            <v>266390023</v>
          </cell>
        </row>
        <row r="357">
          <cell r="A357">
            <v>166</v>
          </cell>
          <cell r="D357">
            <v>2011</v>
          </cell>
          <cell r="J357">
            <v>276449062</v>
          </cell>
        </row>
        <row r="358">
          <cell r="A358">
            <v>166</v>
          </cell>
          <cell r="D358">
            <v>2012</v>
          </cell>
          <cell r="J358">
            <v>286374973</v>
          </cell>
        </row>
        <row r="359">
          <cell r="A359">
            <v>166</v>
          </cell>
          <cell r="D359">
            <v>2013</v>
          </cell>
          <cell r="J359">
            <v>295119102</v>
          </cell>
        </row>
        <row r="360">
          <cell r="A360">
            <v>166</v>
          </cell>
          <cell r="D360">
            <v>2014</v>
          </cell>
          <cell r="J360">
            <v>310386291</v>
          </cell>
        </row>
        <row r="361">
          <cell r="A361">
            <v>166</v>
          </cell>
          <cell r="D361">
            <v>2015</v>
          </cell>
          <cell r="J361">
            <v>343901526</v>
          </cell>
        </row>
        <row r="362">
          <cell r="A362">
            <v>166</v>
          </cell>
          <cell r="D362">
            <v>2016</v>
          </cell>
          <cell r="J362">
            <v>373577402</v>
          </cell>
        </row>
        <row r="363">
          <cell r="A363">
            <v>187</v>
          </cell>
          <cell r="D363">
            <v>1998</v>
          </cell>
          <cell r="J363">
            <v>20303577</v>
          </cell>
        </row>
        <row r="364">
          <cell r="A364">
            <v>187</v>
          </cell>
          <cell r="D364">
            <v>1999</v>
          </cell>
          <cell r="J364">
            <v>22751204</v>
          </cell>
        </row>
        <row r="365">
          <cell r="A365">
            <v>187</v>
          </cell>
          <cell r="D365">
            <v>2000</v>
          </cell>
          <cell r="J365">
            <v>23130078</v>
          </cell>
        </row>
        <row r="366">
          <cell r="A366">
            <v>187</v>
          </cell>
          <cell r="D366">
            <v>2001</v>
          </cell>
          <cell r="J366">
            <v>26016494</v>
          </cell>
        </row>
        <row r="367">
          <cell r="A367">
            <v>187</v>
          </cell>
          <cell r="D367">
            <v>2002</v>
          </cell>
          <cell r="J367">
            <v>27033922</v>
          </cell>
        </row>
        <row r="368">
          <cell r="A368">
            <v>187</v>
          </cell>
          <cell r="D368">
            <v>2003</v>
          </cell>
          <cell r="J368">
            <v>114648275</v>
          </cell>
        </row>
        <row r="369">
          <cell r="A369">
            <v>187</v>
          </cell>
          <cell r="D369">
            <v>2004</v>
          </cell>
          <cell r="J369">
            <v>120927355</v>
          </cell>
        </row>
        <row r="370">
          <cell r="A370">
            <v>187</v>
          </cell>
          <cell r="D370">
            <v>2005</v>
          </cell>
          <cell r="J370">
            <v>128115481</v>
          </cell>
        </row>
        <row r="371">
          <cell r="A371">
            <v>187</v>
          </cell>
          <cell r="D371">
            <v>2006</v>
          </cell>
          <cell r="J371">
            <v>136875953</v>
          </cell>
        </row>
        <row r="372">
          <cell r="A372">
            <v>187</v>
          </cell>
          <cell r="D372">
            <v>2007</v>
          </cell>
          <cell r="J372">
            <v>144269157</v>
          </cell>
        </row>
        <row r="373">
          <cell r="A373">
            <v>187</v>
          </cell>
          <cell r="D373">
            <v>2008</v>
          </cell>
          <cell r="J373">
            <v>151579025</v>
          </cell>
        </row>
        <row r="374">
          <cell r="A374">
            <v>187</v>
          </cell>
          <cell r="D374">
            <v>2009</v>
          </cell>
          <cell r="J374">
            <v>158504412</v>
          </cell>
        </row>
        <row r="375">
          <cell r="A375">
            <v>187</v>
          </cell>
          <cell r="D375">
            <v>2010</v>
          </cell>
          <cell r="J375">
            <v>165976498</v>
          </cell>
        </row>
        <row r="376">
          <cell r="A376">
            <v>187</v>
          </cell>
          <cell r="D376">
            <v>2011</v>
          </cell>
          <cell r="J376">
            <v>174033587</v>
          </cell>
        </row>
        <row r="377">
          <cell r="A377">
            <v>187</v>
          </cell>
          <cell r="D377">
            <v>2012</v>
          </cell>
          <cell r="J377">
            <v>183292936</v>
          </cell>
        </row>
        <row r="378">
          <cell r="A378">
            <v>187</v>
          </cell>
          <cell r="D378">
            <v>2013</v>
          </cell>
          <cell r="J378">
            <v>189994238</v>
          </cell>
        </row>
        <row r="379">
          <cell r="A379">
            <v>187</v>
          </cell>
          <cell r="D379">
            <v>2014</v>
          </cell>
          <cell r="J379">
            <v>193042242</v>
          </cell>
        </row>
        <row r="380">
          <cell r="A380">
            <v>187</v>
          </cell>
          <cell r="D380">
            <v>2015</v>
          </cell>
          <cell r="J380">
            <v>201510322</v>
          </cell>
        </row>
        <row r="381">
          <cell r="A381">
            <v>187</v>
          </cell>
          <cell r="D381">
            <v>2016</v>
          </cell>
          <cell r="J381">
            <v>206859724</v>
          </cell>
        </row>
        <row r="382">
          <cell r="A382">
            <v>191</v>
          </cell>
          <cell r="D382">
            <v>1998</v>
          </cell>
          <cell r="J382">
            <v>24511832</v>
          </cell>
        </row>
        <row r="383">
          <cell r="A383">
            <v>191</v>
          </cell>
          <cell r="D383">
            <v>1999</v>
          </cell>
          <cell r="J383">
            <v>29909515</v>
          </cell>
        </row>
        <row r="384">
          <cell r="A384">
            <v>191</v>
          </cell>
          <cell r="D384">
            <v>2000</v>
          </cell>
          <cell r="J384">
            <v>37220449</v>
          </cell>
        </row>
        <row r="385">
          <cell r="A385">
            <v>191</v>
          </cell>
          <cell r="D385">
            <v>2001</v>
          </cell>
          <cell r="J385">
            <v>44758904</v>
          </cell>
        </row>
        <row r="386">
          <cell r="A386">
            <v>191</v>
          </cell>
          <cell r="D386">
            <v>2002</v>
          </cell>
          <cell r="J386">
            <v>53948975</v>
          </cell>
        </row>
        <row r="387">
          <cell r="A387">
            <v>191</v>
          </cell>
          <cell r="D387">
            <v>2003</v>
          </cell>
          <cell r="J387">
            <v>133284099</v>
          </cell>
        </row>
        <row r="388">
          <cell r="A388">
            <v>191</v>
          </cell>
          <cell r="D388">
            <v>2004</v>
          </cell>
          <cell r="J388">
            <v>137196170</v>
          </cell>
        </row>
        <row r="389">
          <cell r="A389">
            <v>191</v>
          </cell>
          <cell r="D389">
            <v>2005</v>
          </cell>
          <cell r="J389">
            <v>142232641</v>
          </cell>
        </row>
        <row r="390">
          <cell r="A390">
            <v>191</v>
          </cell>
          <cell r="D390">
            <v>2006</v>
          </cell>
          <cell r="J390">
            <v>148351602</v>
          </cell>
        </row>
        <row r="391">
          <cell r="A391">
            <v>191</v>
          </cell>
          <cell r="D391">
            <v>2007</v>
          </cell>
          <cell r="J391">
            <v>156214454</v>
          </cell>
        </row>
        <row r="392">
          <cell r="A392">
            <v>191</v>
          </cell>
          <cell r="D392">
            <v>2008</v>
          </cell>
          <cell r="J392">
            <v>166273849</v>
          </cell>
        </row>
        <row r="393">
          <cell r="A393">
            <v>191</v>
          </cell>
          <cell r="D393">
            <v>2009</v>
          </cell>
          <cell r="J393">
            <v>174283888</v>
          </cell>
        </row>
        <row r="394">
          <cell r="A394">
            <v>191</v>
          </cell>
          <cell r="D394">
            <v>2010</v>
          </cell>
          <cell r="J394">
            <v>183742720</v>
          </cell>
        </row>
        <row r="395">
          <cell r="A395">
            <v>191</v>
          </cell>
          <cell r="D395">
            <v>2011</v>
          </cell>
          <cell r="J395">
            <v>205931267</v>
          </cell>
        </row>
        <row r="396">
          <cell r="A396">
            <v>191</v>
          </cell>
          <cell r="D396">
            <v>2012</v>
          </cell>
          <cell r="J396">
            <v>226415662</v>
          </cell>
        </row>
        <row r="397">
          <cell r="A397">
            <v>191</v>
          </cell>
          <cell r="D397">
            <v>2013</v>
          </cell>
          <cell r="J397">
            <v>245797398</v>
          </cell>
        </row>
        <row r="398">
          <cell r="A398">
            <v>191</v>
          </cell>
          <cell r="D398">
            <v>2014</v>
          </cell>
          <cell r="J398">
            <v>267882923</v>
          </cell>
        </row>
        <row r="399">
          <cell r="A399">
            <v>191</v>
          </cell>
          <cell r="D399">
            <v>2015</v>
          </cell>
          <cell r="J399">
            <v>288717157</v>
          </cell>
        </row>
        <row r="400">
          <cell r="A400">
            <v>191</v>
          </cell>
          <cell r="D400">
            <v>2016</v>
          </cell>
          <cell r="J400">
            <v>293016193</v>
          </cell>
        </row>
        <row r="401">
          <cell r="A401">
            <v>202</v>
          </cell>
          <cell r="D401">
            <v>1998</v>
          </cell>
          <cell r="J401">
            <v>18532395</v>
          </cell>
        </row>
        <row r="402">
          <cell r="A402">
            <v>202</v>
          </cell>
          <cell r="D402">
            <v>1999</v>
          </cell>
          <cell r="J402">
            <v>19207435</v>
          </cell>
        </row>
        <row r="403">
          <cell r="A403">
            <v>202</v>
          </cell>
          <cell r="D403">
            <v>2000</v>
          </cell>
          <cell r="J403">
            <v>17924627</v>
          </cell>
        </row>
        <row r="404">
          <cell r="A404">
            <v>202</v>
          </cell>
          <cell r="D404">
            <v>2001</v>
          </cell>
          <cell r="J404">
            <v>19242613</v>
          </cell>
        </row>
        <row r="405">
          <cell r="A405">
            <v>202</v>
          </cell>
          <cell r="D405">
            <v>2002</v>
          </cell>
          <cell r="J405">
            <v>21201806</v>
          </cell>
        </row>
        <row r="406">
          <cell r="A406">
            <v>202</v>
          </cell>
          <cell r="D406">
            <v>2003</v>
          </cell>
          <cell r="J406">
            <v>102803602</v>
          </cell>
        </row>
        <row r="407">
          <cell r="A407">
            <v>202</v>
          </cell>
          <cell r="D407">
            <v>2004</v>
          </cell>
          <cell r="J407">
            <v>105244773</v>
          </cell>
        </row>
        <row r="408">
          <cell r="A408">
            <v>202</v>
          </cell>
          <cell r="D408">
            <v>2005</v>
          </cell>
          <cell r="J408">
            <v>110456616</v>
          </cell>
        </row>
        <row r="409">
          <cell r="A409">
            <v>202</v>
          </cell>
          <cell r="D409">
            <v>2006</v>
          </cell>
          <cell r="J409">
            <v>115291850</v>
          </cell>
        </row>
        <row r="410">
          <cell r="A410">
            <v>202</v>
          </cell>
          <cell r="D410">
            <v>2007</v>
          </cell>
          <cell r="J410">
            <v>121001366</v>
          </cell>
        </row>
        <row r="411">
          <cell r="A411">
            <v>202</v>
          </cell>
          <cell r="D411">
            <v>2008</v>
          </cell>
          <cell r="J411">
            <v>126428348</v>
          </cell>
        </row>
        <row r="412">
          <cell r="A412">
            <v>202</v>
          </cell>
          <cell r="D412">
            <v>2009</v>
          </cell>
          <cell r="J412">
            <v>132937255</v>
          </cell>
        </row>
        <row r="413">
          <cell r="A413">
            <v>202</v>
          </cell>
          <cell r="D413">
            <v>2010</v>
          </cell>
          <cell r="J413">
            <v>139409943</v>
          </cell>
        </row>
        <row r="414">
          <cell r="A414">
            <v>202</v>
          </cell>
          <cell r="D414">
            <v>2011</v>
          </cell>
          <cell r="J414">
            <v>145129605</v>
          </cell>
        </row>
        <row r="415">
          <cell r="A415">
            <v>202</v>
          </cell>
          <cell r="D415">
            <v>2012</v>
          </cell>
          <cell r="J415">
            <v>150697092</v>
          </cell>
        </row>
        <row r="416">
          <cell r="A416">
            <v>202</v>
          </cell>
          <cell r="D416">
            <v>2013</v>
          </cell>
          <cell r="J416">
            <v>142330077</v>
          </cell>
        </row>
        <row r="417">
          <cell r="A417">
            <v>202</v>
          </cell>
          <cell r="D417">
            <v>2014</v>
          </cell>
          <cell r="J417">
            <v>148854805</v>
          </cell>
        </row>
        <row r="418">
          <cell r="A418">
            <v>202</v>
          </cell>
          <cell r="D418">
            <v>2015</v>
          </cell>
          <cell r="J418">
            <v>151442078</v>
          </cell>
        </row>
        <row r="419">
          <cell r="A419">
            <v>202</v>
          </cell>
          <cell r="D419">
            <v>2016</v>
          </cell>
          <cell r="J419">
            <v>157623668</v>
          </cell>
        </row>
        <row r="420">
          <cell r="A420">
            <v>316</v>
          </cell>
          <cell r="D420">
            <v>1998</v>
          </cell>
        </row>
        <row r="421">
          <cell r="A421">
            <v>316</v>
          </cell>
          <cell r="D421">
            <v>1999</v>
          </cell>
        </row>
        <row r="422">
          <cell r="A422">
            <v>316</v>
          </cell>
          <cell r="D422">
            <v>2000</v>
          </cell>
        </row>
        <row r="423">
          <cell r="A423">
            <v>316</v>
          </cell>
          <cell r="D423">
            <v>2001</v>
          </cell>
        </row>
        <row r="424">
          <cell r="A424">
            <v>316</v>
          </cell>
          <cell r="D424">
            <v>2002</v>
          </cell>
        </row>
        <row r="425">
          <cell r="A425">
            <v>316</v>
          </cell>
          <cell r="D425">
            <v>2003</v>
          </cell>
        </row>
        <row r="426">
          <cell r="A426">
            <v>316</v>
          </cell>
          <cell r="D426">
            <v>2004</v>
          </cell>
        </row>
        <row r="427">
          <cell r="A427">
            <v>316</v>
          </cell>
          <cell r="D427">
            <v>2005</v>
          </cell>
        </row>
        <row r="428">
          <cell r="A428">
            <v>316</v>
          </cell>
          <cell r="D428">
            <v>2006</v>
          </cell>
        </row>
        <row r="429">
          <cell r="A429">
            <v>316</v>
          </cell>
          <cell r="D429">
            <v>2007</v>
          </cell>
          <cell r="J429">
            <v>271977154</v>
          </cell>
        </row>
        <row r="430">
          <cell r="A430">
            <v>316</v>
          </cell>
          <cell r="D430">
            <v>2008</v>
          </cell>
          <cell r="J430">
            <v>284813148</v>
          </cell>
        </row>
        <row r="431">
          <cell r="A431">
            <v>316</v>
          </cell>
          <cell r="D431">
            <v>2009</v>
          </cell>
          <cell r="J431">
            <v>289944454</v>
          </cell>
        </row>
        <row r="432">
          <cell r="A432">
            <v>316</v>
          </cell>
          <cell r="D432">
            <v>2010</v>
          </cell>
          <cell r="J432">
            <v>294396999</v>
          </cell>
        </row>
        <row r="433">
          <cell r="A433">
            <v>316</v>
          </cell>
          <cell r="D433">
            <v>2011</v>
          </cell>
          <cell r="J433">
            <v>303105425</v>
          </cell>
        </row>
        <row r="434">
          <cell r="A434">
            <v>316</v>
          </cell>
          <cell r="D434">
            <v>2012</v>
          </cell>
          <cell r="J434">
            <v>308939877</v>
          </cell>
        </row>
        <row r="435">
          <cell r="A435">
            <v>316</v>
          </cell>
          <cell r="D435">
            <v>2013</v>
          </cell>
          <cell r="J435">
            <v>310780497</v>
          </cell>
        </row>
        <row r="436">
          <cell r="A436">
            <v>316</v>
          </cell>
          <cell r="D436">
            <v>2014</v>
          </cell>
          <cell r="J436">
            <v>327846957</v>
          </cell>
        </row>
        <row r="437">
          <cell r="A437">
            <v>316</v>
          </cell>
          <cell r="D437">
            <v>2015</v>
          </cell>
          <cell r="J437">
            <v>347773145</v>
          </cell>
        </row>
        <row r="438">
          <cell r="A438">
            <v>316</v>
          </cell>
          <cell r="D438">
            <v>2016</v>
          </cell>
          <cell r="J438">
            <v>357837440</v>
          </cell>
        </row>
        <row r="439">
          <cell r="A439">
            <v>428</v>
          </cell>
          <cell r="D439">
            <v>1998</v>
          </cell>
        </row>
        <row r="440">
          <cell r="A440">
            <v>428</v>
          </cell>
          <cell r="D440">
            <v>1999</v>
          </cell>
        </row>
        <row r="441">
          <cell r="A441">
            <v>428</v>
          </cell>
          <cell r="D441">
            <v>2000</v>
          </cell>
        </row>
        <row r="442">
          <cell r="A442">
            <v>428</v>
          </cell>
          <cell r="D442">
            <v>2001</v>
          </cell>
        </row>
        <row r="443">
          <cell r="A443">
            <v>428</v>
          </cell>
          <cell r="D443">
            <v>2002</v>
          </cell>
        </row>
        <row r="444">
          <cell r="A444">
            <v>428</v>
          </cell>
          <cell r="D444">
            <v>2003</v>
          </cell>
        </row>
        <row r="445">
          <cell r="A445">
            <v>428</v>
          </cell>
          <cell r="D445">
            <v>2004</v>
          </cell>
          <cell r="J445">
            <v>0</v>
          </cell>
        </row>
        <row r="446">
          <cell r="A446">
            <v>428</v>
          </cell>
          <cell r="D446">
            <v>2005</v>
          </cell>
          <cell r="J446">
            <v>0</v>
          </cell>
        </row>
        <row r="447">
          <cell r="A447">
            <v>428</v>
          </cell>
          <cell r="D447">
            <v>2006</v>
          </cell>
          <cell r="J447">
            <v>0</v>
          </cell>
        </row>
        <row r="448">
          <cell r="A448">
            <v>428</v>
          </cell>
          <cell r="D448">
            <v>2007</v>
          </cell>
        </row>
        <row r="449">
          <cell r="A449">
            <v>428</v>
          </cell>
          <cell r="D449">
            <v>2008</v>
          </cell>
        </row>
        <row r="450">
          <cell r="A450">
            <v>428</v>
          </cell>
          <cell r="D450">
            <v>2009</v>
          </cell>
        </row>
        <row r="451">
          <cell r="A451">
            <v>428</v>
          </cell>
          <cell r="D451">
            <v>2010</v>
          </cell>
        </row>
        <row r="452">
          <cell r="A452">
            <v>428</v>
          </cell>
          <cell r="D452">
            <v>2011</v>
          </cell>
          <cell r="J452">
            <v>13626213</v>
          </cell>
        </row>
        <row r="453">
          <cell r="A453">
            <v>428</v>
          </cell>
          <cell r="D453">
            <v>2012</v>
          </cell>
          <cell r="J453">
            <v>13194089</v>
          </cell>
        </row>
        <row r="454">
          <cell r="A454">
            <v>428</v>
          </cell>
          <cell r="D454">
            <v>2013</v>
          </cell>
        </row>
        <row r="455">
          <cell r="A455">
            <v>428</v>
          </cell>
          <cell r="D455">
            <v>2014</v>
          </cell>
          <cell r="J455">
            <v>15514917</v>
          </cell>
        </row>
        <row r="456">
          <cell r="A456">
            <v>428</v>
          </cell>
          <cell r="D456">
            <v>2015</v>
          </cell>
          <cell r="J456">
            <v>15635005</v>
          </cell>
        </row>
        <row r="457">
          <cell r="A457">
            <v>428</v>
          </cell>
          <cell r="D457">
            <v>2016</v>
          </cell>
          <cell r="J457">
            <v>16343706</v>
          </cell>
        </row>
      </sheetData>
      <sheetData sheetId="13">
        <row r="2">
          <cell r="A2">
            <v>8</v>
          </cell>
          <cell r="D2">
            <v>1998</v>
          </cell>
          <cell r="N2">
            <v>4605.17</v>
          </cell>
          <cell r="O2">
            <v>106.51</v>
          </cell>
        </row>
        <row r="3">
          <cell r="A3">
            <v>8</v>
          </cell>
          <cell r="D3">
            <v>1999</v>
          </cell>
          <cell r="N3">
            <v>4605.57</v>
          </cell>
          <cell r="O3">
            <v>106.51</v>
          </cell>
        </row>
        <row r="4">
          <cell r="A4">
            <v>8</v>
          </cell>
          <cell r="D4">
            <v>2000</v>
          </cell>
          <cell r="N4">
            <v>4605.6899999999996</v>
          </cell>
          <cell r="O4">
            <v>106.51</v>
          </cell>
        </row>
        <row r="5">
          <cell r="A5">
            <v>8</v>
          </cell>
          <cell r="D5">
            <v>2001</v>
          </cell>
          <cell r="N5">
            <v>4641.8900000000003</v>
          </cell>
          <cell r="O5">
            <v>106.51</v>
          </cell>
        </row>
        <row r="6">
          <cell r="A6">
            <v>8</v>
          </cell>
          <cell r="D6">
            <v>2002</v>
          </cell>
          <cell r="N6">
            <v>4650.5</v>
          </cell>
          <cell r="O6">
            <v>106.51</v>
          </cell>
        </row>
        <row r="7">
          <cell r="A7">
            <v>8</v>
          </cell>
          <cell r="D7">
            <v>2003</v>
          </cell>
          <cell r="N7">
            <v>4663.03</v>
          </cell>
          <cell r="O7">
            <v>106.51</v>
          </cell>
        </row>
        <row r="8">
          <cell r="A8">
            <v>8</v>
          </cell>
          <cell r="D8">
            <v>2004</v>
          </cell>
          <cell r="N8">
            <v>4663.03</v>
          </cell>
          <cell r="O8">
            <v>106.51</v>
          </cell>
        </row>
        <row r="9">
          <cell r="A9">
            <v>8</v>
          </cell>
          <cell r="D9">
            <v>2005</v>
          </cell>
          <cell r="N9">
            <v>4664.55</v>
          </cell>
          <cell r="O9">
            <v>106.51</v>
          </cell>
        </row>
        <row r="10">
          <cell r="A10">
            <v>8</v>
          </cell>
          <cell r="D10">
            <v>2006</v>
          </cell>
          <cell r="N10">
            <v>4675.8900000000003</v>
          </cell>
          <cell r="O10">
            <v>106.51</v>
          </cell>
        </row>
        <row r="11">
          <cell r="A11">
            <v>8</v>
          </cell>
          <cell r="D11">
            <v>2007</v>
          </cell>
          <cell r="N11">
            <v>4675.8900000000003</v>
          </cell>
          <cell r="O11">
            <v>106.51</v>
          </cell>
        </row>
        <row r="12">
          <cell r="A12">
            <v>8</v>
          </cell>
          <cell r="D12">
            <v>2008</v>
          </cell>
          <cell r="N12">
            <v>4675.8900000000003</v>
          </cell>
          <cell r="O12">
            <v>106.51</v>
          </cell>
        </row>
        <row r="13">
          <cell r="A13">
            <v>8</v>
          </cell>
          <cell r="D13">
            <v>2009</v>
          </cell>
          <cell r="N13">
            <v>4677.99</v>
          </cell>
          <cell r="O13">
            <v>106.51</v>
          </cell>
        </row>
        <row r="14">
          <cell r="A14">
            <v>8</v>
          </cell>
          <cell r="D14">
            <v>2010</v>
          </cell>
          <cell r="N14">
            <v>4725.1400000000003</v>
          </cell>
          <cell r="O14">
            <v>106.51</v>
          </cell>
        </row>
        <row r="15">
          <cell r="A15">
            <v>8</v>
          </cell>
          <cell r="D15">
            <v>2011</v>
          </cell>
          <cell r="N15">
            <v>4743.91</v>
          </cell>
          <cell r="O15">
            <v>106.51</v>
          </cell>
        </row>
        <row r="16">
          <cell r="A16">
            <v>8</v>
          </cell>
          <cell r="D16">
            <v>2012</v>
          </cell>
          <cell r="N16">
            <v>4718.33</v>
          </cell>
          <cell r="O16">
            <v>106.51</v>
          </cell>
        </row>
        <row r="17">
          <cell r="A17">
            <v>8</v>
          </cell>
          <cell r="D17">
            <v>2013</v>
          </cell>
          <cell r="N17">
            <v>4670.79</v>
          </cell>
          <cell r="O17">
            <v>158.26</v>
          </cell>
        </row>
        <row r="18">
          <cell r="A18">
            <v>8</v>
          </cell>
          <cell r="D18">
            <v>2014</v>
          </cell>
          <cell r="N18">
            <v>4701.09</v>
          </cell>
          <cell r="O18">
            <v>158.26</v>
          </cell>
        </row>
        <row r="19">
          <cell r="A19">
            <v>8</v>
          </cell>
          <cell r="D19">
            <v>2015</v>
          </cell>
          <cell r="N19">
            <v>4700.34</v>
          </cell>
          <cell r="O19">
            <v>158.26</v>
          </cell>
        </row>
        <row r="20">
          <cell r="A20">
            <v>8</v>
          </cell>
          <cell r="D20">
            <v>2016</v>
          </cell>
          <cell r="N20">
            <v>4727.3100000000004</v>
          </cell>
          <cell r="O20">
            <v>158.26</v>
          </cell>
        </row>
        <row r="21">
          <cell r="A21">
            <v>12</v>
          </cell>
          <cell r="D21">
            <v>1998</v>
          </cell>
          <cell r="N21">
            <v>1025.1500000000001</v>
          </cell>
          <cell r="O21">
            <v>55.4</v>
          </cell>
        </row>
        <row r="22">
          <cell r="A22">
            <v>12</v>
          </cell>
          <cell r="D22">
            <v>1999</v>
          </cell>
          <cell r="N22">
            <v>1028.0999999999999</v>
          </cell>
          <cell r="O22">
            <v>55.4</v>
          </cell>
        </row>
        <row r="23">
          <cell r="A23">
            <v>12</v>
          </cell>
          <cell r="D23">
            <v>2000</v>
          </cell>
          <cell r="N23">
            <v>0</v>
          </cell>
          <cell r="O23">
            <v>0</v>
          </cell>
        </row>
        <row r="24">
          <cell r="A24">
            <v>12</v>
          </cell>
          <cell r="D24">
            <v>2001</v>
          </cell>
          <cell r="N24">
            <v>1031.27</v>
          </cell>
          <cell r="O24">
            <v>55.4</v>
          </cell>
        </row>
        <row r="25">
          <cell r="A25">
            <v>12</v>
          </cell>
          <cell r="D25">
            <v>2002</v>
          </cell>
          <cell r="N25">
            <v>1003.33</v>
          </cell>
          <cell r="O25">
            <v>55.4</v>
          </cell>
        </row>
        <row r="26">
          <cell r="A26">
            <v>12</v>
          </cell>
          <cell r="D26">
            <v>2003</v>
          </cell>
          <cell r="N26">
            <v>1002.72</v>
          </cell>
          <cell r="O26">
            <v>55.4</v>
          </cell>
        </row>
        <row r="27">
          <cell r="A27">
            <v>12</v>
          </cell>
          <cell r="D27">
            <v>2004</v>
          </cell>
          <cell r="N27">
            <v>752.74</v>
          </cell>
          <cell r="O27">
            <v>37.200000000000003</v>
          </cell>
        </row>
        <row r="28">
          <cell r="A28">
            <v>12</v>
          </cell>
          <cell r="D28">
            <v>2005</v>
          </cell>
          <cell r="N28">
            <v>497.75</v>
          </cell>
          <cell r="O28">
            <v>5.3</v>
          </cell>
        </row>
        <row r="29">
          <cell r="A29">
            <v>12</v>
          </cell>
          <cell r="D29">
            <v>2006</v>
          </cell>
          <cell r="N29">
            <v>497.92</v>
          </cell>
          <cell r="O29">
            <v>5.3</v>
          </cell>
        </row>
        <row r="30">
          <cell r="A30">
            <v>12</v>
          </cell>
          <cell r="D30">
            <v>2007</v>
          </cell>
          <cell r="N30">
            <v>497.93</v>
          </cell>
          <cell r="O30">
            <v>5.3</v>
          </cell>
        </row>
        <row r="31">
          <cell r="A31">
            <v>12</v>
          </cell>
          <cell r="D31">
            <v>2008</v>
          </cell>
          <cell r="N31">
            <v>497.93</v>
          </cell>
          <cell r="O31">
            <v>5.3</v>
          </cell>
        </row>
        <row r="32">
          <cell r="A32">
            <v>12</v>
          </cell>
          <cell r="D32">
            <v>2009</v>
          </cell>
          <cell r="N32">
            <v>547.63</v>
          </cell>
          <cell r="O32">
            <v>5.3</v>
          </cell>
        </row>
        <row r="33">
          <cell r="A33">
            <v>12</v>
          </cell>
          <cell r="D33">
            <v>2010</v>
          </cell>
          <cell r="N33">
            <v>617.74</v>
          </cell>
          <cell r="O33">
            <v>5.3</v>
          </cell>
        </row>
        <row r="34">
          <cell r="A34">
            <v>12</v>
          </cell>
          <cell r="D34">
            <v>2011</v>
          </cell>
          <cell r="N34">
            <v>621.05999999999995</v>
          </cell>
          <cell r="O34">
            <v>5.3</v>
          </cell>
        </row>
        <row r="35">
          <cell r="A35">
            <v>12</v>
          </cell>
          <cell r="D35">
            <v>2012</v>
          </cell>
          <cell r="N35">
            <v>621.05999999999995</v>
          </cell>
          <cell r="O35">
            <v>5.3</v>
          </cell>
        </row>
        <row r="36">
          <cell r="A36">
            <v>12</v>
          </cell>
          <cell r="D36">
            <v>2013</v>
          </cell>
          <cell r="N36">
            <v>621.05999999999995</v>
          </cell>
          <cell r="O36">
            <v>5.3</v>
          </cell>
        </row>
        <row r="37">
          <cell r="A37">
            <v>12</v>
          </cell>
          <cell r="D37">
            <v>2014</v>
          </cell>
          <cell r="N37">
            <v>621.05999999999995</v>
          </cell>
          <cell r="O37">
            <v>5.3</v>
          </cell>
        </row>
        <row r="38">
          <cell r="A38">
            <v>12</v>
          </cell>
          <cell r="D38">
            <v>2015</v>
          </cell>
          <cell r="N38">
            <v>621.05999999999995</v>
          </cell>
          <cell r="O38">
            <v>5.3</v>
          </cell>
        </row>
        <row r="39">
          <cell r="A39">
            <v>12</v>
          </cell>
          <cell r="D39">
            <v>2016</v>
          </cell>
          <cell r="N39">
            <v>702.61</v>
          </cell>
          <cell r="O39">
            <v>5.3</v>
          </cell>
        </row>
        <row r="40">
          <cell r="A40">
            <v>23</v>
          </cell>
          <cell r="D40">
            <v>1998</v>
          </cell>
          <cell r="N40">
            <v>2546.67</v>
          </cell>
          <cell r="O40">
            <v>69.599999999999994</v>
          </cell>
        </row>
        <row r="41">
          <cell r="A41">
            <v>23</v>
          </cell>
          <cell r="D41">
            <v>1999</v>
          </cell>
          <cell r="N41">
            <v>2478.86</v>
          </cell>
          <cell r="O41">
            <v>69.599999999999994</v>
          </cell>
        </row>
        <row r="42">
          <cell r="A42">
            <v>23</v>
          </cell>
          <cell r="D42">
            <v>2000</v>
          </cell>
          <cell r="N42">
            <v>2531.96</v>
          </cell>
          <cell r="O42">
            <v>69.599999999999994</v>
          </cell>
        </row>
        <row r="43">
          <cell r="A43">
            <v>23</v>
          </cell>
          <cell r="D43">
            <v>2001</v>
          </cell>
          <cell r="N43">
            <v>2534.46</v>
          </cell>
          <cell r="O43">
            <v>73.3</v>
          </cell>
        </row>
        <row r="44">
          <cell r="A44">
            <v>23</v>
          </cell>
          <cell r="D44">
            <v>2002</v>
          </cell>
          <cell r="N44">
            <v>2534.36</v>
          </cell>
          <cell r="O44">
            <v>79.400000000000006</v>
          </cell>
        </row>
        <row r="45">
          <cell r="A45">
            <v>23</v>
          </cell>
          <cell r="D45">
            <v>2003</v>
          </cell>
          <cell r="N45">
            <v>2534.36</v>
          </cell>
          <cell r="O45">
            <v>80.2</v>
          </cell>
        </row>
        <row r="46">
          <cell r="A46">
            <v>23</v>
          </cell>
          <cell r="D46">
            <v>2004</v>
          </cell>
          <cell r="N46">
            <v>2544.16</v>
          </cell>
          <cell r="O46">
            <v>80.599999999999994</v>
          </cell>
        </row>
        <row r="47">
          <cell r="A47">
            <v>23</v>
          </cell>
          <cell r="D47">
            <v>2005</v>
          </cell>
          <cell r="N47">
            <v>2544.16</v>
          </cell>
          <cell r="O47">
            <v>80.599999999999994</v>
          </cell>
        </row>
        <row r="48">
          <cell r="A48">
            <v>23</v>
          </cell>
          <cell r="D48">
            <v>2006</v>
          </cell>
          <cell r="N48">
            <v>2485.7600000000002</v>
          </cell>
          <cell r="O48">
            <v>79.599999999999994</v>
          </cell>
        </row>
        <row r="49">
          <cell r="A49">
            <v>23</v>
          </cell>
          <cell r="D49">
            <v>2007</v>
          </cell>
          <cell r="N49">
            <v>2485.7600000000002</v>
          </cell>
          <cell r="O49">
            <v>79.599999999999994</v>
          </cell>
        </row>
        <row r="50">
          <cell r="A50">
            <v>23</v>
          </cell>
          <cell r="D50">
            <v>2008</v>
          </cell>
          <cell r="N50">
            <v>2592.91</v>
          </cell>
          <cell r="O50">
            <v>79.599999999999994</v>
          </cell>
        </row>
        <row r="51">
          <cell r="A51">
            <v>23</v>
          </cell>
          <cell r="D51">
            <v>2009</v>
          </cell>
          <cell r="N51">
            <v>2505.63</v>
          </cell>
          <cell r="O51">
            <v>79.510000000000005</v>
          </cell>
        </row>
        <row r="52">
          <cell r="A52">
            <v>23</v>
          </cell>
          <cell r="D52">
            <v>2010</v>
          </cell>
          <cell r="N52">
            <v>2505.83</v>
          </cell>
          <cell r="O52">
            <v>79.510000000000005</v>
          </cell>
        </row>
        <row r="53">
          <cell r="A53">
            <v>23</v>
          </cell>
          <cell r="D53">
            <v>2011</v>
          </cell>
          <cell r="N53">
            <v>2499.56</v>
          </cell>
          <cell r="O53">
            <v>105.6</v>
          </cell>
        </row>
        <row r="54">
          <cell r="A54">
            <v>23</v>
          </cell>
          <cell r="D54">
            <v>2012</v>
          </cell>
          <cell r="N54">
            <v>2574.8000000000002</v>
          </cell>
          <cell r="O54">
            <v>79.569999999999993</v>
          </cell>
        </row>
        <row r="55">
          <cell r="A55">
            <v>23</v>
          </cell>
          <cell r="D55">
            <v>2013</v>
          </cell>
          <cell r="N55">
            <v>2661.09</v>
          </cell>
          <cell r="O55">
            <v>79.569999999999993</v>
          </cell>
        </row>
        <row r="56">
          <cell r="A56">
            <v>23</v>
          </cell>
          <cell r="D56">
            <v>2014</v>
          </cell>
          <cell r="N56">
            <v>2888.3</v>
          </cell>
          <cell r="O56">
            <v>0</v>
          </cell>
        </row>
        <row r="57">
          <cell r="A57">
            <v>23</v>
          </cell>
          <cell r="D57">
            <v>2015</v>
          </cell>
          <cell r="N57">
            <v>2825.04</v>
          </cell>
          <cell r="O57">
            <v>0</v>
          </cell>
        </row>
        <row r="58">
          <cell r="A58">
            <v>23</v>
          </cell>
          <cell r="D58">
            <v>2016</v>
          </cell>
          <cell r="N58">
            <v>2894.12</v>
          </cell>
          <cell r="O58">
            <v>0</v>
          </cell>
        </row>
        <row r="59">
          <cell r="A59">
            <v>27</v>
          </cell>
          <cell r="D59">
            <v>1998</v>
          </cell>
          <cell r="N59">
            <v>1828.86</v>
          </cell>
          <cell r="O59">
            <v>389.77</v>
          </cell>
        </row>
        <row r="60">
          <cell r="A60">
            <v>27</v>
          </cell>
          <cell r="D60">
            <v>1999</v>
          </cell>
          <cell r="N60">
            <v>1821.77</v>
          </cell>
          <cell r="O60">
            <v>389.77</v>
          </cell>
        </row>
        <row r="61">
          <cell r="A61">
            <v>27</v>
          </cell>
          <cell r="D61">
            <v>2000</v>
          </cell>
          <cell r="N61">
            <v>1818.84</v>
          </cell>
          <cell r="O61">
            <v>359.06</v>
          </cell>
        </row>
        <row r="62">
          <cell r="A62">
            <v>27</v>
          </cell>
          <cell r="D62">
            <v>2001</v>
          </cell>
          <cell r="N62">
            <v>1839.09</v>
          </cell>
          <cell r="O62">
            <v>359.06</v>
          </cell>
        </row>
        <row r="63">
          <cell r="A63">
            <v>27</v>
          </cell>
          <cell r="D63">
            <v>2002</v>
          </cell>
          <cell r="N63">
            <v>1841.11</v>
          </cell>
          <cell r="O63">
            <v>359.06</v>
          </cell>
        </row>
        <row r="64">
          <cell r="A64">
            <v>27</v>
          </cell>
          <cell r="D64">
            <v>2003</v>
          </cell>
          <cell r="N64">
            <v>1841.11</v>
          </cell>
          <cell r="O64">
            <v>359.06</v>
          </cell>
        </row>
        <row r="65">
          <cell r="A65">
            <v>27</v>
          </cell>
          <cell r="D65">
            <v>2004</v>
          </cell>
          <cell r="N65">
            <v>1841.11</v>
          </cell>
          <cell r="O65">
            <v>359.06</v>
          </cell>
        </row>
        <row r="66">
          <cell r="A66">
            <v>27</v>
          </cell>
          <cell r="D66">
            <v>2005</v>
          </cell>
          <cell r="N66">
            <v>1847.94</v>
          </cell>
          <cell r="O66">
            <v>359.06</v>
          </cell>
        </row>
        <row r="67">
          <cell r="A67">
            <v>27</v>
          </cell>
          <cell r="D67">
            <v>2006</v>
          </cell>
          <cell r="N67">
            <v>1863.48</v>
          </cell>
          <cell r="O67">
            <v>359.06</v>
          </cell>
        </row>
        <row r="68">
          <cell r="A68">
            <v>27</v>
          </cell>
          <cell r="D68">
            <v>2007</v>
          </cell>
          <cell r="N68">
            <v>1863.48</v>
          </cell>
          <cell r="O68">
            <v>359.06</v>
          </cell>
        </row>
        <row r="69">
          <cell r="A69">
            <v>27</v>
          </cell>
          <cell r="D69">
            <v>2008</v>
          </cell>
          <cell r="N69">
            <v>1867.73</v>
          </cell>
          <cell r="O69">
            <v>359.06</v>
          </cell>
        </row>
        <row r="70">
          <cell r="A70">
            <v>27</v>
          </cell>
          <cell r="D70">
            <v>2009</v>
          </cell>
          <cell r="N70">
            <v>1875.51</v>
          </cell>
          <cell r="O70">
            <v>359.06</v>
          </cell>
        </row>
        <row r="71">
          <cell r="A71">
            <v>27</v>
          </cell>
          <cell r="D71">
            <v>2010</v>
          </cell>
          <cell r="N71">
            <v>1876</v>
          </cell>
          <cell r="O71">
            <v>359.06</v>
          </cell>
        </row>
        <row r="72">
          <cell r="A72">
            <v>27</v>
          </cell>
          <cell r="D72">
            <v>2011</v>
          </cell>
          <cell r="N72">
            <v>1877.64</v>
          </cell>
          <cell r="O72">
            <v>359.06</v>
          </cell>
        </row>
        <row r="73">
          <cell r="A73">
            <v>27</v>
          </cell>
          <cell r="D73">
            <v>2012</v>
          </cell>
          <cell r="N73">
            <v>1878.09</v>
          </cell>
          <cell r="O73">
            <v>359.06</v>
          </cell>
        </row>
        <row r="74">
          <cell r="A74">
            <v>27</v>
          </cell>
          <cell r="D74">
            <v>2013</v>
          </cell>
          <cell r="N74">
            <v>1879.34</v>
          </cell>
          <cell r="O74">
            <v>359.06</v>
          </cell>
        </row>
        <row r="75">
          <cell r="A75">
            <v>27</v>
          </cell>
          <cell r="D75">
            <v>2014</v>
          </cell>
          <cell r="N75">
            <v>1879.34</v>
          </cell>
          <cell r="O75">
            <v>359.06</v>
          </cell>
        </row>
        <row r="76">
          <cell r="A76">
            <v>27</v>
          </cell>
          <cell r="D76">
            <v>2015</v>
          </cell>
          <cell r="N76">
            <v>1925.84</v>
          </cell>
          <cell r="O76">
            <v>351.4</v>
          </cell>
        </row>
        <row r="77">
          <cell r="A77">
            <v>27</v>
          </cell>
          <cell r="D77">
            <v>2016</v>
          </cell>
          <cell r="N77">
            <v>1879</v>
          </cell>
          <cell r="O77">
            <v>376.09</v>
          </cell>
        </row>
        <row r="78">
          <cell r="A78">
            <v>49</v>
          </cell>
          <cell r="D78">
            <v>1998</v>
          </cell>
          <cell r="N78">
            <v>1680</v>
          </cell>
          <cell r="O78">
            <v>287.5</v>
          </cell>
        </row>
        <row r="79">
          <cell r="A79">
            <v>49</v>
          </cell>
          <cell r="D79">
            <v>1999</v>
          </cell>
          <cell r="N79">
            <v>1680</v>
          </cell>
          <cell r="O79">
            <v>287.5</v>
          </cell>
        </row>
        <row r="80">
          <cell r="A80">
            <v>49</v>
          </cell>
          <cell r="D80">
            <v>2000</v>
          </cell>
          <cell r="N80">
            <v>1680</v>
          </cell>
          <cell r="O80">
            <v>287.5</v>
          </cell>
        </row>
        <row r="81">
          <cell r="A81">
            <v>49</v>
          </cell>
          <cell r="D81">
            <v>2001</v>
          </cell>
          <cell r="N81">
            <v>1681.63</v>
          </cell>
          <cell r="O81">
            <v>290.85000000000002</v>
          </cell>
        </row>
        <row r="82">
          <cell r="A82">
            <v>49</v>
          </cell>
          <cell r="D82">
            <v>2002</v>
          </cell>
          <cell r="N82">
            <v>1692.91</v>
          </cell>
          <cell r="O82">
            <v>290.85000000000002</v>
          </cell>
        </row>
        <row r="83">
          <cell r="A83">
            <v>49</v>
          </cell>
          <cell r="D83">
            <v>2003</v>
          </cell>
          <cell r="N83">
            <v>1694.58</v>
          </cell>
          <cell r="O83">
            <v>290.85000000000002</v>
          </cell>
        </row>
        <row r="84">
          <cell r="A84">
            <v>49</v>
          </cell>
          <cell r="D84">
            <v>2004</v>
          </cell>
          <cell r="N84">
            <v>1344.58</v>
          </cell>
          <cell r="O84">
            <v>416.25</v>
          </cell>
        </row>
        <row r="85">
          <cell r="A85">
            <v>49</v>
          </cell>
          <cell r="D85">
            <v>2005</v>
          </cell>
          <cell r="N85">
            <v>1321.53</v>
          </cell>
          <cell r="O85">
            <v>416.25</v>
          </cell>
        </row>
        <row r="86">
          <cell r="A86">
            <v>49</v>
          </cell>
          <cell r="D86">
            <v>2006</v>
          </cell>
          <cell r="N86">
            <v>1321.53</v>
          </cell>
          <cell r="O86">
            <v>416.25</v>
          </cell>
        </row>
        <row r="87">
          <cell r="A87">
            <v>49</v>
          </cell>
          <cell r="D87">
            <v>2007</v>
          </cell>
          <cell r="N87">
            <v>1324.57</v>
          </cell>
          <cell r="O87">
            <v>416.25</v>
          </cell>
        </row>
        <row r="88">
          <cell r="A88">
            <v>49</v>
          </cell>
          <cell r="D88">
            <v>2008</v>
          </cell>
          <cell r="N88">
            <v>1328.25</v>
          </cell>
          <cell r="O88">
            <v>419.93</v>
          </cell>
        </row>
        <row r="89">
          <cell r="A89">
            <v>49</v>
          </cell>
          <cell r="D89">
            <v>2009</v>
          </cell>
          <cell r="N89">
            <v>1338.1</v>
          </cell>
          <cell r="O89">
            <v>419.93</v>
          </cell>
        </row>
        <row r="90">
          <cell r="A90">
            <v>49</v>
          </cell>
          <cell r="D90">
            <v>2010</v>
          </cell>
          <cell r="N90">
            <v>1343.63</v>
          </cell>
          <cell r="O90">
            <v>430.37</v>
          </cell>
        </row>
        <row r="91">
          <cell r="A91">
            <v>49</v>
          </cell>
          <cell r="D91">
            <v>2011</v>
          </cell>
          <cell r="N91">
            <v>1345.17</v>
          </cell>
          <cell r="O91">
            <v>430.37</v>
          </cell>
        </row>
        <row r="92">
          <cell r="A92">
            <v>49</v>
          </cell>
          <cell r="D92">
            <v>2012</v>
          </cell>
          <cell r="N92">
            <v>1352.84</v>
          </cell>
          <cell r="O92">
            <v>431.2</v>
          </cell>
        </row>
        <row r="93">
          <cell r="A93">
            <v>49</v>
          </cell>
          <cell r="D93">
            <v>2013</v>
          </cell>
          <cell r="N93">
            <v>1357.29</v>
          </cell>
          <cell r="O93">
            <v>431.2</v>
          </cell>
        </row>
        <row r="94">
          <cell r="A94">
            <v>49</v>
          </cell>
          <cell r="D94">
            <v>2014</v>
          </cell>
          <cell r="N94">
            <v>1357.64</v>
          </cell>
          <cell r="O94">
            <v>431.2</v>
          </cell>
        </row>
        <row r="95">
          <cell r="A95">
            <v>49</v>
          </cell>
          <cell r="D95">
            <v>2015</v>
          </cell>
          <cell r="N95">
            <v>1376.84</v>
          </cell>
          <cell r="O95">
            <v>465.73</v>
          </cell>
        </row>
        <row r="96">
          <cell r="A96">
            <v>49</v>
          </cell>
          <cell r="D96">
            <v>2016</v>
          </cell>
          <cell r="N96">
            <v>1379.3</v>
          </cell>
          <cell r="O96">
            <v>469.61</v>
          </cell>
        </row>
        <row r="97">
          <cell r="A97">
            <v>51</v>
          </cell>
          <cell r="D97">
            <v>1998</v>
          </cell>
          <cell r="N97">
            <v>1271</v>
          </cell>
          <cell r="O97">
            <v>59</v>
          </cell>
        </row>
        <row r="98">
          <cell r="A98">
            <v>51</v>
          </cell>
          <cell r="D98">
            <v>1999</v>
          </cell>
          <cell r="N98">
            <v>1271</v>
          </cell>
          <cell r="O98">
            <v>59</v>
          </cell>
        </row>
        <row r="99">
          <cell r="A99">
            <v>51</v>
          </cell>
          <cell r="D99">
            <v>2000</v>
          </cell>
          <cell r="N99">
            <v>1276.8699999999999</v>
          </cell>
          <cell r="O99">
            <v>60.76</v>
          </cell>
        </row>
        <row r="100">
          <cell r="A100">
            <v>51</v>
          </cell>
          <cell r="D100">
            <v>2001</v>
          </cell>
          <cell r="N100">
            <v>1277.23</v>
          </cell>
          <cell r="O100">
            <v>60.76</v>
          </cell>
        </row>
        <row r="101">
          <cell r="A101">
            <v>51</v>
          </cell>
          <cell r="D101">
            <v>2002</v>
          </cell>
          <cell r="N101">
            <v>1280.21</v>
          </cell>
          <cell r="O101">
            <v>60.76</v>
          </cell>
        </row>
        <row r="102">
          <cell r="A102">
            <v>51</v>
          </cell>
          <cell r="D102">
            <v>2003</v>
          </cell>
          <cell r="N102">
            <v>1279.8900000000001</v>
          </cell>
          <cell r="O102">
            <v>60.79</v>
          </cell>
        </row>
        <row r="103">
          <cell r="A103">
            <v>51</v>
          </cell>
          <cell r="D103">
            <v>2004</v>
          </cell>
          <cell r="N103">
            <v>1279.8900000000001</v>
          </cell>
          <cell r="O103">
            <v>60.79</v>
          </cell>
        </row>
        <row r="104">
          <cell r="A104">
            <v>51</v>
          </cell>
          <cell r="D104">
            <v>2005</v>
          </cell>
          <cell r="N104">
            <v>1279.94</v>
          </cell>
          <cell r="O104">
            <v>60.8</v>
          </cell>
        </row>
        <row r="105">
          <cell r="A105">
            <v>51</v>
          </cell>
          <cell r="D105">
            <v>2006</v>
          </cell>
          <cell r="N105">
            <v>1280.78</v>
          </cell>
          <cell r="O105">
            <v>60.87</v>
          </cell>
        </row>
        <row r="106">
          <cell r="A106">
            <v>51</v>
          </cell>
          <cell r="D106">
            <v>2007</v>
          </cell>
          <cell r="N106">
            <v>1281.0899999999999</v>
          </cell>
          <cell r="O106">
            <v>65.02</v>
          </cell>
        </row>
        <row r="107">
          <cell r="A107">
            <v>51</v>
          </cell>
          <cell r="D107">
            <v>2008</v>
          </cell>
          <cell r="N107">
            <v>1281.28</v>
          </cell>
          <cell r="O107">
            <v>65.02</v>
          </cell>
        </row>
        <row r="108">
          <cell r="A108">
            <v>51</v>
          </cell>
          <cell r="D108">
            <v>2009</v>
          </cell>
          <cell r="N108">
            <v>1282.31</v>
          </cell>
          <cell r="O108">
            <v>65.02</v>
          </cell>
        </row>
        <row r="109">
          <cell r="A109">
            <v>51</v>
          </cell>
          <cell r="D109">
            <v>2010</v>
          </cell>
          <cell r="N109">
            <v>1288.8599999999999</v>
          </cell>
          <cell r="O109">
            <v>65.02</v>
          </cell>
        </row>
        <row r="110">
          <cell r="A110">
            <v>51</v>
          </cell>
          <cell r="D110">
            <v>2011</v>
          </cell>
          <cell r="N110">
            <v>1289.22</v>
          </cell>
          <cell r="O110">
            <v>65.02</v>
          </cell>
        </row>
        <row r="111">
          <cell r="A111">
            <v>51</v>
          </cell>
          <cell r="D111">
            <v>2012</v>
          </cell>
          <cell r="N111">
            <v>1289.44</v>
          </cell>
          <cell r="O111">
            <v>64.430000000000007</v>
          </cell>
        </row>
        <row r="112">
          <cell r="A112">
            <v>51</v>
          </cell>
          <cell r="D112">
            <v>2013</v>
          </cell>
          <cell r="N112">
            <v>1289.46</v>
          </cell>
          <cell r="O112">
            <v>64.430000000000007</v>
          </cell>
        </row>
        <row r="113">
          <cell r="A113">
            <v>51</v>
          </cell>
          <cell r="D113">
            <v>2014</v>
          </cell>
          <cell r="N113">
            <v>1289.48</v>
          </cell>
          <cell r="O113">
            <v>64.430000000000007</v>
          </cell>
        </row>
        <row r="114">
          <cell r="A114">
            <v>51</v>
          </cell>
          <cell r="D114">
            <v>2015</v>
          </cell>
          <cell r="N114">
            <v>1253.4100000000001</v>
          </cell>
          <cell r="O114">
            <v>64.430000000000007</v>
          </cell>
        </row>
        <row r="115">
          <cell r="A115">
            <v>51</v>
          </cell>
          <cell r="D115">
            <v>2016</v>
          </cell>
          <cell r="N115">
            <v>1257.55</v>
          </cell>
          <cell r="O115">
            <v>64.430000000000007</v>
          </cell>
        </row>
        <row r="116">
          <cell r="A116">
            <v>61</v>
          </cell>
          <cell r="D116">
            <v>1998</v>
          </cell>
          <cell r="N116">
            <v>59.9</v>
          </cell>
          <cell r="O116">
            <v>0</v>
          </cell>
        </row>
        <row r="117">
          <cell r="A117">
            <v>61</v>
          </cell>
          <cell r="D117">
            <v>1999</v>
          </cell>
          <cell r="N117">
            <v>59.9</v>
          </cell>
          <cell r="O117">
            <v>0</v>
          </cell>
        </row>
        <row r="118">
          <cell r="A118">
            <v>61</v>
          </cell>
          <cell r="D118">
            <v>2000</v>
          </cell>
          <cell r="N118">
            <v>354.3</v>
          </cell>
          <cell r="O118">
            <v>0</v>
          </cell>
        </row>
        <row r="119">
          <cell r="A119">
            <v>61</v>
          </cell>
          <cell r="D119">
            <v>2001</v>
          </cell>
          <cell r="N119">
            <v>302</v>
          </cell>
          <cell r="O119">
            <v>0</v>
          </cell>
        </row>
        <row r="120">
          <cell r="A120">
            <v>61</v>
          </cell>
          <cell r="D120">
            <v>2002</v>
          </cell>
          <cell r="N120">
            <v>257.60000000000002</v>
          </cell>
          <cell r="O120">
            <v>0</v>
          </cell>
        </row>
        <row r="121">
          <cell r="A121">
            <v>61</v>
          </cell>
          <cell r="D121">
            <v>2003</v>
          </cell>
          <cell r="N121">
            <v>257.60000000000002</v>
          </cell>
          <cell r="O121">
            <v>0</v>
          </cell>
        </row>
        <row r="122">
          <cell r="A122">
            <v>61</v>
          </cell>
          <cell r="D122">
            <v>2004</v>
          </cell>
          <cell r="N122">
            <v>267.86</v>
          </cell>
          <cell r="O122">
            <v>0</v>
          </cell>
        </row>
        <row r="123">
          <cell r="A123">
            <v>61</v>
          </cell>
          <cell r="D123">
            <v>2005</v>
          </cell>
          <cell r="N123">
            <v>267.86</v>
          </cell>
          <cell r="O123">
            <v>0</v>
          </cell>
        </row>
        <row r="124">
          <cell r="A124">
            <v>61</v>
          </cell>
          <cell r="D124">
            <v>2006</v>
          </cell>
          <cell r="N124">
            <v>273.10000000000002</v>
          </cell>
          <cell r="O124">
            <v>0</v>
          </cell>
        </row>
        <row r="125">
          <cell r="A125">
            <v>61</v>
          </cell>
          <cell r="D125">
            <v>2007</v>
          </cell>
          <cell r="N125">
            <v>283.8</v>
          </cell>
          <cell r="O125">
            <v>0</v>
          </cell>
        </row>
        <row r="126">
          <cell r="A126">
            <v>61</v>
          </cell>
          <cell r="D126">
            <v>2008</v>
          </cell>
          <cell r="N126">
            <v>293.5</v>
          </cell>
          <cell r="O126">
            <v>0</v>
          </cell>
        </row>
        <row r="127">
          <cell r="A127">
            <v>61</v>
          </cell>
          <cell r="D127">
            <v>2009</v>
          </cell>
          <cell r="N127">
            <v>306.5</v>
          </cell>
          <cell r="O127">
            <v>0</v>
          </cell>
        </row>
        <row r="128">
          <cell r="A128">
            <v>61</v>
          </cell>
          <cell r="D128">
            <v>2010</v>
          </cell>
          <cell r="N128">
            <v>293.43</v>
          </cell>
          <cell r="O128">
            <v>0</v>
          </cell>
        </row>
        <row r="129">
          <cell r="A129">
            <v>61</v>
          </cell>
          <cell r="D129">
            <v>2011</v>
          </cell>
          <cell r="N129">
            <v>299.95</v>
          </cell>
          <cell r="O129">
            <v>0</v>
          </cell>
        </row>
        <row r="130">
          <cell r="A130">
            <v>61</v>
          </cell>
          <cell r="D130">
            <v>2012</v>
          </cell>
          <cell r="N130">
            <v>998.53</v>
          </cell>
          <cell r="O130">
            <v>10.11</v>
          </cell>
        </row>
        <row r="131">
          <cell r="A131">
            <v>61</v>
          </cell>
          <cell r="D131">
            <v>2013</v>
          </cell>
          <cell r="N131">
            <v>1000.15</v>
          </cell>
          <cell r="O131">
            <v>10.1</v>
          </cell>
        </row>
        <row r="132">
          <cell r="A132">
            <v>61</v>
          </cell>
          <cell r="D132">
            <v>2014</v>
          </cell>
          <cell r="N132">
            <v>1000.5</v>
          </cell>
          <cell r="O132">
            <v>10.1</v>
          </cell>
        </row>
        <row r="133">
          <cell r="A133">
            <v>61</v>
          </cell>
          <cell r="D133">
            <v>2015</v>
          </cell>
          <cell r="N133">
            <v>1005.35</v>
          </cell>
          <cell r="O133">
            <v>10.1</v>
          </cell>
        </row>
        <row r="134">
          <cell r="A134">
            <v>61</v>
          </cell>
          <cell r="D134">
            <v>2016</v>
          </cell>
          <cell r="N134">
            <v>1007.8</v>
          </cell>
          <cell r="O134">
            <v>10.1</v>
          </cell>
        </row>
        <row r="135">
          <cell r="A135">
            <v>70</v>
          </cell>
          <cell r="D135">
            <v>1998</v>
          </cell>
          <cell r="N135">
            <v>4644.4799999999996</v>
          </cell>
          <cell r="O135">
            <v>0</v>
          </cell>
        </row>
        <row r="136">
          <cell r="A136">
            <v>70</v>
          </cell>
          <cell r="D136">
            <v>1999</v>
          </cell>
          <cell r="N136">
            <v>4656.0600000000004</v>
          </cell>
          <cell r="O136">
            <v>0</v>
          </cell>
        </row>
        <row r="137">
          <cell r="A137">
            <v>70</v>
          </cell>
          <cell r="D137">
            <v>2000</v>
          </cell>
          <cell r="N137">
            <v>4635.68</v>
          </cell>
          <cell r="O137">
            <v>0</v>
          </cell>
        </row>
        <row r="138">
          <cell r="A138">
            <v>70</v>
          </cell>
          <cell r="D138">
            <v>2001</v>
          </cell>
          <cell r="N138">
            <v>4578.7</v>
          </cell>
          <cell r="O138">
            <v>0</v>
          </cell>
        </row>
        <row r="139">
          <cell r="A139">
            <v>70</v>
          </cell>
          <cell r="D139">
            <v>2002</v>
          </cell>
          <cell r="N139">
            <v>4656.75</v>
          </cell>
          <cell r="O139">
            <v>0</v>
          </cell>
        </row>
        <row r="140">
          <cell r="A140">
            <v>70</v>
          </cell>
          <cell r="D140">
            <v>2003</v>
          </cell>
          <cell r="N140">
            <v>4653.04</v>
          </cell>
          <cell r="O140">
            <v>3.96</v>
          </cell>
        </row>
        <row r="141">
          <cell r="A141">
            <v>70</v>
          </cell>
          <cell r="D141">
            <v>2004</v>
          </cell>
          <cell r="N141">
            <v>4703.62</v>
          </cell>
          <cell r="O141">
            <v>11.02</v>
          </cell>
        </row>
        <row r="142">
          <cell r="A142">
            <v>70</v>
          </cell>
          <cell r="D142">
            <v>2005</v>
          </cell>
          <cell r="N142">
            <v>4690.83</v>
          </cell>
          <cell r="O142">
            <v>11.02</v>
          </cell>
        </row>
        <row r="143">
          <cell r="A143">
            <v>70</v>
          </cell>
          <cell r="D143">
            <v>2006</v>
          </cell>
          <cell r="N143">
            <v>4570.7299999999996</v>
          </cell>
          <cell r="O143">
            <v>11.02</v>
          </cell>
        </row>
        <row r="144">
          <cell r="A144">
            <v>70</v>
          </cell>
          <cell r="D144">
            <v>2007</v>
          </cell>
          <cell r="N144">
            <v>4678.88</v>
          </cell>
          <cell r="O144">
            <v>11.02</v>
          </cell>
        </row>
        <row r="145">
          <cell r="A145">
            <v>70</v>
          </cell>
          <cell r="D145">
            <v>2008</v>
          </cell>
          <cell r="N145">
            <v>4726.7700000000004</v>
          </cell>
          <cell r="O145">
            <v>11.02</v>
          </cell>
        </row>
        <row r="146">
          <cell r="A146">
            <v>70</v>
          </cell>
          <cell r="D146">
            <v>2009</v>
          </cell>
          <cell r="N146">
            <v>4740.42</v>
          </cell>
          <cell r="O146">
            <v>11.02</v>
          </cell>
        </row>
        <row r="147">
          <cell r="A147">
            <v>70</v>
          </cell>
          <cell r="D147">
            <v>2010</v>
          </cell>
          <cell r="N147">
            <v>4747.29</v>
          </cell>
          <cell r="O147">
            <v>11.02</v>
          </cell>
        </row>
        <row r="148">
          <cell r="A148">
            <v>70</v>
          </cell>
          <cell r="D148">
            <v>2011</v>
          </cell>
          <cell r="N148">
            <v>4759.01</v>
          </cell>
          <cell r="O148">
            <v>11.02</v>
          </cell>
        </row>
        <row r="149">
          <cell r="A149">
            <v>70</v>
          </cell>
          <cell r="D149">
            <v>2012</v>
          </cell>
          <cell r="N149">
            <v>4778.91</v>
          </cell>
          <cell r="O149">
            <v>11.02</v>
          </cell>
        </row>
        <row r="150">
          <cell r="A150">
            <v>70</v>
          </cell>
          <cell r="D150">
            <v>2013</v>
          </cell>
          <cell r="N150">
            <v>4779.3599999999997</v>
          </cell>
          <cell r="O150">
            <v>11.02</v>
          </cell>
        </row>
        <row r="151">
          <cell r="A151">
            <v>70</v>
          </cell>
          <cell r="D151">
            <v>2014</v>
          </cell>
          <cell r="N151">
            <v>4782.1099999999997</v>
          </cell>
          <cell r="O151">
            <v>11.02</v>
          </cell>
        </row>
        <row r="152">
          <cell r="A152">
            <v>70</v>
          </cell>
          <cell r="D152">
            <v>2015</v>
          </cell>
          <cell r="N152">
            <v>4769.03</v>
          </cell>
          <cell r="O152">
            <v>11.02</v>
          </cell>
        </row>
        <row r="153">
          <cell r="A153">
            <v>70</v>
          </cell>
          <cell r="D153">
            <v>2016</v>
          </cell>
          <cell r="N153">
            <v>4861.24</v>
          </cell>
          <cell r="O153">
            <v>11.02</v>
          </cell>
        </row>
        <row r="154">
          <cell r="A154">
            <v>80</v>
          </cell>
          <cell r="D154">
            <v>1998</v>
          </cell>
          <cell r="N154">
            <v>2242.83</v>
          </cell>
          <cell r="O154">
            <v>33.57</v>
          </cell>
        </row>
        <row r="155">
          <cell r="A155">
            <v>80</v>
          </cell>
          <cell r="D155">
            <v>1999</v>
          </cell>
          <cell r="N155">
            <v>2242.83</v>
          </cell>
          <cell r="O155">
            <v>33.57</v>
          </cell>
        </row>
        <row r="156">
          <cell r="A156">
            <v>80</v>
          </cell>
          <cell r="D156">
            <v>2000</v>
          </cell>
          <cell r="N156">
            <v>2242.83</v>
          </cell>
          <cell r="O156">
            <v>33.57</v>
          </cell>
        </row>
        <row r="157">
          <cell r="A157">
            <v>80</v>
          </cell>
          <cell r="D157">
            <v>2001</v>
          </cell>
          <cell r="N157">
            <v>2236.4299999999998</v>
          </cell>
          <cell r="O157">
            <v>29.07</v>
          </cell>
        </row>
        <row r="158">
          <cell r="A158">
            <v>80</v>
          </cell>
          <cell r="D158">
            <v>2002</v>
          </cell>
          <cell r="N158">
            <v>2236.48</v>
          </cell>
          <cell r="O158">
            <v>29.07</v>
          </cell>
        </row>
        <row r="159">
          <cell r="A159">
            <v>80</v>
          </cell>
          <cell r="D159">
            <v>2003</v>
          </cell>
          <cell r="N159">
            <v>2242.83</v>
          </cell>
          <cell r="O159">
            <v>33.57</v>
          </cell>
        </row>
        <row r="160">
          <cell r="A160">
            <v>80</v>
          </cell>
          <cell r="D160">
            <v>2004</v>
          </cell>
          <cell r="N160">
            <v>2266.29</v>
          </cell>
          <cell r="O160">
            <v>28.07</v>
          </cell>
        </row>
        <row r="161">
          <cell r="A161">
            <v>80</v>
          </cell>
          <cell r="D161">
            <v>2005</v>
          </cell>
          <cell r="N161">
            <v>2272.7399999999998</v>
          </cell>
          <cell r="O161">
            <v>32.92</v>
          </cell>
        </row>
        <row r="162">
          <cell r="A162">
            <v>80</v>
          </cell>
          <cell r="D162">
            <v>2006</v>
          </cell>
          <cell r="N162">
            <v>2273.11</v>
          </cell>
          <cell r="O162">
            <v>32.92</v>
          </cell>
        </row>
        <row r="163">
          <cell r="A163">
            <v>80</v>
          </cell>
          <cell r="D163">
            <v>2007</v>
          </cell>
          <cell r="N163">
            <v>2287.86</v>
          </cell>
          <cell r="O163">
            <v>32.92</v>
          </cell>
        </row>
        <row r="164">
          <cell r="A164">
            <v>80</v>
          </cell>
          <cell r="D164">
            <v>2008</v>
          </cell>
          <cell r="N164">
            <v>2330</v>
          </cell>
          <cell r="O164">
            <v>32.92</v>
          </cell>
        </row>
        <row r="165">
          <cell r="A165">
            <v>80</v>
          </cell>
          <cell r="D165">
            <v>2009</v>
          </cell>
          <cell r="N165">
            <v>2332.62</v>
          </cell>
          <cell r="O165">
            <v>32.92</v>
          </cell>
        </row>
        <row r="166">
          <cell r="A166">
            <v>80</v>
          </cell>
          <cell r="D166">
            <v>2010</v>
          </cell>
          <cell r="N166">
            <v>2455.91</v>
          </cell>
          <cell r="O166">
            <v>34.630000000000003</v>
          </cell>
        </row>
        <row r="167">
          <cell r="A167">
            <v>80</v>
          </cell>
          <cell r="D167">
            <v>2011</v>
          </cell>
          <cell r="N167">
            <v>2419.42</v>
          </cell>
          <cell r="O167">
            <v>49.2</v>
          </cell>
        </row>
        <row r="168">
          <cell r="A168">
            <v>80</v>
          </cell>
          <cell r="D168">
            <v>2012</v>
          </cell>
          <cell r="N168">
            <v>2471.06</v>
          </cell>
          <cell r="O168">
            <v>42.94</v>
          </cell>
        </row>
        <row r="169">
          <cell r="A169">
            <v>80</v>
          </cell>
          <cell r="D169">
            <v>2013</v>
          </cell>
          <cell r="N169">
            <v>2447.5700000000002</v>
          </cell>
          <cell r="O169">
            <v>66.48</v>
          </cell>
        </row>
        <row r="170">
          <cell r="A170">
            <v>80</v>
          </cell>
          <cell r="D170">
            <v>2014</v>
          </cell>
          <cell r="N170">
            <v>2478.4299999999998</v>
          </cell>
          <cell r="O170">
            <v>66.48</v>
          </cell>
        </row>
        <row r="171">
          <cell r="A171">
            <v>80</v>
          </cell>
          <cell r="D171">
            <v>2015</v>
          </cell>
          <cell r="N171">
            <v>2512.63</v>
          </cell>
          <cell r="O171">
            <v>66.48</v>
          </cell>
        </row>
        <row r="172">
          <cell r="A172">
            <v>80</v>
          </cell>
          <cell r="D172">
            <v>2016</v>
          </cell>
          <cell r="N172">
            <v>2469.88</v>
          </cell>
          <cell r="O172">
            <v>66.48</v>
          </cell>
        </row>
        <row r="173">
          <cell r="A173">
            <v>84</v>
          </cell>
          <cell r="D173">
            <v>1998</v>
          </cell>
          <cell r="N173">
            <v>63</v>
          </cell>
          <cell r="O173">
            <v>26</v>
          </cell>
        </row>
        <row r="174">
          <cell r="A174">
            <v>84</v>
          </cell>
          <cell r="D174">
            <v>1999</v>
          </cell>
          <cell r="N174">
            <v>63</v>
          </cell>
          <cell r="O174">
            <v>26</v>
          </cell>
        </row>
        <row r="175">
          <cell r="A175">
            <v>84</v>
          </cell>
          <cell r="D175">
            <v>2000</v>
          </cell>
          <cell r="N175">
            <v>63</v>
          </cell>
          <cell r="O175">
            <v>26</v>
          </cell>
        </row>
        <row r="176">
          <cell r="A176">
            <v>84</v>
          </cell>
          <cell r="D176">
            <v>2001</v>
          </cell>
          <cell r="N176">
            <v>63</v>
          </cell>
          <cell r="O176">
            <v>26</v>
          </cell>
        </row>
        <row r="177">
          <cell r="A177">
            <v>84</v>
          </cell>
          <cell r="D177">
            <v>2002</v>
          </cell>
          <cell r="N177">
            <v>63</v>
          </cell>
          <cell r="O177">
            <v>26</v>
          </cell>
        </row>
        <row r="178">
          <cell r="A178">
            <v>84</v>
          </cell>
          <cell r="D178">
            <v>2003</v>
          </cell>
          <cell r="N178">
            <v>63</v>
          </cell>
          <cell r="O178">
            <v>26</v>
          </cell>
        </row>
        <row r="179">
          <cell r="A179">
            <v>84</v>
          </cell>
          <cell r="D179">
            <v>2004</v>
          </cell>
          <cell r="N179">
            <v>63</v>
          </cell>
          <cell r="O179">
            <v>26</v>
          </cell>
        </row>
        <row r="180">
          <cell r="A180">
            <v>84</v>
          </cell>
          <cell r="D180">
            <v>2005</v>
          </cell>
          <cell r="N180">
            <v>63</v>
          </cell>
          <cell r="O180">
            <v>26</v>
          </cell>
        </row>
        <row r="181">
          <cell r="A181">
            <v>84</v>
          </cell>
          <cell r="D181">
            <v>2006</v>
          </cell>
          <cell r="N181">
            <v>63</v>
          </cell>
          <cell r="O181">
            <v>26</v>
          </cell>
        </row>
        <row r="182">
          <cell r="A182">
            <v>84</v>
          </cell>
          <cell r="D182">
            <v>2007</v>
          </cell>
          <cell r="N182">
            <v>63</v>
          </cell>
          <cell r="O182">
            <v>26</v>
          </cell>
        </row>
        <row r="183">
          <cell r="A183">
            <v>84</v>
          </cell>
          <cell r="D183">
            <v>2008</v>
          </cell>
          <cell r="N183">
            <v>63</v>
          </cell>
          <cell r="O183">
            <v>26</v>
          </cell>
        </row>
        <row r="184">
          <cell r="A184">
            <v>84</v>
          </cell>
          <cell r="D184">
            <v>2009</v>
          </cell>
          <cell r="N184">
            <v>63</v>
          </cell>
          <cell r="O184">
            <v>26</v>
          </cell>
        </row>
        <row r="185">
          <cell r="A185">
            <v>84</v>
          </cell>
          <cell r="D185">
            <v>2010</v>
          </cell>
          <cell r="N185">
            <v>63</v>
          </cell>
          <cell r="O185">
            <v>26</v>
          </cell>
        </row>
        <row r="186">
          <cell r="A186">
            <v>84</v>
          </cell>
          <cell r="D186">
            <v>2011</v>
          </cell>
          <cell r="N186">
            <v>63.23</v>
          </cell>
          <cell r="O186">
            <v>26</v>
          </cell>
        </row>
        <row r="187">
          <cell r="A187">
            <v>84</v>
          </cell>
          <cell r="D187">
            <v>2012</v>
          </cell>
          <cell r="N187">
            <v>63.7</v>
          </cell>
          <cell r="O187">
            <v>26</v>
          </cell>
        </row>
        <row r="188">
          <cell r="A188">
            <v>84</v>
          </cell>
          <cell r="D188">
            <v>2013</v>
          </cell>
          <cell r="N188">
            <v>63.7</v>
          </cell>
          <cell r="O188">
            <v>26</v>
          </cell>
        </row>
        <row r="189">
          <cell r="A189">
            <v>84</v>
          </cell>
          <cell r="D189">
            <v>2014</v>
          </cell>
          <cell r="N189">
            <v>63.7</v>
          </cell>
          <cell r="O189">
            <v>26</v>
          </cell>
        </row>
        <row r="190">
          <cell r="A190">
            <v>84</v>
          </cell>
          <cell r="D190">
            <v>2015</v>
          </cell>
          <cell r="N190">
            <v>63.7</v>
          </cell>
          <cell r="O190">
            <v>26</v>
          </cell>
        </row>
        <row r="191">
          <cell r="A191">
            <v>84</v>
          </cell>
          <cell r="D191">
            <v>2016</v>
          </cell>
          <cell r="N191">
            <v>63.7</v>
          </cell>
          <cell r="O191">
            <v>26</v>
          </cell>
        </row>
        <row r="192">
          <cell r="A192">
            <v>98</v>
          </cell>
          <cell r="D192">
            <v>1998</v>
          </cell>
          <cell r="N192">
            <v>2095.5</v>
          </cell>
          <cell r="O192">
            <v>20</v>
          </cell>
        </row>
        <row r="193">
          <cell r="A193">
            <v>98</v>
          </cell>
          <cell r="D193">
            <v>1999</v>
          </cell>
          <cell r="N193">
            <v>2095.54</v>
          </cell>
          <cell r="O193">
            <v>20</v>
          </cell>
        </row>
        <row r="194">
          <cell r="A194">
            <v>98</v>
          </cell>
          <cell r="D194">
            <v>2000</v>
          </cell>
          <cell r="N194">
            <v>2095.54</v>
          </cell>
          <cell r="O194">
            <v>20</v>
          </cell>
        </row>
        <row r="195">
          <cell r="A195">
            <v>98</v>
          </cell>
          <cell r="D195">
            <v>2001</v>
          </cell>
          <cell r="N195">
            <v>2155.54</v>
          </cell>
          <cell r="O195">
            <v>20</v>
          </cell>
        </row>
        <row r="196">
          <cell r="A196">
            <v>98</v>
          </cell>
          <cell r="D196">
            <v>2002</v>
          </cell>
          <cell r="N196">
            <v>1894.64</v>
          </cell>
          <cell r="O196">
            <v>20</v>
          </cell>
        </row>
        <row r="197">
          <cell r="A197">
            <v>98</v>
          </cell>
          <cell r="D197">
            <v>2003</v>
          </cell>
          <cell r="N197">
            <v>1894.64</v>
          </cell>
          <cell r="O197">
            <v>20</v>
          </cell>
        </row>
        <row r="198">
          <cell r="A198">
            <v>98</v>
          </cell>
          <cell r="D198">
            <v>2004</v>
          </cell>
          <cell r="N198">
            <v>1894.64</v>
          </cell>
          <cell r="O198">
            <v>20</v>
          </cell>
        </row>
        <row r="199">
          <cell r="A199">
            <v>98</v>
          </cell>
          <cell r="D199">
            <v>2005</v>
          </cell>
          <cell r="N199">
            <v>1903.78</v>
          </cell>
          <cell r="O199">
            <v>96.78</v>
          </cell>
        </row>
        <row r="200">
          <cell r="A200">
            <v>98</v>
          </cell>
          <cell r="D200">
            <v>2006</v>
          </cell>
          <cell r="N200">
            <v>1903.78</v>
          </cell>
          <cell r="O200">
            <v>96.78</v>
          </cell>
        </row>
        <row r="201">
          <cell r="A201">
            <v>98</v>
          </cell>
          <cell r="D201">
            <v>2007</v>
          </cell>
          <cell r="N201">
            <v>1897.55</v>
          </cell>
          <cell r="O201">
            <v>96.78</v>
          </cell>
        </row>
        <row r="202">
          <cell r="A202">
            <v>98</v>
          </cell>
          <cell r="D202">
            <v>2008</v>
          </cell>
          <cell r="N202">
            <v>1919.15</v>
          </cell>
          <cell r="O202">
            <v>96.78</v>
          </cell>
        </row>
        <row r="203">
          <cell r="A203">
            <v>98</v>
          </cell>
          <cell r="D203">
            <v>2009</v>
          </cell>
          <cell r="N203">
            <v>2382.25</v>
          </cell>
          <cell r="O203">
            <v>96.78</v>
          </cell>
        </row>
        <row r="204">
          <cell r="A204">
            <v>98</v>
          </cell>
          <cell r="D204">
            <v>2010</v>
          </cell>
          <cell r="N204">
            <v>2433.17</v>
          </cell>
          <cell r="O204">
            <v>96.78</v>
          </cell>
        </row>
        <row r="205">
          <cell r="A205">
            <v>98</v>
          </cell>
          <cell r="D205">
            <v>2011</v>
          </cell>
          <cell r="N205">
            <v>2458.65</v>
          </cell>
          <cell r="O205">
            <v>96.78</v>
          </cell>
        </row>
        <row r="206">
          <cell r="A206">
            <v>98</v>
          </cell>
          <cell r="D206">
            <v>2012</v>
          </cell>
          <cell r="N206">
            <v>2527</v>
          </cell>
          <cell r="O206">
            <v>96.78</v>
          </cell>
        </row>
        <row r="207">
          <cell r="A207">
            <v>98</v>
          </cell>
          <cell r="D207">
            <v>2013</v>
          </cell>
          <cell r="N207">
            <v>2643.01</v>
          </cell>
          <cell r="O207">
            <v>96.78</v>
          </cell>
        </row>
        <row r="208">
          <cell r="A208">
            <v>98</v>
          </cell>
          <cell r="D208">
            <v>2014</v>
          </cell>
          <cell r="N208">
            <v>2651.03</v>
          </cell>
          <cell r="O208">
            <v>96.78</v>
          </cell>
        </row>
        <row r="209">
          <cell r="A209">
            <v>98</v>
          </cell>
          <cell r="D209">
            <v>2015</v>
          </cell>
          <cell r="N209">
            <v>2782.15</v>
          </cell>
          <cell r="O209">
            <v>96.78</v>
          </cell>
        </row>
        <row r="210">
          <cell r="A210">
            <v>98</v>
          </cell>
          <cell r="D210">
            <v>2016</v>
          </cell>
          <cell r="N210">
            <v>2768.14</v>
          </cell>
          <cell r="O210">
            <v>96.78</v>
          </cell>
        </row>
        <row r="211">
          <cell r="A211">
            <v>115</v>
          </cell>
          <cell r="D211">
            <v>1998</v>
          </cell>
        </row>
        <row r="212">
          <cell r="A212">
            <v>115</v>
          </cell>
          <cell r="D212">
            <v>1999</v>
          </cell>
          <cell r="N212">
            <v>4124.22</v>
          </cell>
          <cell r="O212">
            <v>73.430000000000007</v>
          </cell>
        </row>
        <row r="213">
          <cell r="A213">
            <v>115</v>
          </cell>
          <cell r="D213">
            <v>2000</v>
          </cell>
          <cell r="N213">
            <v>4310.57</v>
          </cell>
          <cell r="O213">
            <v>73.430000000000007</v>
          </cell>
        </row>
        <row r="214">
          <cell r="A214">
            <v>115</v>
          </cell>
          <cell r="D214">
            <v>2001</v>
          </cell>
          <cell r="N214">
            <v>4310.57</v>
          </cell>
          <cell r="O214">
            <v>73.430000000000007</v>
          </cell>
        </row>
        <row r="215">
          <cell r="A215">
            <v>115</v>
          </cell>
          <cell r="D215">
            <v>2002</v>
          </cell>
          <cell r="N215">
            <v>4314.57</v>
          </cell>
          <cell r="O215">
            <v>74.430000000000007</v>
          </cell>
        </row>
        <row r="216">
          <cell r="A216">
            <v>115</v>
          </cell>
          <cell r="D216">
            <v>2003</v>
          </cell>
          <cell r="N216">
            <v>4314.57</v>
          </cell>
          <cell r="O216">
            <v>74.430000000000007</v>
          </cell>
        </row>
        <row r="217">
          <cell r="A217">
            <v>115</v>
          </cell>
          <cell r="D217">
            <v>2004</v>
          </cell>
          <cell r="N217">
            <v>4314.6099999999997</v>
          </cell>
          <cell r="O217">
            <v>74.430000000000007</v>
          </cell>
        </row>
        <row r="218">
          <cell r="A218">
            <v>115</v>
          </cell>
          <cell r="D218">
            <v>2005</v>
          </cell>
          <cell r="N218">
            <v>4314.6099999999997</v>
          </cell>
          <cell r="O218">
            <v>74.430000000000007</v>
          </cell>
        </row>
        <row r="219">
          <cell r="A219">
            <v>115</v>
          </cell>
          <cell r="D219">
            <v>2006</v>
          </cell>
          <cell r="N219">
            <v>4314</v>
          </cell>
          <cell r="O219">
            <v>74</v>
          </cell>
        </row>
        <row r="220">
          <cell r="A220">
            <v>115</v>
          </cell>
          <cell r="D220">
            <v>2007</v>
          </cell>
          <cell r="N220">
            <v>4314</v>
          </cell>
          <cell r="O220">
            <v>74</v>
          </cell>
        </row>
        <row r="221">
          <cell r="A221">
            <v>115</v>
          </cell>
          <cell r="D221">
            <v>2008</v>
          </cell>
          <cell r="N221">
            <v>4314</v>
          </cell>
          <cell r="O221">
            <v>74</v>
          </cell>
        </row>
        <row r="222">
          <cell r="A222">
            <v>115</v>
          </cell>
          <cell r="D222">
            <v>2009</v>
          </cell>
          <cell r="N222">
            <v>4314</v>
          </cell>
          <cell r="O222">
            <v>74</v>
          </cell>
        </row>
        <row r="223">
          <cell r="A223">
            <v>115</v>
          </cell>
          <cell r="D223">
            <v>2010</v>
          </cell>
          <cell r="N223">
            <v>4345.13</v>
          </cell>
          <cell r="O223">
            <v>74</v>
          </cell>
        </row>
        <row r="224">
          <cell r="A224">
            <v>115</v>
          </cell>
          <cell r="D224">
            <v>2011</v>
          </cell>
          <cell r="N224">
            <v>4345.16</v>
          </cell>
          <cell r="O224">
            <v>74</v>
          </cell>
        </row>
        <row r="225">
          <cell r="A225">
            <v>115</v>
          </cell>
          <cell r="D225">
            <v>2012</v>
          </cell>
          <cell r="N225">
            <v>4357.21</v>
          </cell>
          <cell r="O225">
            <v>69</v>
          </cell>
        </row>
        <row r="226">
          <cell r="A226">
            <v>115</v>
          </cell>
          <cell r="D226">
            <v>2013</v>
          </cell>
          <cell r="N226">
            <v>4295.1000000000004</v>
          </cell>
          <cell r="O226">
            <v>66</v>
          </cell>
        </row>
        <row r="227">
          <cell r="A227">
            <v>115</v>
          </cell>
          <cell r="D227">
            <v>2014</v>
          </cell>
          <cell r="N227">
            <v>4892.7700000000004</v>
          </cell>
          <cell r="O227">
            <v>1</v>
          </cell>
        </row>
        <row r="228">
          <cell r="A228">
            <v>115</v>
          </cell>
          <cell r="D228">
            <v>2015</v>
          </cell>
          <cell r="N228">
            <v>4508.3500000000004</v>
          </cell>
          <cell r="O228">
            <v>0</v>
          </cell>
        </row>
        <row r="229">
          <cell r="A229">
            <v>115</v>
          </cell>
          <cell r="D229">
            <v>2016</v>
          </cell>
          <cell r="N229">
            <v>4513.58</v>
          </cell>
          <cell r="O229">
            <v>0</v>
          </cell>
        </row>
        <row r="230">
          <cell r="A230">
            <v>117</v>
          </cell>
          <cell r="D230">
            <v>1998</v>
          </cell>
          <cell r="N230">
            <v>8729.18</v>
          </cell>
          <cell r="O230">
            <v>329.49</v>
          </cell>
        </row>
        <row r="231">
          <cell r="A231">
            <v>117</v>
          </cell>
          <cell r="D231">
            <v>1999</v>
          </cell>
          <cell r="N231">
            <v>8952.02</v>
          </cell>
          <cell r="O231">
            <v>374.6</v>
          </cell>
        </row>
        <row r="232">
          <cell r="A232">
            <v>117</v>
          </cell>
          <cell r="D232">
            <v>2000</v>
          </cell>
          <cell r="N232">
            <v>8931.94</v>
          </cell>
          <cell r="O232">
            <v>354.56</v>
          </cell>
        </row>
        <row r="233">
          <cell r="A233">
            <v>117</v>
          </cell>
          <cell r="D233">
            <v>2001</v>
          </cell>
          <cell r="N233">
            <v>8960.82</v>
          </cell>
          <cell r="O233">
            <v>354.56</v>
          </cell>
        </row>
        <row r="234">
          <cell r="A234">
            <v>117</v>
          </cell>
          <cell r="D234">
            <v>2002</v>
          </cell>
        </row>
        <row r="235">
          <cell r="A235">
            <v>117</v>
          </cell>
          <cell r="D235">
            <v>2003</v>
          </cell>
          <cell r="N235">
            <v>8686.92</v>
          </cell>
          <cell r="O235">
            <v>494.22</v>
          </cell>
        </row>
        <row r="236">
          <cell r="A236">
            <v>117</v>
          </cell>
          <cell r="D236">
            <v>2004</v>
          </cell>
          <cell r="N236">
            <v>8686.92</v>
          </cell>
          <cell r="O236">
            <v>494.22</v>
          </cell>
        </row>
        <row r="237">
          <cell r="A237">
            <v>117</v>
          </cell>
          <cell r="D237">
            <v>2005</v>
          </cell>
          <cell r="N237">
            <v>8686.92</v>
          </cell>
          <cell r="O237">
            <v>494.22</v>
          </cell>
        </row>
        <row r="238">
          <cell r="A238">
            <v>117</v>
          </cell>
          <cell r="D238">
            <v>2006</v>
          </cell>
          <cell r="N238">
            <v>10185.790000000001</v>
          </cell>
          <cell r="O238">
            <v>409.09</v>
          </cell>
        </row>
        <row r="239">
          <cell r="A239">
            <v>117</v>
          </cell>
          <cell r="D239">
            <v>2007</v>
          </cell>
          <cell r="N239">
            <v>10185.790000000001</v>
          </cell>
          <cell r="O239">
            <v>409.09</v>
          </cell>
        </row>
        <row r="240">
          <cell r="A240">
            <v>117</v>
          </cell>
          <cell r="D240">
            <v>2008</v>
          </cell>
          <cell r="N240">
            <v>10185.790000000001</v>
          </cell>
          <cell r="O240">
            <v>409.09</v>
          </cell>
        </row>
        <row r="241">
          <cell r="A241">
            <v>117</v>
          </cell>
          <cell r="D241">
            <v>2009</v>
          </cell>
          <cell r="N241">
            <v>10171.59</v>
          </cell>
          <cell r="O241">
            <v>409.09</v>
          </cell>
        </row>
        <row r="242">
          <cell r="A242">
            <v>117</v>
          </cell>
          <cell r="D242">
            <v>2010</v>
          </cell>
          <cell r="N242">
            <v>10145.26</v>
          </cell>
          <cell r="O242">
            <v>409.09</v>
          </cell>
        </row>
        <row r="243">
          <cell r="A243">
            <v>117</v>
          </cell>
          <cell r="D243">
            <v>2011</v>
          </cell>
          <cell r="N243">
            <v>10098.57</v>
          </cell>
          <cell r="O243">
            <v>370.87</v>
          </cell>
        </row>
        <row r="244">
          <cell r="A244">
            <v>117</v>
          </cell>
          <cell r="D244">
            <v>2012</v>
          </cell>
        </row>
        <row r="245">
          <cell r="A245">
            <v>117</v>
          </cell>
          <cell r="D245">
            <v>2013</v>
          </cell>
        </row>
        <row r="246">
          <cell r="A246">
            <v>117</v>
          </cell>
          <cell r="D246">
            <v>2014</v>
          </cell>
          <cell r="N246">
            <v>10582.11</v>
          </cell>
          <cell r="O246">
            <v>361.39</v>
          </cell>
        </row>
        <row r="247">
          <cell r="A247">
            <v>117</v>
          </cell>
          <cell r="D247">
            <v>2015</v>
          </cell>
          <cell r="N247">
            <v>10582.11</v>
          </cell>
          <cell r="O247">
            <v>361.39</v>
          </cell>
        </row>
        <row r="248">
          <cell r="A248">
            <v>117</v>
          </cell>
          <cell r="D248">
            <v>2016</v>
          </cell>
          <cell r="N248">
            <v>10582.11</v>
          </cell>
          <cell r="O248">
            <v>361.39</v>
          </cell>
        </row>
        <row r="249">
          <cell r="A249">
            <v>121</v>
          </cell>
          <cell r="D249">
            <v>1998</v>
          </cell>
          <cell r="N249">
            <v>2347.0100000000002</v>
          </cell>
          <cell r="O249">
            <v>41.54</v>
          </cell>
        </row>
        <row r="250">
          <cell r="A250">
            <v>121</v>
          </cell>
          <cell r="D250">
            <v>1999</v>
          </cell>
          <cell r="N250">
            <v>2342.09</v>
          </cell>
          <cell r="O250">
            <v>41.54</v>
          </cell>
        </row>
        <row r="251">
          <cell r="A251">
            <v>121</v>
          </cell>
          <cell r="D251">
            <v>2000</v>
          </cell>
          <cell r="N251">
            <v>2348.54</v>
          </cell>
          <cell r="O251">
            <v>41.54</v>
          </cell>
        </row>
        <row r="252">
          <cell r="A252">
            <v>121</v>
          </cell>
          <cell r="D252">
            <v>2001</v>
          </cell>
          <cell r="N252">
            <v>2411.85</v>
          </cell>
          <cell r="O252">
            <v>31.83</v>
          </cell>
        </row>
        <row r="253">
          <cell r="A253">
            <v>121</v>
          </cell>
          <cell r="D253">
            <v>2002</v>
          </cell>
          <cell r="N253">
            <v>2407.41</v>
          </cell>
          <cell r="O253">
            <v>31.83</v>
          </cell>
        </row>
        <row r="254">
          <cell r="A254">
            <v>121</v>
          </cell>
          <cell r="D254">
            <v>2003</v>
          </cell>
          <cell r="N254">
            <v>2407.41</v>
          </cell>
          <cell r="O254">
            <v>31.83</v>
          </cell>
        </row>
        <row r="255">
          <cell r="A255">
            <v>121</v>
          </cell>
          <cell r="D255">
            <v>2004</v>
          </cell>
          <cell r="N255">
            <v>2407.16</v>
          </cell>
          <cell r="O255">
            <v>31.83</v>
          </cell>
        </row>
        <row r="256">
          <cell r="A256">
            <v>121</v>
          </cell>
          <cell r="D256">
            <v>2005</v>
          </cell>
          <cell r="N256">
            <v>2414.41</v>
          </cell>
          <cell r="O256">
            <v>31.83</v>
          </cell>
        </row>
        <row r="257">
          <cell r="A257">
            <v>121</v>
          </cell>
          <cell r="D257">
            <v>2006</v>
          </cell>
          <cell r="N257">
            <v>2407.41</v>
          </cell>
          <cell r="O257">
            <v>31.83</v>
          </cell>
        </row>
        <row r="258">
          <cell r="A258">
            <v>121</v>
          </cell>
          <cell r="D258">
            <v>2007</v>
          </cell>
          <cell r="N258">
            <v>2365.0700000000002</v>
          </cell>
          <cell r="O258">
            <v>31.83</v>
          </cell>
        </row>
        <row r="259">
          <cell r="A259">
            <v>121</v>
          </cell>
          <cell r="D259">
            <v>2008</v>
          </cell>
          <cell r="N259">
            <v>2365.0700000000002</v>
          </cell>
          <cell r="O259">
            <v>31.83</v>
          </cell>
        </row>
        <row r="260">
          <cell r="A260">
            <v>121</v>
          </cell>
          <cell r="D260">
            <v>2009</v>
          </cell>
          <cell r="N260">
            <v>2365.0700000000002</v>
          </cell>
          <cell r="O260">
            <v>31.83</v>
          </cell>
        </row>
        <row r="261">
          <cell r="A261">
            <v>121</v>
          </cell>
          <cell r="D261">
            <v>2010</v>
          </cell>
          <cell r="N261">
            <v>2365.0700000000002</v>
          </cell>
          <cell r="O261">
            <v>31.83</v>
          </cell>
        </row>
        <row r="262">
          <cell r="A262">
            <v>121</v>
          </cell>
          <cell r="D262">
            <v>2011</v>
          </cell>
          <cell r="N262">
            <v>2181.59</v>
          </cell>
          <cell r="O262">
            <v>182.48</v>
          </cell>
        </row>
        <row r="263">
          <cell r="A263">
            <v>121</v>
          </cell>
          <cell r="D263">
            <v>2012</v>
          </cell>
          <cell r="N263">
            <v>2195.98</v>
          </cell>
          <cell r="O263">
            <v>179.41</v>
          </cell>
        </row>
        <row r="264">
          <cell r="A264">
            <v>121</v>
          </cell>
          <cell r="D264">
            <v>2013</v>
          </cell>
          <cell r="N264">
            <v>2217</v>
          </cell>
          <cell r="O264">
            <v>185.59</v>
          </cell>
        </row>
        <row r="265">
          <cell r="A265">
            <v>121</v>
          </cell>
          <cell r="D265">
            <v>2014</v>
          </cell>
          <cell r="N265">
            <v>2216.0700000000002</v>
          </cell>
          <cell r="O265">
            <v>194.32</v>
          </cell>
        </row>
        <row r="266">
          <cell r="A266">
            <v>121</v>
          </cell>
          <cell r="D266">
            <v>2015</v>
          </cell>
          <cell r="N266">
            <v>2272.0700000000002</v>
          </cell>
          <cell r="O266">
            <v>247.97</v>
          </cell>
        </row>
        <row r="267">
          <cell r="A267">
            <v>121</v>
          </cell>
          <cell r="D267">
            <v>2016</v>
          </cell>
          <cell r="N267">
            <v>2272.8000000000002</v>
          </cell>
          <cell r="O267">
            <v>247.07</v>
          </cell>
        </row>
        <row r="268">
          <cell r="A268">
            <v>133</v>
          </cell>
          <cell r="D268">
            <v>1998</v>
          </cell>
          <cell r="N268">
            <v>14711.21</v>
          </cell>
          <cell r="O268">
            <v>0</v>
          </cell>
        </row>
        <row r="269">
          <cell r="A269">
            <v>133</v>
          </cell>
          <cell r="D269">
            <v>1999</v>
          </cell>
          <cell r="N269">
            <v>14739.21</v>
          </cell>
          <cell r="O269">
            <v>0</v>
          </cell>
        </row>
        <row r="270">
          <cell r="A270">
            <v>133</v>
          </cell>
          <cell r="D270">
            <v>2000</v>
          </cell>
          <cell r="N270">
            <v>14777.98</v>
          </cell>
          <cell r="O270">
            <v>0</v>
          </cell>
        </row>
        <row r="271">
          <cell r="A271">
            <v>133</v>
          </cell>
          <cell r="D271">
            <v>2001</v>
          </cell>
          <cell r="N271">
            <v>15923.64</v>
          </cell>
          <cell r="O271">
            <v>0</v>
          </cell>
        </row>
        <row r="272">
          <cell r="A272">
            <v>133</v>
          </cell>
          <cell r="D272">
            <v>2002</v>
          </cell>
          <cell r="N272">
            <v>15938.33</v>
          </cell>
          <cell r="O272">
            <v>0</v>
          </cell>
        </row>
        <row r="273">
          <cell r="A273">
            <v>133</v>
          </cell>
          <cell r="D273">
            <v>2003</v>
          </cell>
          <cell r="N273">
            <v>15973.78</v>
          </cell>
          <cell r="O273">
            <v>0</v>
          </cell>
        </row>
        <row r="274">
          <cell r="A274">
            <v>133</v>
          </cell>
          <cell r="D274">
            <v>2004</v>
          </cell>
          <cell r="N274">
            <v>14026.48</v>
          </cell>
          <cell r="O274">
            <v>4383.04</v>
          </cell>
        </row>
        <row r="275">
          <cell r="A275">
            <v>133</v>
          </cell>
          <cell r="D275">
            <v>2005</v>
          </cell>
          <cell r="N275">
            <v>14032.58</v>
          </cell>
          <cell r="O275">
            <v>4383.04</v>
          </cell>
        </row>
        <row r="276">
          <cell r="A276">
            <v>133</v>
          </cell>
          <cell r="D276">
            <v>2006</v>
          </cell>
          <cell r="N276">
            <v>14832.22</v>
          </cell>
          <cell r="O276">
            <v>3630.43</v>
          </cell>
        </row>
        <row r="277">
          <cell r="A277">
            <v>133</v>
          </cell>
          <cell r="D277">
            <v>2007</v>
          </cell>
          <cell r="N277">
            <v>14852.42</v>
          </cell>
          <cell r="O277">
            <v>3650.26</v>
          </cell>
        </row>
        <row r="278">
          <cell r="A278">
            <v>133</v>
          </cell>
          <cell r="D278">
            <v>2008</v>
          </cell>
          <cell r="N278">
            <v>14968.87</v>
          </cell>
          <cell r="O278">
            <v>3680.71</v>
          </cell>
        </row>
        <row r="279">
          <cell r="A279">
            <v>133</v>
          </cell>
          <cell r="D279">
            <v>2009</v>
          </cell>
          <cell r="N279">
            <v>15043.73</v>
          </cell>
          <cell r="O279">
            <v>3572.55</v>
          </cell>
        </row>
        <row r="280">
          <cell r="A280">
            <v>133</v>
          </cell>
          <cell r="D280">
            <v>2010</v>
          </cell>
          <cell r="N280">
            <v>15001.28</v>
          </cell>
          <cell r="O280">
            <v>3581.6</v>
          </cell>
        </row>
        <row r="281">
          <cell r="A281">
            <v>133</v>
          </cell>
          <cell r="D281">
            <v>2011</v>
          </cell>
          <cell r="N281">
            <v>15036.58</v>
          </cell>
          <cell r="O281">
            <v>3581.6</v>
          </cell>
        </row>
        <row r="282">
          <cell r="A282">
            <v>133</v>
          </cell>
          <cell r="D282">
            <v>2012</v>
          </cell>
          <cell r="N282">
            <v>15018.38</v>
          </cell>
          <cell r="O282">
            <v>3589.7</v>
          </cell>
        </row>
        <row r="283">
          <cell r="A283">
            <v>133</v>
          </cell>
          <cell r="D283">
            <v>2013</v>
          </cell>
          <cell r="N283">
            <v>14976.97</v>
          </cell>
          <cell r="O283">
            <v>3590.22</v>
          </cell>
        </row>
        <row r="284">
          <cell r="A284">
            <v>133</v>
          </cell>
          <cell r="D284">
            <v>2014</v>
          </cell>
          <cell r="N284">
            <v>13813.09</v>
          </cell>
          <cell r="O284">
            <v>4309.04</v>
          </cell>
        </row>
        <row r="285">
          <cell r="A285">
            <v>133</v>
          </cell>
          <cell r="D285">
            <v>2015</v>
          </cell>
          <cell r="N285">
            <v>16679.900000000001</v>
          </cell>
          <cell r="O285">
            <v>4536.3500000000004</v>
          </cell>
        </row>
        <row r="286">
          <cell r="A286">
            <v>133</v>
          </cell>
          <cell r="D286">
            <v>2016</v>
          </cell>
          <cell r="N286">
            <v>13746.93</v>
          </cell>
          <cell r="O286">
            <v>4391.37</v>
          </cell>
        </row>
        <row r="287">
          <cell r="A287">
            <v>134</v>
          </cell>
          <cell r="D287">
            <v>1998</v>
          </cell>
          <cell r="N287">
            <v>14816.03</v>
          </cell>
          <cell r="O287">
            <v>106.74</v>
          </cell>
        </row>
        <row r="288">
          <cell r="A288">
            <v>134</v>
          </cell>
          <cell r="D288">
            <v>1999</v>
          </cell>
          <cell r="N288">
            <v>14851</v>
          </cell>
          <cell r="O288">
            <v>106</v>
          </cell>
        </row>
        <row r="289">
          <cell r="A289">
            <v>134</v>
          </cell>
          <cell r="D289">
            <v>2000</v>
          </cell>
          <cell r="N289">
            <v>14862</v>
          </cell>
          <cell r="O289">
            <v>100</v>
          </cell>
        </row>
        <row r="290">
          <cell r="A290">
            <v>134</v>
          </cell>
          <cell r="D290">
            <v>2001</v>
          </cell>
          <cell r="N290">
            <v>14876</v>
          </cell>
          <cell r="O290">
            <v>100</v>
          </cell>
        </row>
        <row r="291">
          <cell r="A291">
            <v>134</v>
          </cell>
          <cell r="D291">
            <v>2002</v>
          </cell>
          <cell r="N291">
            <v>14876</v>
          </cell>
          <cell r="O291">
            <v>100</v>
          </cell>
        </row>
        <row r="292">
          <cell r="A292">
            <v>134</v>
          </cell>
          <cell r="D292">
            <v>2003</v>
          </cell>
          <cell r="N292">
            <v>15763</v>
          </cell>
          <cell r="O292">
            <v>100</v>
          </cell>
        </row>
        <row r="293">
          <cell r="A293">
            <v>134</v>
          </cell>
          <cell r="D293">
            <v>2004</v>
          </cell>
          <cell r="N293">
            <v>15535</v>
          </cell>
          <cell r="O293">
            <v>100</v>
          </cell>
        </row>
        <row r="294">
          <cell r="A294">
            <v>134</v>
          </cell>
          <cell r="D294">
            <v>2005</v>
          </cell>
          <cell r="N294">
            <v>15586</v>
          </cell>
          <cell r="O294">
            <v>100</v>
          </cell>
        </row>
        <row r="295">
          <cell r="A295">
            <v>134</v>
          </cell>
          <cell r="D295">
            <v>2006</v>
          </cell>
          <cell r="N295">
            <v>15532</v>
          </cell>
          <cell r="O295">
            <v>108</v>
          </cell>
        </row>
        <row r="296">
          <cell r="A296">
            <v>134</v>
          </cell>
          <cell r="D296">
            <v>2007</v>
          </cell>
          <cell r="N296">
            <v>15494</v>
          </cell>
          <cell r="O296">
            <v>777</v>
          </cell>
        </row>
        <row r="297">
          <cell r="A297">
            <v>134</v>
          </cell>
          <cell r="D297">
            <v>2008</v>
          </cell>
          <cell r="N297">
            <v>16292</v>
          </cell>
          <cell r="O297">
            <v>150</v>
          </cell>
        </row>
        <row r="298">
          <cell r="A298">
            <v>134</v>
          </cell>
          <cell r="D298">
            <v>2009</v>
          </cell>
          <cell r="N298">
            <v>15802</v>
          </cell>
          <cell r="O298">
            <v>648</v>
          </cell>
        </row>
        <row r="299">
          <cell r="A299">
            <v>134</v>
          </cell>
          <cell r="D299">
            <v>2010</v>
          </cell>
          <cell r="N299">
            <v>16015</v>
          </cell>
          <cell r="O299">
            <v>767</v>
          </cell>
        </row>
        <row r="300">
          <cell r="A300">
            <v>134</v>
          </cell>
          <cell r="D300">
            <v>2011</v>
          </cell>
          <cell r="N300">
            <v>15957</v>
          </cell>
          <cell r="O300">
            <v>806</v>
          </cell>
        </row>
        <row r="301">
          <cell r="A301">
            <v>134</v>
          </cell>
          <cell r="D301">
            <v>2012</v>
          </cell>
          <cell r="N301">
            <v>16076</v>
          </cell>
          <cell r="O301">
            <v>741</v>
          </cell>
        </row>
        <row r="302">
          <cell r="A302">
            <v>134</v>
          </cell>
          <cell r="D302">
            <v>2013</v>
          </cell>
          <cell r="N302">
            <v>16219</v>
          </cell>
          <cell r="O302">
            <v>693</v>
          </cell>
        </row>
        <row r="303">
          <cell r="A303">
            <v>134</v>
          </cell>
          <cell r="D303">
            <v>2014</v>
          </cell>
          <cell r="N303">
            <v>16211</v>
          </cell>
          <cell r="O303">
            <v>694</v>
          </cell>
        </row>
        <row r="304">
          <cell r="A304">
            <v>134</v>
          </cell>
          <cell r="D304">
            <v>2015</v>
          </cell>
          <cell r="N304">
            <v>16969</v>
          </cell>
          <cell r="O304">
            <v>715</v>
          </cell>
        </row>
        <row r="305">
          <cell r="A305">
            <v>134</v>
          </cell>
          <cell r="D305">
            <v>2016</v>
          </cell>
          <cell r="N305">
            <v>16964</v>
          </cell>
          <cell r="O305">
            <v>654</v>
          </cell>
        </row>
        <row r="306">
          <cell r="A306">
            <v>147</v>
          </cell>
          <cell r="D306">
            <v>1998</v>
          </cell>
          <cell r="N306">
            <v>2802.81</v>
          </cell>
          <cell r="O306">
            <v>0</v>
          </cell>
        </row>
        <row r="307">
          <cell r="A307">
            <v>147</v>
          </cell>
          <cell r="D307">
            <v>1999</v>
          </cell>
          <cell r="N307">
            <v>2802.81</v>
          </cell>
          <cell r="O307">
            <v>0</v>
          </cell>
        </row>
        <row r="308">
          <cell r="A308">
            <v>147</v>
          </cell>
          <cell r="D308">
            <v>2000</v>
          </cell>
          <cell r="N308">
            <v>2552.25</v>
          </cell>
          <cell r="O308">
            <v>0</v>
          </cell>
        </row>
        <row r="309">
          <cell r="A309">
            <v>147</v>
          </cell>
          <cell r="D309">
            <v>2001</v>
          </cell>
          <cell r="N309">
            <v>2910.76</v>
          </cell>
          <cell r="O309">
            <v>0</v>
          </cell>
        </row>
        <row r="310">
          <cell r="A310">
            <v>147</v>
          </cell>
          <cell r="D310">
            <v>2002</v>
          </cell>
          <cell r="N310">
            <v>2920.76</v>
          </cell>
          <cell r="O310">
            <v>0</v>
          </cell>
        </row>
        <row r="311">
          <cell r="A311">
            <v>147</v>
          </cell>
          <cell r="D311">
            <v>2003</v>
          </cell>
          <cell r="N311">
            <v>2901.9</v>
          </cell>
          <cell r="O311">
            <v>0</v>
          </cell>
        </row>
        <row r="312">
          <cell r="A312">
            <v>147</v>
          </cell>
          <cell r="D312">
            <v>2004</v>
          </cell>
          <cell r="N312">
            <v>2896.06</v>
          </cell>
          <cell r="O312">
            <v>0</v>
          </cell>
        </row>
        <row r="313">
          <cell r="A313">
            <v>147</v>
          </cell>
          <cell r="D313">
            <v>2005</v>
          </cell>
          <cell r="N313">
            <v>2897.49</v>
          </cell>
          <cell r="O313">
            <v>0</v>
          </cell>
        </row>
        <row r="314">
          <cell r="A314">
            <v>147</v>
          </cell>
          <cell r="D314">
            <v>2006</v>
          </cell>
          <cell r="N314">
            <v>2905.49</v>
          </cell>
          <cell r="O314">
            <v>0</v>
          </cell>
        </row>
        <row r="315">
          <cell r="A315">
            <v>147</v>
          </cell>
          <cell r="D315">
            <v>2007</v>
          </cell>
          <cell r="N315">
            <v>3162.45</v>
          </cell>
          <cell r="O315">
            <v>0</v>
          </cell>
        </row>
        <row r="316">
          <cell r="A316">
            <v>147</v>
          </cell>
          <cell r="D316">
            <v>2008</v>
          </cell>
          <cell r="N316">
            <v>3163.75</v>
          </cell>
          <cell r="O316">
            <v>0</v>
          </cell>
        </row>
        <row r="317">
          <cell r="A317">
            <v>147</v>
          </cell>
          <cell r="D317">
            <v>2009</v>
          </cell>
          <cell r="N317">
            <v>3170.85</v>
          </cell>
          <cell r="O317">
            <v>0</v>
          </cell>
        </row>
        <row r="318">
          <cell r="A318">
            <v>147</v>
          </cell>
          <cell r="D318">
            <v>2010</v>
          </cell>
          <cell r="N318">
            <v>3188.85</v>
          </cell>
          <cell r="O318">
            <v>0</v>
          </cell>
        </row>
        <row r="319">
          <cell r="A319">
            <v>147</v>
          </cell>
          <cell r="D319">
            <v>2011</v>
          </cell>
          <cell r="N319">
            <v>3188.85</v>
          </cell>
          <cell r="O319">
            <v>0</v>
          </cell>
        </row>
        <row r="320">
          <cell r="A320">
            <v>147</v>
          </cell>
          <cell r="D320">
            <v>2012</v>
          </cell>
          <cell r="N320">
            <v>3188.85</v>
          </cell>
          <cell r="O320">
            <v>0</v>
          </cell>
        </row>
        <row r="321">
          <cell r="A321">
            <v>147</v>
          </cell>
          <cell r="D321">
            <v>2013</v>
          </cell>
          <cell r="N321">
            <v>3188.85</v>
          </cell>
          <cell r="O321">
            <v>0</v>
          </cell>
        </row>
        <row r="322">
          <cell r="A322">
            <v>147</v>
          </cell>
          <cell r="D322">
            <v>2014</v>
          </cell>
          <cell r="N322">
            <v>3197.46</v>
          </cell>
          <cell r="O322">
            <v>0</v>
          </cell>
        </row>
        <row r="323">
          <cell r="A323">
            <v>147</v>
          </cell>
          <cell r="D323">
            <v>2015</v>
          </cell>
          <cell r="N323">
            <v>3199.96</v>
          </cell>
          <cell r="O323">
            <v>0</v>
          </cell>
        </row>
        <row r="324">
          <cell r="A324">
            <v>147</v>
          </cell>
          <cell r="D324">
            <v>2016</v>
          </cell>
          <cell r="N324">
            <v>3285.8</v>
          </cell>
          <cell r="O324">
            <v>0</v>
          </cell>
        </row>
        <row r="325">
          <cell r="A325">
            <v>157</v>
          </cell>
          <cell r="D325">
            <v>1998</v>
          </cell>
          <cell r="N325">
            <v>3957.26</v>
          </cell>
          <cell r="O325">
            <v>0</v>
          </cell>
        </row>
        <row r="326">
          <cell r="A326">
            <v>157</v>
          </cell>
          <cell r="D326">
            <v>1999</v>
          </cell>
          <cell r="N326">
            <v>3995.73</v>
          </cell>
          <cell r="O326">
            <v>0</v>
          </cell>
        </row>
        <row r="327">
          <cell r="A327">
            <v>157</v>
          </cell>
          <cell r="D327">
            <v>2000</v>
          </cell>
          <cell r="N327">
            <v>2054.36</v>
          </cell>
          <cell r="O327">
            <v>0</v>
          </cell>
        </row>
        <row r="328">
          <cell r="A328">
            <v>157</v>
          </cell>
          <cell r="D328">
            <v>2001</v>
          </cell>
          <cell r="N328">
            <v>1803.22</v>
          </cell>
          <cell r="O328">
            <v>0</v>
          </cell>
        </row>
        <row r="329">
          <cell r="A329">
            <v>157</v>
          </cell>
          <cell r="D329">
            <v>2002</v>
          </cell>
          <cell r="N329">
            <v>1816.91</v>
          </cell>
          <cell r="O329">
            <v>0</v>
          </cell>
        </row>
        <row r="330">
          <cell r="A330">
            <v>157</v>
          </cell>
          <cell r="D330">
            <v>2003</v>
          </cell>
          <cell r="N330">
            <v>1841.24</v>
          </cell>
          <cell r="O330">
            <v>0</v>
          </cell>
        </row>
        <row r="331">
          <cell r="A331">
            <v>157</v>
          </cell>
          <cell r="D331">
            <v>2004</v>
          </cell>
          <cell r="N331">
            <v>2027.83</v>
          </cell>
          <cell r="O331">
            <v>0</v>
          </cell>
        </row>
        <row r="332">
          <cell r="A332">
            <v>157</v>
          </cell>
          <cell r="D332">
            <v>2005</v>
          </cell>
          <cell r="N332">
            <v>2066.15</v>
          </cell>
          <cell r="O332">
            <v>0</v>
          </cell>
        </row>
        <row r="333">
          <cell r="A333">
            <v>157</v>
          </cell>
          <cell r="D333">
            <v>2006</v>
          </cell>
          <cell r="N333">
            <v>2102.6799999999998</v>
          </cell>
          <cell r="O333">
            <v>0</v>
          </cell>
        </row>
        <row r="334">
          <cell r="A334">
            <v>157</v>
          </cell>
          <cell r="D334">
            <v>2007</v>
          </cell>
          <cell r="N334">
            <v>2118.48</v>
          </cell>
          <cell r="O334">
            <v>0</v>
          </cell>
        </row>
        <row r="335">
          <cell r="A335">
            <v>157</v>
          </cell>
          <cell r="D335">
            <v>2008</v>
          </cell>
          <cell r="N335">
            <v>2127.3200000000002</v>
          </cell>
          <cell r="O335">
            <v>0</v>
          </cell>
        </row>
        <row r="336">
          <cell r="A336">
            <v>157</v>
          </cell>
          <cell r="D336">
            <v>2009</v>
          </cell>
          <cell r="N336">
            <v>2145.59</v>
          </cell>
          <cell r="O336">
            <v>0</v>
          </cell>
        </row>
        <row r="337">
          <cell r="A337">
            <v>157</v>
          </cell>
          <cell r="D337">
            <v>2010</v>
          </cell>
          <cell r="N337">
            <v>2146.7800000000002</v>
          </cell>
          <cell r="O337">
            <v>0</v>
          </cell>
        </row>
        <row r="338">
          <cell r="A338">
            <v>157</v>
          </cell>
          <cell r="D338">
            <v>2011</v>
          </cell>
          <cell r="N338">
            <v>1987.33</v>
          </cell>
          <cell r="O338">
            <v>0</v>
          </cell>
        </row>
        <row r="339">
          <cell r="A339">
            <v>157</v>
          </cell>
          <cell r="D339">
            <v>2012</v>
          </cell>
          <cell r="N339">
            <v>2050.4499999999998</v>
          </cell>
          <cell r="O339">
            <v>0</v>
          </cell>
        </row>
        <row r="340">
          <cell r="A340">
            <v>157</v>
          </cell>
          <cell r="D340">
            <v>2013</v>
          </cell>
          <cell r="N340">
            <v>2151</v>
          </cell>
          <cell r="O340">
            <v>0</v>
          </cell>
        </row>
        <row r="341">
          <cell r="A341">
            <v>157</v>
          </cell>
          <cell r="D341">
            <v>2014</v>
          </cell>
          <cell r="N341">
            <v>2151.0300000000002</v>
          </cell>
          <cell r="O341">
            <v>0</v>
          </cell>
        </row>
        <row r="342">
          <cell r="A342">
            <v>157</v>
          </cell>
          <cell r="D342">
            <v>2015</v>
          </cell>
          <cell r="N342">
            <v>2325.0100000000002</v>
          </cell>
          <cell r="O342">
            <v>0</v>
          </cell>
        </row>
        <row r="343">
          <cell r="A343">
            <v>157</v>
          </cell>
          <cell r="D343">
            <v>2016</v>
          </cell>
          <cell r="N343">
            <v>2325.0100000000002</v>
          </cell>
          <cell r="O343">
            <v>0</v>
          </cell>
        </row>
        <row r="344">
          <cell r="A344">
            <v>166</v>
          </cell>
          <cell r="D344">
            <v>1998</v>
          </cell>
          <cell r="N344">
            <v>5869</v>
          </cell>
          <cell r="O344">
            <v>379</v>
          </cell>
        </row>
        <row r="345">
          <cell r="A345">
            <v>166</v>
          </cell>
          <cell r="D345">
            <v>1999</v>
          </cell>
          <cell r="N345">
            <v>5956</v>
          </cell>
          <cell r="O345">
            <v>400</v>
          </cell>
        </row>
        <row r="346">
          <cell r="A346">
            <v>166</v>
          </cell>
          <cell r="D346">
            <v>2000</v>
          </cell>
          <cell r="N346">
            <v>4915</v>
          </cell>
          <cell r="O346">
            <v>1059</v>
          </cell>
        </row>
        <row r="347">
          <cell r="A347">
            <v>166</v>
          </cell>
          <cell r="D347">
            <v>2001</v>
          </cell>
          <cell r="N347">
            <v>4386</v>
          </cell>
          <cell r="O347">
            <v>944</v>
          </cell>
        </row>
        <row r="348">
          <cell r="A348">
            <v>166</v>
          </cell>
          <cell r="D348">
            <v>2002</v>
          </cell>
          <cell r="N348">
            <v>5815.2</v>
          </cell>
          <cell r="O348">
            <v>519.79999999999995</v>
          </cell>
        </row>
        <row r="349">
          <cell r="A349">
            <v>166</v>
          </cell>
          <cell r="D349">
            <v>2003</v>
          </cell>
          <cell r="N349">
            <v>5815.2</v>
          </cell>
          <cell r="O349">
            <v>519.79999999999995</v>
          </cell>
        </row>
        <row r="350">
          <cell r="A350">
            <v>166</v>
          </cell>
          <cell r="D350">
            <v>2004</v>
          </cell>
          <cell r="N350">
            <v>5894</v>
          </cell>
          <cell r="O350">
            <v>519.79999999999995</v>
          </cell>
        </row>
        <row r="351">
          <cell r="A351">
            <v>166</v>
          </cell>
          <cell r="D351">
            <v>2005</v>
          </cell>
          <cell r="N351">
            <v>5914</v>
          </cell>
          <cell r="O351">
            <v>523.79999999999995</v>
          </cell>
        </row>
        <row r="352">
          <cell r="A352">
            <v>166</v>
          </cell>
          <cell r="D352">
            <v>2006</v>
          </cell>
          <cell r="N352">
            <v>5780.97</v>
          </cell>
          <cell r="O352">
            <v>523.79999999999995</v>
          </cell>
        </row>
        <row r="353">
          <cell r="A353">
            <v>166</v>
          </cell>
          <cell r="D353">
            <v>2007</v>
          </cell>
          <cell r="N353">
            <v>5812.62</v>
          </cell>
          <cell r="O353">
            <v>523.79999999999995</v>
          </cell>
        </row>
        <row r="354">
          <cell r="A354">
            <v>166</v>
          </cell>
          <cell r="D354">
            <v>2008</v>
          </cell>
          <cell r="N354">
            <v>6151.32</v>
          </cell>
          <cell r="O354">
            <v>526.09</v>
          </cell>
        </row>
        <row r="355">
          <cell r="A355">
            <v>166</v>
          </cell>
          <cell r="D355">
            <v>2009</v>
          </cell>
          <cell r="N355">
            <v>5990.77</v>
          </cell>
          <cell r="O355">
            <v>526.09</v>
          </cell>
        </row>
        <row r="356">
          <cell r="A356">
            <v>166</v>
          </cell>
          <cell r="D356">
            <v>2010</v>
          </cell>
          <cell r="N356">
            <v>5990.77</v>
          </cell>
          <cell r="O356">
            <v>526.09</v>
          </cell>
        </row>
        <row r="357">
          <cell r="A357">
            <v>166</v>
          </cell>
          <cell r="D357">
            <v>2011</v>
          </cell>
          <cell r="N357">
            <v>6153.73</v>
          </cell>
          <cell r="O357">
            <v>548.82000000000005</v>
          </cell>
        </row>
        <row r="358">
          <cell r="A358">
            <v>166</v>
          </cell>
          <cell r="D358">
            <v>2012</v>
          </cell>
          <cell r="N358">
            <v>6383</v>
          </cell>
          <cell r="O358">
            <v>521.44000000000005</v>
          </cell>
        </row>
        <row r="359">
          <cell r="A359">
            <v>166</v>
          </cell>
          <cell r="D359">
            <v>2013</v>
          </cell>
          <cell r="N359">
            <v>6300.9</v>
          </cell>
          <cell r="O359">
            <v>538.38</v>
          </cell>
        </row>
        <row r="360">
          <cell r="A360">
            <v>166</v>
          </cell>
          <cell r="D360">
            <v>2014</v>
          </cell>
          <cell r="N360">
            <v>6620.81</v>
          </cell>
          <cell r="O360">
            <v>603.23</v>
          </cell>
        </row>
        <row r="361">
          <cell r="A361">
            <v>166</v>
          </cell>
          <cell r="D361">
            <v>2015</v>
          </cell>
          <cell r="N361">
            <v>6788.85</v>
          </cell>
          <cell r="O361">
            <v>596.07000000000005</v>
          </cell>
        </row>
        <row r="362">
          <cell r="A362">
            <v>166</v>
          </cell>
          <cell r="D362">
            <v>2016</v>
          </cell>
          <cell r="N362">
            <v>6829.36</v>
          </cell>
          <cell r="O362">
            <v>627.67999999999995</v>
          </cell>
        </row>
        <row r="363">
          <cell r="A363">
            <v>187</v>
          </cell>
          <cell r="D363">
            <v>1998</v>
          </cell>
          <cell r="N363">
            <v>2095</v>
          </cell>
          <cell r="O363">
            <v>3</v>
          </cell>
        </row>
        <row r="364">
          <cell r="A364">
            <v>187</v>
          </cell>
          <cell r="D364">
            <v>1999</v>
          </cell>
          <cell r="N364">
            <v>2095</v>
          </cell>
          <cell r="O364">
            <v>3</v>
          </cell>
        </row>
        <row r="365">
          <cell r="A365">
            <v>187</v>
          </cell>
          <cell r="D365">
            <v>2000</v>
          </cell>
          <cell r="N365">
            <v>2115</v>
          </cell>
          <cell r="O365">
            <v>3</v>
          </cell>
        </row>
        <row r="366">
          <cell r="A366">
            <v>187</v>
          </cell>
          <cell r="D366">
            <v>2001</v>
          </cell>
          <cell r="N366">
            <v>2161.6999999999998</v>
          </cell>
          <cell r="O366">
            <v>3</v>
          </cell>
        </row>
        <row r="367">
          <cell r="A367">
            <v>187</v>
          </cell>
          <cell r="D367">
            <v>2002</v>
          </cell>
          <cell r="N367">
            <v>2151</v>
          </cell>
          <cell r="O367">
            <v>3</v>
          </cell>
        </row>
        <row r="368">
          <cell r="A368">
            <v>187</v>
          </cell>
          <cell r="D368">
            <v>2003</v>
          </cell>
          <cell r="N368">
            <v>2152</v>
          </cell>
          <cell r="O368">
            <v>3</v>
          </cell>
        </row>
        <row r="369">
          <cell r="A369">
            <v>187</v>
          </cell>
          <cell r="D369">
            <v>2004</v>
          </cell>
          <cell r="N369">
            <v>2144</v>
          </cell>
          <cell r="O369">
            <v>3</v>
          </cell>
        </row>
        <row r="370">
          <cell r="A370">
            <v>187</v>
          </cell>
          <cell r="D370">
            <v>2005</v>
          </cell>
          <cell r="N370">
            <v>2133</v>
          </cell>
          <cell r="O370">
            <v>3</v>
          </cell>
        </row>
        <row r="371">
          <cell r="A371">
            <v>187</v>
          </cell>
          <cell r="D371">
            <v>2006</v>
          </cell>
          <cell r="N371">
            <v>2135</v>
          </cell>
          <cell r="O371">
            <v>3</v>
          </cell>
        </row>
        <row r="372">
          <cell r="A372">
            <v>187</v>
          </cell>
          <cell r="D372">
            <v>2007</v>
          </cell>
          <cell r="N372">
            <v>2150</v>
          </cell>
          <cell r="O372">
            <v>3</v>
          </cell>
        </row>
        <row r="373">
          <cell r="A373">
            <v>187</v>
          </cell>
          <cell r="D373">
            <v>2008</v>
          </cell>
          <cell r="N373">
            <v>2215</v>
          </cell>
          <cell r="O373">
            <v>3</v>
          </cell>
        </row>
        <row r="374">
          <cell r="A374">
            <v>187</v>
          </cell>
          <cell r="D374">
            <v>2009</v>
          </cell>
          <cell r="N374">
            <v>2216</v>
          </cell>
          <cell r="O374">
            <v>3</v>
          </cell>
        </row>
        <row r="375">
          <cell r="A375">
            <v>187</v>
          </cell>
          <cell r="D375">
            <v>2010</v>
          </cell>
          <cell r="N375">
            <v>2207</v>
          </cell>
          <cell r="O375">
            <v>3</v>
          </cell>
        </row>
        <row r="376">
          <cell r="A376">
            <v>187</v>
          </cell>
          <cell r="D376">
            <v>2011</v>
          </cell>
          <cell r="N376">
            <v>2207</v>
          </cell>
          <cell r="O376">
            <v>3</v>
          </cell>
        </row>
        <row r="377">
          <cell r="A377">
            <v>187</v>
          </cell>
          <cell r="D377">
            <v>2012</v>
          </cell>
          <cell r="N377">
            <v>2198</v>
          </cell>
          <cell r="O377">
            <v>3</v>
          </cell>
        </row>
        <row r="378">
          <cell r="A378">
            <v>187</v>
          </cell>
          <cell r="D378">
            <v>2013</v>
          </cell>
          <cell r="N378">
            <v>2207</v>
          </cell>
          <cell r="O378">
            <v>3</v>
          </cell>
        </row>
        <row r="379">
          <cell r="A379">
            <v>187</v>
          </cell>
          <cell r="D379">
            <v>2014</v>
          </cell>
          <cell r="N379">
            <v>2198</v>
          </cell>
          <cell r="O379">
            <v>3</v>
          </cell>
        </row>
        <row r="380">
          <cell r="A380">
            <v>187</v>
          </cell>
          <cell r="D380">
            <v>2015</v>
          </cell>
          <cell r="N380">
            <v>2207</v>
          </cell>
          <cell r="O380">
            <v>3</v>
          </cell>
        </row>
        <row r="381">
          <cell r="A381">
            <v>187</v>
          </cell>
          <cell r="D381">
            <v>2016</v>
          </cell>
          <cell r="N381">
            <v>2205</v>
          </cell>
          <cell r="O381">
            <v>3</v>
          </cell>
        </row>
        <row r="382">
          <cell r="A382">
            <v>191</v>
          </cell>
          <cell r="D382">
            <v>1998</v>
          </cell>
          <cell r="N382">
            <v>4045.56</v>
          </cell>
          <cell r="O382">
            <v>70.680000000000007</v>
          </cell>
        </row>
        <row r="383">
          <cell r="A383">
            <v>191</v>
          </cell>
          <cell r="D383">
            <v>1999</v>
          </cell>
          <cell r="N383">
            <v>3955.35</v>
          </cell>
          <cell r="O383">
            <v>70.680000000000007</v>
          </cell>
        </row>
        <row r="384">
          <cell r="A384">
            <v>191</v>
          </cell>
          <cell r="D384">
            <v>2000</v>
          </cell>
          <cell r="N384">
            <v>3802.39</v>
          </cell>
          <cell r="O384">
            <v>75.069999999999993</v>
          </cell>
        </row>
        <row r="385">
          <cell r="A385">
            <v>191</v>
          </cell>
          <cell r="D385">
            <v>2001</v>
          </cell>
          <cell r="N385">
            <v>3677.08</v>
          </cell>
          <cell r="O385">
            <v>73.349999999999994</v>
          </cell>
        </row>
        <row r="386">
          <cell r="A386">
            <v>191</v>
          </cell>
          <cell r="D386">
            <v>2002</v>
          </cell>
          <cell r="N386">
            <v>3677.2</v>
          </cell>
          <cell r="O386">
            <v>73.349999999999994</v>
          </cell>
        </row>
        <row r="387">
          <cell r="A387">
            <v>191</v>
          </cell>
          <cell r="D387">
            <v>2003</v>
          </cell>
          <cell r="N387">
            <v>3510.24</v>
          </cell>
          <cell r="O387">
            <v>73.349999999999994</v>
          </cell>
        </row>
        <row r="388">
          <cell r="A388">
            <v>191</v>
          </cell>
          <cell r="D388">
            <v>2004</v>
          </cell>
          <cell r="N388">
            <v>3802.43</v>
          </cell>
          <cell r="O388">
            <v>75.069999999999993</v>
          </cell>
        </row>
        <row r="389">
          <cell r="A389">
            <v>191</v>
          </cell>
          <cell r="D389">
            <v>2005</v>
          </cell>
          <cell r="N389">
            <v>3638.01</v>
          </cell>
          <cell r="O389">
            <v>73.97</v>
          </cell>
        </row>
        <row r="390">
          <cell r="A390">
            <v>191</v>
          </cell>
          <cell r="D390">
            <v>2006</v>
          </cell>
          <cell r="N390">
            <v>1988.71</v>
          </cell>
          <cell r="O390">
            <v>53.63</v>
          </cell>
        </row>
        <row r="391">
          <cell r="A391">
            <v>191</v>
          </cell>
          <cell r="D391">
            <v>2007</v>
          </cell>
          <cell r="N391">
            <v>3421.72</v>
          </cell>
          <cell r="O391">
            <v>70.56</v>
          </cell>
        </row>
        <row r="392">
          <cell r="A392">
            <v>191</v>
          </cell>
          <cell r="D392">
            <v>2008</v>
          </cell>
          <cell r="N392">
            <v>3443.86</v>
          </cell>
          <cell r="O392">
            <v>116.29</v>
          </cell>
        </row>
        <row r="393">
          <cell r="A393">
            <v>191</v>
          </cell>
          <cell r="D393">
            <v>2009</v>
          </cell>
          <cell r="N393">
            <v>3517.4</v>
          </cell>
          <cell r="O393">
            <v>114.03</v>
          </cell>
        </row>
        <row r="394">
          <cell r="A394">
            <v>191</v>
          </cell>
          <cell r="D394">
            <v>2010</v>
          </cell>
          <cell r="N394">
            <v>3529.89</v>
          </cell>
          <cell r="O394">
            <v>138.13</v>
          </cell>
        </row>
        <row r="395">
          <cell r="A395">
            <v>191</v>
          </cell>
          <cell r="D395">
            <v>2011</v>
          </cell>
          <cell r="N395">
            <v>3478.93</v>
          </cell>
          <cell r="O395">
            <v>129.34</v>
          </cell>
        </row>
        <row r="396">
          <cell r="A396">
            <v>191</v>
          </cell>
          <cell r="D396">
            <v>2012</v>
          </cell>
          <cell r="N396">
            <v>3478.68</v>
          </cell>
          <cell r="O396">
            <v>180.19</v>
          </cell>
        </row>
        <row r="397">
          <cell r="A397">
            <v>191</v>
          </cell>
          <cell r="D397">
            <v>2013</v>
          </cell>
          <cell r="N397">
            <v>2040.23</v>
          </cell>
          <cell r="O397">
            <v>180.19</v>
          </cell>
        </row>
        <row r="398">
          <cell r="A398">
            <v>191</v>
          </cell>
          <cell r="D398">
            <v>2014</v>
          </cell>
          <cell r="N398">
            <v>3509.83</v>
          </cell>
          <cell r="O398">
            <v>180.19</v>
          </cell>
        </row>
        <row r="399">
          <cell r="A399">
            <v>191</v>
          </cell>
          <cell r="D399">
            <v>2015</v>
          </cell>
          <cell r="N399">
            <v>3509.01</v>
          </cell>
          <cell r="O399">
            <v>180.19</v>
          </cell>
        </row>
        <row r="400">
          <cell r="A400">
            <v>191</v>
          </cell>
          <cell r="D400">
            <v>2016</v>
          </cell>
          <cell r="N400">
            <v>3553.74</v>
          </cell>
          <cell r="O400">
            <v>180.19</v>
          </cell>
        </row>
        <row r="401">
          <cell r="A401">
            <v>202</v>
          </cell>
          <cell r="D401">
            <v>1998</v>
          </cell>
          <cell r="N401">
            <v>166.1</v>
          </cell>
          <cell r="O401">
            <v>0</v>
          </cell>
        </row>
        <row r="402">
          <cell r="A402">
            <v>202</v>
          </cell>
          <cell r="D402">
            <v>1999</v>
          </cell>
          <cell r="N402">
            <v>480.79</v>
          </cell>
          <cell r="O402">
            <v>0</v>
          </cell>
        </row>
        <row r="403">
          <cell r="A403">
            <v>202</v>
          </cell>
          <cell r="D403">
            <v>2000</v>
          </cell>
          <cell r="N403">
            <v>480.79</v>
          </cell>
          <cell r="O403">
            <v>0</v>
          </cell>
        </row>
        <row r="404">
          <cell r="A404">
            <v>202</v>
          </cell>
          <cell r="D404">
            <v>2001</v>
          </cell>
          <cell r="N404">
            <v>484.69</v>
          </cell>
          <cell r="O404">
            <v>0</v>
          </cell>
        </row>
        <row r="405">
          <cell r="A405">
            <v>202</v>
          </cell>
          <cell r="D405">
            <v>2002</v>
          </cell>
          <cell r="N405">
            <v>484.59</v>
          </cell>
          <cell r="O405">
            <v>0</v>
          </cell>
        </row>
        <row r="406">
          <cell r="A406">
            <v>202</v>
          </cell>
          <cell r="D406">
            <v>2003</v>
          </cell>
          <cell r="N406">
            <v>350.39</v>
          </cell>
          <cell r="O406">
            <v>16.420000000000002</v>
          </cell>
        </row>
        <row r="407">
          <cell r="A407">
            <v>202</v>
          </cell>
          <cell r="D407">
            <v>2004</v>
          </cell>
          <cell r="N407">
            <v>342.89</v>
          </cell>
          <cell r="O407">
            <v>16.86</v>
          </cell>
        </row>
        <row r="408">
          <cell r="A408">
            <v>202</v>
          </cell>
          <cell r="D408">
            <v>2005</v>
          </cell>
          <cell r="N408">
            <v>346.65</v>
          </cell>
          <cell r="O408">
            <v>183.27</v>
          </cell>
        </row>
        <row r="409">
          <cell r="A409">
            <v>202</v>
          </cell>
          <cell r="D409">
            <v>2006</v>
          </cell>
          <cell r="N409">
            <v>348.65</v>
          </cell>
          <cell r="O409">
            <v>184.77</v>
          </cell>
        </row>
        <row r="410">
          <cell r="A410">
            <v>202</v>
          </cell>
          <cell r="D410">
            <v>2007</v>
          </cell>
          <cell r="N410">
            <v>370.95</v>
          </cell>
          <cell r="O410">
            <v>184.77</v>
          </cell>
        </row>
        <row r="411">
          <cell r="A411">
            <v>202</v>
          </cell>
          <cell r="D411">
            <v>2008</v>
          </cell>
          <cell r="N411">
            <v>371.95</v>
          </cell>
          <cell r="O411">
            <v>184.77</v>
          </cell>
        </row>
        <row r="412">
          <cell r="A412">
            <v>202</v>
          </cell>
          <cell r="D412">
            <v>2009</v>
          </cell>
          <cell r="N412">
            <v>374.64</v>
          </cell>
          <cell r="O412">
            <v>188.47</v>
          </cell>
        </row>
        <row r="413">
          <cell r="A413">
            <v>202</v>
          </cell>
          <cell r="D413">
            <v>2010</v>
          </cell>
          <cell r="N413">
            <v>373.64</v>
          </cell>
          <cell r="O413">
            <v>188.47</v>
          </cell>
        </row>
        <row r="414">
          <cell r="A414">
            <v>202</v>
          </cell>
          <cell r="D414">
            <v>2011</v>
          </cell>
          <cell r="N414">
            <v>373.64</v>
          </cell>
          <cell r="O414">
            <v>188.47</v>
          </cell>
        </row>
        <row r="415">
          <cell r="A415">
            <v>202</v>
          </cell>
          <cell r="D415">
            <v>2012</v>
          </cell>
          <cell r="N415">
            <v>373.34</v>
          </cell>
          <cell r="O415">
            <v>188.47</v>
          </cell>
        </row>
        <row r="416">
          <cell r="A416">
            <v>202</v>
          </cell>
          <cell r="D416">
            <v>2013</v>
          </cell>
          <cell r="N416">
            <v>373.34</v>
          </cell>
          <cell r="O416">
            <v>188.47</v>
          </cell>
        </row>
        <row r="417">
          <cell r="A417">
            <v>202</v>
          </cell>
          <cell r="D417">
            <v>2014</v>
          </cell>
          <cell r="N417">
            <v>373.34</v>
          </cell>
          <cell r="O417">
            <v>188.47</v>
          </cell>
        </row>
        <row r="418">
          <cell r="A418">
            <v>202</v>
          </cell>
          <cell r="D418">
            <v>2015</v>
          </cell>
          <cell r="N418">
            <v>337.25</v>
          </cell>
          <cell r="O418">
            <v>51.31</v>
          </cell>
        </row>
        <row r="419">
          <cell r="A419">
            <v>202</v>
          </cell>
          <cell r="D419">
            <v>2016</v>
          </cell>
          <cell r="N419">
            <v>337.25</v>
          </cell>
          <cell r="O419">
            <v>51.31</v>
          </cell>
        </row>
        <row r="420">
          <cell r="A420">
            <v>316</v>
          </cell>
          <cell r="D420">
            <v>1998</v>
          </cell>
        </row>
        <row r="421">
          <cell r="A421">
            <v>316</v>
          </cell>
          <cell r="D421">
            <v>1999</v>
          </cell>
        </row>
        <row r="422">
          <cell r="A422">
            <v>316</v>
          </cell>
          <cell r="D422">
            <v>2000</v>
          </cell>
        </row>
        <row r="423">
          <cell r="A423">
            <v>316</v>
          </cell>
          <cell r="D423">
            <v>2001</v>
          </cell>
        </row>
        <row r="424">
          <cell r="A424">
            <v>316</v>
          </cell>
          <cell r="D424">
            <v>2002</v>
          </cell>
        </row>
        <row r="425">
          <cell r="A425">
            <v>316</v>
          </cell>
          <cell r="D425">
            <v>2003</v>
          </cell>
        </row>
        <row r="426">
          <cell r="A426">
            <v>316</v>
          </cell>
          <cell r="D426">
            <v>2004</v>
          </cell>
        </row>
        <row r="427">
          <cell r="A427">
            <v>316</v>
          </cell>
          <cell r="D427">
            <v>2005</v>
          </cell>
        </row>
        <row r="428">
          <cell r="A428">
            <v>316</v>
          </cell>
          <cell r="D428">
            <v>2006</v>
          </cell>
        </row>
        <row r="429">
          <cell r="A429">
            <v>316</v>
          </cell>
          <cell r="D429">
            <v>2007</v>
          </cell>
          <cell r="N429">
            <v>6591.12</v>
          </cell>
          <cell r="O429">
            <v>229.56</v>
          </cell>
        </row>
        <row r="430">
          <cell r="A430">
            <v>316</v>
          </cell>
          <cell r="D430">
            <v>2008</v>
          </cell>
          <cell r="N430">
            <v>6589.63</v>
          </cell>
          <cell r="O430">
            <v>229.56</v>
          </cell>
        </row>
        <row r="431">
          <cell r="A431">
            <v>316</v>
          </cell>
          <cell r="D431">
            <v>2009</v>
          </cell>
          <cell r="N431">
            <v>6582.27</v>
          </cell>
          <cell r="O431">
            <v>229.56</v>
          </cell>
        </row>
        <row r="432">
          <cell r="A432">
            <v>316</v>
          </cell>
          <cell r="D432">
            <v>2010</v>
          </cell>
          <cell r="N432">
            <v>6546.13</v>
          </cell>
          <cell r="O432">
            <v>229.56</v>
          </cell>
        </row>
        <row r="433">
          <cell r="A433">
            <v>316</v>
          </cell>
          <cell r="D433">
            <v>2011</v>
          </cell>
          <cell r="N433">
            <v>6566</v>
          </cell>
          <cell r="O433">
            <v>231.33</v>
          </cell>
        </row>
        <row r="434">
          <cell r="A434">
            <v>316</v>
          </cell>
          <cell r="D434">
            <v>2012</v>
          </cell>
          <cell r="N434">
            <v>6343.74</v>
          </cell>
          <cell r="O434">
            <v>231.83</v>
          </cell>
        </row>
        <row r="435">
          <cell r="A435">
            <v>316</v>
          </cell>
          <cell r="D435">
            <v>2013</v>
          </cell>
          <cell r="N435">
            <v>6699.82</v>
          </cell>
          <cell r="O435">
            <v>58.94</v>
          </cell>
        </row>
        <row r="436">
          <cell r="A436">
            <v>316</v>
          </cell>
          <cell r="D436">
            <v>2014</v>
          </cell>
          <cell r="N436">
            <v>6564.38</v>
          </cell>
          <cell r="O436">
            <v>58.94</v>
          </cell>
        </row>
        <row r="437">
          <cell r="A437">
            <v>316</v>
          </cell>
          <cell r="D437">
            <v>2015</v>
          </cell>
          <cell r="N437">
            <v>6478.08</v>
          </cell>
          <cell r="O437">
            <v>90.95</v>
          </cell>
        </row>
        <row r="438">
          <cell r="A438">
            <v>316</v>
          </cell>
          <cell r="D438">
            <v>2016</v>
          </cell>
          <cell r="N438">
            <v>6422.37</v>
          </cell>
          <cell r="O438">
            <v>90.45</v>
          </cell>
        </row>
        <row r="439">
          <cell r="A439">
            <v>428</v>
          </cell>
          <cell r="D439">
            <v>1998</v>
          </cell>
        </row>
        <row r="440">
          <cell r="A440">
            <v>428</v>
          </cell>
          <cell r="D440">
            <v>1999</v>
          </cell>
        </row>
        <row r="441">
          <cell r="A441">
            <v>428</v>
          </cell>
          <cell r="D441">
            <v>2000</v>
          </cell>
        </row>
        <row r="442">
          <cell r="A442">
            <v>428</v>
          </cell>
          <cell r="D442">
            <v>2001</v>
          </cell>
        </row>
        <row r="443">
          <cell r="A443">
            <v>428</v>
          </cell>
          <cell r="D443">
            <v>2002</v>
          </cell>
        </row>
        <row r="444">
          <cell r="A444">
            <v>428</v>
          </cell>
          <cell r="D444">
            <v>2003</v>
          </cell>
        </row>
        <row r="445">
          <cell r="A445">
            <v>428</v>
          </cell>
          <cell r="D445">
            <v>2004</v>
          </cell>
        </row>
        <row r="446">
          <cell r="A446">
            <v>428</v>
          </cell>
          <cell r="D446">
            <v>2005</v>
          </cell>
        </row>
        <row r="447">
          <cell r="A447">
            <v>428</v>
          </cell>
          <cell r="D447">
            <v>2006</v>
          </cell>
        </row>
        <row r="448">
          <cell r="A448">
            <v>428</v>
          </cell>
          <cell r="D448">
            <v>2007</v>
          </cell>
        </row>
        <row r="449">
          <cell r="A449">
            <v>428</v>
          </cell>
          <cell r="D449">
            <v>2008</v>
          </cell>
        </row>
        <row r="450">
          <cell r="A450">
            <v>428</v>
          </cell>
          <cell r="D450">
            <v>2009</v>
          </cell>
        </row>
        <row r="451">
          <cell r="A451">
            <v>428</v>
          </cell>
          <cell r="D451">
            <v>2010</v>
          </cell>
        </row>
        <row r="452">
          <cell r="A452">
            <v>428</v>
          </cell>
          <cell r="D452">
            <v>2011</v>
          </cell>
        </row>
        <row r="453">
          <cell r="A453">
            <v>428</v>
          </cell>
          <cell r="D453">
            <v>2012</v>
          </cell>
        </row>
        <row r="454">
          <cell r="A454">
            <v>428</v>
          </cell>
          <cell r="D454">
            <v>2013</v>
          </cell>
          <cell r="N454">
            <v>237.18</v>
          </cell>
          <cell r="O454">
            <v>0</v>
          </cell>
        </row>
        <row r="455">
          <cell r="A455">
            <v>428</v>
          </cell>
          <cell r="D455">
            <v>2014</v>
          </cell>
          <cell r="N455">
            <v>237.18</v>
          </cell>
          <cell r="O455">
            <v>0</v>
          </cell>
        </row>
        <row r="456">
          <cell r="A456">
            <v>428</v>
          </cell>
          <cell r="D456">
            <v>2015</v>
          </cell>
          <cell r="N456">
            <v>237.18</v>
          </cell>
          <cell r="O456">
            <v>0</v>
          </cell>
        </row>
        <row r="457">
          <cell r="A457">
            <v>428</v>
          </cell>
          <cell r="D457">
            <v>2016</v>
          </cell>
          <cell r="N457">
            <v>237.18</v>
          </cell>
          <cell r="O457">
            <v>0</v>
          </cell>
        </row>
      </sheetData>
      <sheetData sheetId="14"/>
      <sheetData sheetId="1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3" displayName="Table3" ref="A3:G71" totalsRowShown="0" headerRowDxfId="7" dataDxfId="6" tableBorderDxfId="5">
  <tableColumns count="7">
    <tableColumn id="1" xr3:uid="{00000000-0010-0000-0000-000001000000}" name="Line Number" dataDxfId="4"/>
    <tableColumn id="2" xr3:uid="{00000000-0010-0000-0000-000002000000}" name="Location" dataDxfId="3"/>
    <tableColumn id="3" xr3:uid="{00000000-0010-0000-0000-000003000000}" name="Voltage (kV)" dataDxfId="2"/>
    <tableColumn id="4" xr3:uid="{00000000-0010-0000-0000-000004000000}" name="Length (km)"/>
    <tableColumn id="5" xr3:uid="{00000000-0010-0000-0000-000005000000}" name="Construction Type" dataDxfId="1"/>
    <tableColumn id="6" xr3:uid="{00000000-0010-0000-0000-000006000000}" name="Year Built" dataDxfId="0"/>
    <tableColumn id="8" xr3:uid="{00000000-0010-0000-0000-000008000000}" name="Conductor Type¹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N84"/>
  <sheetViews>
    <sheetView tabSelected="1" topLeftCell="C35" zoomScale="90" zoomScaleNormal="90" workbookViewId="0">
      <selection activeCell="O48" sqref="O48"/>
    </sheetView>
  </sheetViews>
  <sheetFormatPr defaultRowHeight="15" x14ac:dyDescent="0.25"/>
  <cols>
    <col min="3" max="3" width="2.7109375" customWidth="1"/>
    <col min="5" max="5" width="2.7109375" customWidth="1"/>
    <col min="7" max="7" width="10.7109375" customWidth="1"/>
    <col min="8" max="8" width="9.140625" style="1" customWidth="1"/>
    <col min="9" max="9" width="2.7109375" customWidth="1"/>
    <col min="10" max="12" width="9.5703125" customWidth="1"/>
    <col min="13" max="13" width="2.7109375" customWidth="1"/>
    <col min="14" max="16" width="10.7109375" customWidth="1"/>
    <col min="17" max="17" width="10.7109375" style="1" customWidth="1"/>
    <col min="18" max="18" width="10.7109375" customWidth="1"/>
    <col min="19" max="19" width="2.7109375" customWidth="1"/>
    <col min="22" max="23" width="9.140625" bestFit="1" customWidth="1"/>
    <col min="24" max="24" width="8.5703125" customWidth="1"/>
    <col min="25" max="25" width="9.5703125" customWidth="1"/>
    <col min="26" max="27" width="9.140625" bestFit="1" customWidth="1"/>
    <col min="28" max="28" width="9.7109375" bestFit="1" customWidth="1"/>
    <col min="35" max="35" width="10.7109375" customWidth="1"/>
    <col min="40" max="40" width="15.7109375" customWidth="1"/>
  </cols>
  <sheetData>
    <row r="3" spans="19:40" x14ac:dyDescent="0.25">
      <c r="S3" s="96"/>
      <c r="T3" s="32"/>
      <c r="U3" s="32"/>
      <c r="V3" s="32"/>
      <c r="W3" s="32"/>
      <c r="X3" s="32"/>
      <c r="Y3" s="32"/>
      <c r="Z3" s="32"/>
      <c r="AI3" s="96"/>
      <c r="AJ3" s="96"/>
      <c r="AK3" s="97"/>
      <c r="AL3" s="96"/>
      <c r="AM3" s="96"/>
      <c r="AN3" s="97"/>
    </row>
    <row r="4" spans="19:40" x14ac:dyDescent="0.25">
      <c r="S4" s="96"/>
      <c r="T4" s="459"/>
      <c r="U4" s="459"/>
      <c r="V4" s="319"/>
      <c r="W4" s="319"/>
      <c r="X4" s="320"/>
      <c r="Y4" s="461"/>
      <c r="Z4" s="32"/>
      <c r="AI4" s="455"/>
      <c r="AJ4" s="456"/>
      <c r="AK4" s="304"/>
      <c r="AL4" s="305" t="s">
        <v>713</v>
      </c>
      <c r="AM4" s="100"/>
      <c r="AN4" s="306" t="s">
        <v>714</v>
      </c>
    </row>
    <row r="5" spans="19:40" x14ac:dyDescent="0.25">
      <c r="S5" s="96"/>
      <c r="T5" s="320"/>
      <c r="U5" s="320"/>
      <c r="V5" s="320"/>
      <c r="W5" s="321"/>
      <c r="X5" s="320"/>
      <c r="Y5" s="461"/>
      <c r="Z5" s="32"/>
      <c r="AI5" s="103" t="s">
        <v>1158</v>
      </c>
      <c r="AJ5" s="104"/>
      <c r="AK5" s="104"/>
      <c r="AL5" s="105">
        <f>'Line Lengths'!L4</f>
        <v>2064.2339999999995</v>
      </c>
      <c r="AM5" s="104"/>
      <c r="AN5" s="106">
        <v>1902</v>
      </c>
    </row>
    <row r="6" spans="19:40" x14ac:dyDescent="0.25">
      <c r="S6" s="96"/>
      <c r="T6" s="320"/>
      <c r="U6" s="320"/>
      <c r="V6" s="320"/>
      <c r="W6" s="321"/>
      <c r="X6" s="320"/>
      <c r="Y6" s="324"/>
      <c r="Z6" s="32"/>
      <c r="AI6" s="103" t="s">
        <v>1082</v>
      </c>
      <c r="AJ6" s="104"/>
      <c r="AK6" s="104"/>
      <c r="AL6" s="105">
        <f>'Line Lengths'!J5</f>
        <v>1500.1599999999999</v>
      </c>
      <c r="AM6" s="104"/>
      <c r="AN6" s="107"/>
    </row>
    <row r="7" spans="19:40" x14ac:dyDescent="0.25">
      <c r="S7" s="96"/>
      <c r="T7" s="320"/>
      <c r="U7" s="320"/>
      <c r="V7" s="320"/>
      <c r="W7" s="321"/>
      <c r="X7" s="320"/>
      <c r="Y7" s="320"/>
      <c r="Z7" s="32"/>
      <c r="AI7" s="103" t="s">
        <v>1083</v>
      </c>
      <c r="AJ7" s="104"/>
      <c r="AK7" s="104"/>
      <c r="AL7" s="105">
        <f>SUM('Line Lengths'!J6,'Line Lengths'!J7)</f>
        <v>673.2410000000001</v>
      </c>
      <c r="AM7" s="104"/>
      <c r="AN7" s="107"/>
    </row>
    <row r="8" spans="19:40" x14ac:dyDescent="0.25">
      <c r="S8" s="96"/>
      <c r="T8" s="320"/>
      <c r="U8" s="320"/>
      <c r="V8" s="320"/>
      <c r="W8" s="321"/>
      <c r="X8" s="320"/>
      <c r="Y8" s="320"/>
      <c r="Z8" s="32"/>
      <c r="AI8" s="103" t="s">
        <v>718</v>
      </c>
      <c r="AJ8" s="104"/>
      <c r="AK8" s="104"/>
      <c r="AL8" s="105">
        <v>1100</v>
      </c>
      <c r="AM8" s="104"/>
      <c r="AN8" s="107"/>
    </row>
    <row r="9" spans="19:40" x14ac:dyDescent="0.25">
      <c r="S9" s="96"/>
      <c r="T9" s="320"/>
      <c r="U9" s="320"/>
      <c r="V9" s="320"/>
      <c r="W9" s="321"/>
      <c r="X9" s="320"/>
      <c r="Y9" s="320"/>
      <c r="Z9" s="32"/>
      <c r="AI9" s="103" t="s">
        <v>719</v>
      </c>
      <c r="AJ9" s="104"/>
      <c r="AK9" s="104"/>
      <c r="AL9" s="105">
        <f>'Line Lengths'!K4</f>
        <v>186.45599999999999</v>
      </c>
      <c r="AM9" s="104"/>
      <c r="AN9" s="246"/>
    </row>
    <row r="10" spans="19:40" x14ac:dyDescent="0.25">
      <c r="S10" s="96"/>
      <c r="T10" s="320"/>
      <c r="U10" s="320"/>
      <c r="V10" s="320"/>
      <c r="W10" s="321"/>
      <c r="X10" s="320"/>
      <c r="Y10" s="320"/>
      <c r="Z10" s="32"/>
      <c r="AI10" s="103" t="s">
        <v>1084</v>
      </c>
      <c r="AJ10" s="104"/>
      <c r="AK10" s="104"/>
      <c r="AL10" s="105">
        <v>500</v>
      </c>
      <c r="AM10" s="104"/>
      <c r="AN10" s="107"/>
    </row>
    <row r="11" spans="19:40" x14ac:dyDescent="0.25">
      <c r="S11" s="303"/>
      <c r="T11" s="320"/>
      <c r="U11" s="320"/>
      <c r="V11" s="322"/>
      <c r="W11" s="321"/>
      <c r="X11" s="320"/>
      <c r="Y11" s="319"/>
      <c r="Z11" s="32"/>
      <c r="AI11" s="113"/>
      <c r="AJ11" s="114"/>
      <c r="AK11" s="307" t="s">
        <v>1085</v>
      </c>
      <c r="AL11" s="109">
        <f>SUM(AL5:AL10)</f>
        <v>6024.0909999999994</v>
      </c>
      <c r="AM11" s="104"/>
      <c r="AN11" s="308"/>
    </row>
    <row r="12" spans="19:40" x14ac:dyDescent="0.25">
      <c r="S12" s="303"/>
      <c r="T12" s="320"/>
      <c r="U12" s="320"/>
      <c r="V12" s="322"/>
      <c r="W12" s="321"/>
      <c r="X12" s="320"/>
      <c r="Y12" s="319"/>
      <c r="Z12" s="32"/>
      <c r="AI12" s="103"/>
      <c r="AJ12" s="104"/>
      <c r="AK12" s="309" t="s">
        <v>728</v>
      </c>
      <c r="AL12" s="105">
        <f>AL11-SUM(AL8:AL10)</f>
        <v>4237.6349999999993</v>
      </c>
      <c r="AM12" s="104"/>
      <c r="AN12" s="308" t="s">
        <v>722</v>
      </c>
    </row>
    <row r="13" spans="19:40" x14ac:dyDescent="0.25">
      <c r="S13" s="303"/>
      <c r="T13" s="320"/>
      <c r="U13" s="325"/>
      <c r="V13" s="322"/>
      <c r="W13" s="321"/>
      <c r="X13" s="320"/>
      <c r="Y13" s="233"/>
      <c r="Z13" s="32"/>
      <c r="AI13" s="310"/>
      <c r="AJ13" s="311"/>
      <c r="AK13" s="311"/>
      <c r="AL13" s="311"/>
      <c r="AM13" s="311"/>
      <c r="AN13" s="110">
        <v>0.62137100000000001</v>
      </c>
    </row>
    <row r="14" spans="19:40" x14ac:dyDescent="0.25">
      <c r="S14" s="303"/>
      <c r="T14" s="320"/>
      <c r="U14" s="320"/>
      <c r="V14" s="322"/>
      <c r="W14" s="321"/>
      <c r="X14" s="320"/>
      <c r="Y14" s="325"/>
      <c r="Z14" s="32"/>
      <c r="AI14" s="113"/>
      <c r="AJ14" s="312"/>
      <c r="AK14" s="307" t="s">
        <v>723</v>
      </c>
      <c r="AL14" s="109">
        <f>AL11*AN13</f>
        <v>3743.1954487609996</v>
      </c>
      <c r="AM14" s="104"/>
      <c r="AN14" s="313"/>
    </row>
    <row r="15" spans="19:40" x14ac:dyDescent="0.25">
      <c r="S15" s="303"/>
      <c r="T15" s="320"/>
      <c r="U15" s="325"/>
      <c r="V15" s="322"/>
      <c r="W15" s="323"/>
      <c r="X15" s="320"/>
      <c r="Y15" s="325"/>
      <c r="Z15" s="32"/>
      <c r="AI15" s="103"/>
      <c r="AJ15" s="104"/>
      <c r="AK15" s="309" t="s">
        <v>737</v>
      </c>
      <c r="AL15" s="105">
        <f>AL12*AN13</f>
        <v>2633.1434975849997</v>
      </c>
      <c r="AM15" s="104"/>
      <c r="AN15" s="314"/>
    </row>
    <row r="16" spans="19:40" ht="2.1" customHeight="1" x14ac:dyDescent="0.25">
      <c r="S16" s="303"/>
      <c r="T16" s="320"/>
      <c r="U16" s="322"/>
      <c r="V16" s="322"/>
      <c r="W16" s="323"/>
      <c r="X16" s="320"/>
      <c r="Y16" s="325"/>
      <c r="Z16" s="32"/>
      <c r="AI16" s="103"/>
      <c r="AJ16" s="309"/>
      <c r="AK16" s="309"/>
      <c r="AL16" s="112"/>
      <c r="AM16" s="104"/>
      <c r="AN16" s="314"/>
    </row>
    <row r="17" spans="3:40" x14ac:dyDescent="0.25">
      <c r="S17" s="57"/>
      <c r="T17" s="459"/>
      <c r="U17" s="459"/>
      <c r="V17" s="459"/>
      <c r="W17" s="459"/>
      <c r="X17" s="320"/>
      <c r="Y17" s="320"/>
      <c r="Z17" s="32"/>
      <c r="AI17" s="310"/>
      <c r="AJ17" s="311"/>
      <c r="AK17" s="311"/>
      <c r="AL17" s="311"/>
      <c r="AM17" s="311"/>
      <c r="AN17" s="313"/>
    </row>
    <row r="18" spans="3:40" ht="15" customHeight="1" x14ac:dyDescent="0.25">
      <c r="S18" s="57"/>
      <c r="T18" s="325"/>
      <c r="U18" s="326"/>
      <c r="V18" s="320"/>
      <c r="W18" s="323"/>
      <c r="X18" s="320"/>
      <c r="Y18" s="320"/>
      <c r="Z18" s="32"/>
      <c r="AI18" s="103"/>
      <c r="AJ18" s="315"/>
      <c r="AK18" s="309" t="s">
        <v>724</v>
      </c>
      <c r="AL18" s="112">
        <f>AN5/AL14</f>
        <v>0.50812201126969292</v>
      </c>
      <c r="AM18" s="104"/>
      <c r="AN18" s="314"/>
    </row>
    <row r="19" spans="3:40" x14ac:dyDescent="0.25">
      <c r="S19" s="57"/>
      <c r="T19" s="320"/>
      <c r="U19" s="322"/>
      <c r="V19" s="325"/>
      <c r="W19" s="323"/>
      <c r="X19" s="320"/>
      <c r="Y19" s="320"/>
      <c r="Z19" s="32"/>
      <c r="AC19" s="194"/>
      <c r="AD19" s="191"/>
      <c r="AI19" s="310"/>
      <c r="AJ19" s="311"/>
      <c r="AK19" s="311"/>
      <c r="AL19" s="311"/>
      <c r="AM19" s="311"/>
      <c r="AN19" s="313"/>
    </row>
    <row r="20" spans="3:40" x14ac:dyDescent="0.25">
      <c r="O20">
        <f>1.3256*9818</f>
        <v>13014.7408</v>
      </c>
      <c r="S20" s="303"/>
      <c r="T20" s="32"/>
      <c r="U20" s="32"/>
      <c r="V20" s="32"/>
      <c r="W20" s="32"/>
      <c r="X20" s="32"/>
      <c r="Y20" s="32"/>
      <c r="Z20" s="32"/>
      <c r="AC20" s="194"/>
      <c r="AI20" s="457" t="s">
        <v>725</v>
      </c>
      <c r="AJ20" s="458"/>
      <c r="AK20" s="458"/>
      <c r="AL20" s="458"/>
      <c r="AM20" s="104"/>
      <c r="AN20" s="107"/>
    </row>
    <row r="21" spans="3:40" x14ac:dyDescent="0.25">
      <c r="S21" s="303"/>
      <c r="AC21" s="194"/>
      <c r="AI21" s="317"/>
      <c r="AJ21" s="316" t="s">
        <v>726</v>
      </c>
      <c r="AK21" s="104"/>
      <c r="AL21" s="112">
        <f>AL18*0.75</f>
        <v>0.38109150845226969</v>
      </c>
      <c r="AM21" s="104"/>
      <c r="AN21" s="107"/>
    </row>
    <row r="22" spans="3:40" x14ac:dyDescent="0.25"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S22" s="303"/>
      <c r="AI22" s="113"/>
      <c r="AJ22" s="307" t="s">
        <v>700</v>
      </c>
      <c r="AK22" s="312"/>
      <c r="AL22" s="117">
        <f>AL18*1.25</f>
        <v>0.63515251408711615</v>
      </c>
      <c r="AM22" s="114"/>
      <c r="AN22" s="118"/>
    </row>
    <row r="23" spans="3:40" s="1" customFormat="1" ht="6" customHeight="1" x14ac:dyDescent="0.25"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S23" s="303"/>
      <c r="T23" s="191"/>
      <c r="U23" s="191"/>
      <c r="V23" s="192"/>
      <c r="W23" s="193"/>
      <c r="X23" s="193"/>
      <c r="Y23" s="193"/>
      <c r="Z23" s="193"/>
      <c r="AA23" s="193"/>
      <c r="AB23" s="193"/>
      <c r="AC23" s="194"/>
      <c r="AI23" s="104"/>
      <c r="AJ23" s="309"/>
      <c r="AK23" s="315"/>
      <c r="AL23" s="112"/>
      <c r="AM23" s="104"/>
      <c r="AN23" s="104"/>
    </row>
    <row r="24" spans="3:40" ht="15" customHeight="1" thickBot="1" x14ac:dyDescent="0.3">
      <c r="C24" s="39"/>
      <c r="D24" s="437" t="s">
        <v>1156</v>
      </c>
      <c r="E24" s="438"/>
      <c r="F24" s="438"/>
      <c r="G24" s="438"/>
      <c r="H24" s="438"/>
      <c r="I24" s="438"/>
      <c r="J24" s="438"/>
      <c r="K24" s="438"/>
      <c r="L24" s="439"/>
      <c r="M24" s="39"/>
      <c r="S24" s="303"/>
      <c r="AI24" s="318" t="s">
        <v>1086</v>
      </c>
      <c r="AJ24" s="303"/>
      <c r="AK24" s="303"/>
      <c r="AL24" s="303"/>
      <c r="AM24" s="303"/>
      <c r="AN24" s="303"/>
    </row>
    <row r="25" spans="3:40" s="1" customFormat="1" ht="15" customHeight="1" thickTop="1" x14ac:dyDescent="0.25">
      <c r="C25" s="39"/>
      <c r="D25" s="137"/>
      <c r="E25" s="216"/>
      <c r="F25" s="443" t="s">
        <v>698</v>
      </c>
      <c r="G25" s="443"/>
      <c r="H25" s="443"/>
      <c r="I25" s="216"/>
      <c r="J25" s="216"/>
      <c r="K25" s="216"/>
      <c r="L25" s="217"/>
      <c r="M25" s="39"/>
      <c r="S25" s="39"/>
      <c r="AI25" s="39"/>
      <c r="AJ25" s="39"/>
      <c r="AK25" s="39"/>
      <c r="AL25" s="39"/>
      <c r="AM25" s="39"/>
      <c r="AN25" s="39"/>
    </row>
    <row r="26" spans="3:40" x14ac:dyDescent="0.25">
      <c r="C26" s="39"/>
      <c r="D26" s="137"/>
      <c r="E26" s="138"/>
      <c r="F26" s="218"/>
      <c r="G26" s="444" t="s">
        <v>697</v>
      </c>
      <c r="H26" s="219"/>
      <c r="I26" s="138"/>
      <c r="J26" s="446" t="s">
        <v>699</v>
      </c>
      <c r="K26" s="446"/>
      <c r="L26" s="447"/>
      <c r="M26" s="39"/>
    </row>
    <row r="27" spans="3:40" x14ac:dyDescent="0.25">
      <c r="C27" s="39"/>
      <c r="D27" s="137"/>
      <c r="E27" s="139"/>
      <c r="F27" s="205" t="s">
        <v>703</v>
      </c>
      <c r="G27" s="445"/>
      <c r="H27" s="220" t="s">
        <v>748</v>
      </c>
      <c r="I27" s="207"/>
      <c r="J27" s="221" t="s">
        <v>749</v>
      </c>
      <c r="K27" s="221" t="s">
        <v>702</v>
      </c>
      <c r="L27" s="222" t="s">
        <v>701</v>
      </c>
      <c r="M27" s="39"/>
      <c r="T27" s="460" t="s">
        <v>830</v>
      </c>
      <c r="U27" s="460"/>
      <c r="V27" s="460"/>
      <c r="W27" s="460"/>
      <c r="X27" s="460"/>
      <c r="Y27" s="460"/>
      <c r="Z27" s="460"/>
      <c r="AA27" s="460"/>
      <c r="AB27" s="460"/>
    </row>
    <row r="28" spans="3:40" s="1" customFormat="1" ht="6" customHeight="1" x14ac:dyDescent="0.25">
      <c r="C28" s="39"/>
      <c r="D28" s="137"/>
      <c r="E28" s="139"/>
      <c r="F28" s="207"/>
      <c r="G28" s="219"/>
      <c r="H28" s="219"/>
      <c r="I28" s="207"/>
      <c r="J28" s="223"/>
      <c r="K28" s="223"/>
      <c r="L28" s="224"/>
      <c r="M28" s="39"/>
    </row>
    <row r="29" spans="3:40" ht="15.75" thickBot="1" x14ac:dyDescent="0.3">
      <c r="C29" s="39"/>
      <c r="D29" s="440" t="s">
        <v>766</v>
      </c>
      <c r="E29" s="441"/>
      <c r="F29" s="441"/>
      <c r="G29" s="441"/>
      <c r="H29" s="441"/>
      <c r="I29" s="441"/>
      <c r="J29" s="441"/>
      <c r="K29" s="441"/>
      <c r="L29" s="442"/>
      <c r="M29" s="57"/>
      <c r="T29" s="191">
        <v>1.238</v>
      </c>
      <c r="U29" s="191"/>
      <c r="V29" s="192">
        <v>2013</v>
      </c>
      <c r="W29" s="193">
        <f>AVERAGE('Transmission 2013'!D72:O72,'Transmission 2013'!D85:O85)</f>
        <v>17.512721272848875</v>
      </c>
      <c r="X29" s="193">
        <f>SUMPRODUCT('Transmission 2013'!D104:AA104,'Transmission 2013'!D105:AA105)/SUM('Transmission 2013'!D105:AA105)</f>
        <v>10.310318163091299</v>
      </c>
      <c r="Y29" s="193">
        <f>MEDIAN('Transmission 2013'!D$72:O$72,'Transmission 2013'!D$85:O$85)</f>
        <v>11.022416331615602</v>
      </c>
      <c r="Z29" s="193">
        <f>STDEV('Transmission 2013'!D104:AA104)</f>
        <v>19.800479057532723</v>
      </c>
      <c r="AA29" s="193">
        <f>MIN('Transmission 2013'!D104:AA104)</f>
        <v>2.3566798715498636</v>
      </c>
      <c r="AB29" s="193">
        <f>MAX('Transmission 2013'!D104:AA104)</f>
        <v>85.384506610005417</v>
      </c>
      <c r="AC29" s="194"/>
    </row>
    <row r="30" spans="3:40" ht="15.75" thickTop="1" x14ac:dyDescent="0.25">
      <c r="C30" s="39"/>
      <c r="D30" s="227" t="s">
        <v>625</v>
      </c>
      <c r="E30" s="207"/>
      <c r="F30" s="139"/>
      <c r="G30" s="139"/>
      <c r="H30" s="139"/>
      <c r="I30" s="139"/>
      <c r="J30" s="139"/>
      <c r="K30" s="139"/>
      <c r="L30" s="140"/>
      <c r="M30" s="57"/>
      <c r="T30" s="191">
        <v>1.2529999999999999</v>
      </c>
      <c r="U30" s="191"/>
      <c r="V30" s="192">
        <v>2014</v>
      </c>
      <c r="W30" s="193">
        <f>AVERAGE('Transmission 2014'!D72:O72,'Transmission 2014'!D85:O85)</f>
        <v>10.543448151137582</v>
      </c>
      <c r="X30" s="193">
        <f>SUMPRODUCT('Transmission 2014'!D104:AA104,'Transmission 2014'!D105:AA105)/SUM('Transmission 2014'!D105:AA105)</f>
        <v>9.0557905587616858</v>
      </c>
      <c r="Y30" s="193">
        <f>MEDIAN('Transmission 2014'!D$72:O$72,'Transmission 2014'!D$85:O$85)</f>
        <v>9.3031768272097004</v>
      </c>
      <c r="Z30" s="193">
        <f>STDEV('Transmission 2014'!D104:AA104)</f>
        <v>6.3155356212686078</v>
      </c>
      <c r="AA30" s="193">
        <f>MIN('Transmission 2014'!D104:AA104)</f>
        <v>3.5275764484248038</v>
      </c>
      <c r="AB30" s="193">
        <f>MAX('Transmission 2014'!D104:AA104)</f>
        <v>29.601802230905399</v>
      </c>
      <c r="AC30" s="191"/>
      <c r="AD30" s="247">
        <f>AVERAGE(CAD_USD!B528:B539)</f>
        <v>1.1046833333333335</v>
      </c>
    </row>
    <row r="31" spans="3:40" x14ac:dyDescent="0.25">
      <c r="C31" s="39"/>
      <c r="D31" s="228">
        <v>2014</v>
      </c>
      <c r="E31" s="139"/>
      <c r="F31" s="209">
        <f>W30*$AD30*1000</f>
        <v>11647.171448425835</v>
      </c>
      <c r="G31" s="209">
        <f>X30*$AD30*1000</f>
        <v>10003.78090042139</v>
      </c>
      <c r="H31" s="209">
        <f>Y30*$AD30*1000</f>
        <v>10277.064388071438</v>
      </c>
      <c r="I31" s="393"/>
      <c r="J31" s="209">
        <f>Z30*$AD30*1000</f>
        <v>6976.6669418884103</v>
      </c>
      <c r="K31" s="209">
        <f t="shared" ref="K31:L33" si="0">AA30*$AD30*1000</f>
        <v>3896.8549096340739</v>
      </c>
      <c r="L31" s="209">
        <f t="shared" si="0"/>
        <v>32700.617561110681</v>
      </c>
      <c r="M31" s="56"/>
      <c r="T31" s="191">
        <v>1.2689999999999999</v>
      </c>
      <c r="U31" s="191"/>
      <c r="V31" s="192">
        <v>2015</v>
      </c>
      <c r="W31" s="193">
        <f>AVERAGE('Transmission 2015'!E78:P78,'Transmission 2015'!E91:P91)</f>
        <v>11.283628247542248</v>
      </c>
      <c r="X31" s="193">
        <f>SUMPRODUCT('Transmission 2015'!E110:AB110,'Transmission 2015'!E111:AB111)/SUM('Transmission 2015'!E111:AB111)</f>
        <v>9.4978114845816357</v>
      </c>
      <c r="Y31" s="193">
        <f>MEDIAN('Transmission 2015'!E$78:P$78,'Transmission 2015'!E$91:P$91)</f>
        <v>8.9375784383476375</v>
      </c>
      <c r="Z31" s="193">
        <f>STDEV('Transmission 2015'!E110:AB110)</f>
        <v>7.4282218190617284</v>
      </c>
      <c r="AA31" s="193">
        <f>MIN('Transmission 2015'!E110:AB110)</f>
        <v>3.8379767558900175</v>
      </c>
      <c r="AB31" s="193">
        <f>MAX('Transmission 2015'!E110:AB110)</f>
        <v>33.334450604036974</v>
      </c>
      <c r="AC31" s="191"/>
      <c r="AD31" s="247">
        <f>AVERAGE(CAD_USD!B540:B551)</f>
        <v>1.2788083333333333</v>
      </c>
    </row>
    <row r="32" spans="3:40" x14ac:dyDescent="0.25">
      <c r="C32" s="39"/>
      <c r="D32" s="228">
        <f>D31+1</f>
        <v>2015</v>
      </c>
      <c r="E32" s="139"/>
      <c r="F32" s="209">
        <f t="shared" ref="F32:F33" si="1">W31*$AD31*1000</f>
        <v>14429.597833192423</v>
      </c>
      <c r="G32" s="209">
        <f>X31*$AD31*1000</f>
        <v>12145.880474912034</v>
      </c>
      <c r="H32" s="209">
        <f>Y31*$AD31*1000</f>
        <v>11429.449786779278</v>
      </c>
      <c r="I32" s="393"/>
      <c r="J32" s="209">
        <f>Z31*$AD31*1000</f>
        <v>9499.2719640646319</v>
      </c>
      <c r="K32" s="209">
        <f t="shared" si="0"/>
        <v>4908.0366585717866</v>
      </c>
      <c r="L32" s="209">
        <f t="shared" si="0"/>
        <v>42628.373219530848</v>
      </c>
      <c r="M32" s="56"/>
      <c r="T32" s="191"/>
      <c r="U32" s="191"/>
      <c r="V32" s="192">
        <v>2016</v>
      </c>
      <c r="W32" s="193">
        <f>AVERAGE('Transmission 2016'!D78:O78,'Transmission 2016'!D91:O91)</f>
        <v>11.690329909412371</v>
      </c>
      <c r="X32" s="420">
        <f>SUMPRODUCT('Transmission 2016'!D110:AA110,'Transmission 2016'!D109:AA109)/SUM('Transmission 2016'!D109:AA109)</f>
        <v>9.8177235002715406</v>
      </c>
      <c r="Y32" s="416">
        <f>MEDIAN('Transmission 2016'!D$78:O$78,'Transmission 2016'!D$91:O$91)</f>
        <v>9.8190360226955775</v>
      </c>
      <c r="Z32" s="193">
        <f>STDEV('Transmission 2016'!D110:AA110)</f>
        <v>8.4583413475697284</v>
      </c>
      <c r="AA32" s="193">
        <f>MIN('Transmission 2016'!D110:AA110)</f>
        <v>4.0879581421947222</v>
      </c>
      <c r="AB32" s="193">
        <f>MAX('Transmission 2016'!D110:AA110)</f>
        <v>39.74817989655191</v>
      </c>
      <c r="AD32" s="247">
        <f>AVERAGE(CAD_USD!B552:B563)</f>
        <v>1.3255833333333331</v>
      </c>
    </row>
    <row r="33" spans="3:31" x14ac:dyDescent="0.25">
      <c r="C33" s="39"/>
      <c r="D33" s="228">
        <f>D32+1</f>
        <v>2016</v>
      </c>
      <c r="E33" s="139"/>
      <c r="F33" s="209">
        <f t="shared" si="1"/>
        <v>15496.506489085214</v>
      </c>
      <c r="G33" s="209">
        <f>X32*$AD32*1000</f>
        <v>13014.210643234948</v>
      </c>
      <c r="H33" s="209">
        <f>Y32*$AD32*1000</f>
        <v>13015.950501084877</v>
      </c>
      <c r="I33" s="393"/>
      <c r="J33" s="209">
        <f>Z32*$AD32*1000</f>
        <v>11212.236317982637</v>
      </c>
      <c r="K33" s="209">
        <f t="shared" si="0"/>
        <v>5418.9291806576202</v>
      </c>
      <c r="L33" s="209">
        <f t="shared" si="0"/>
        <v>52689.524801204265</v>
      </c>
      <c r="M33" s="56"/>
      <c r="T33" s="191"/>
      <c r="U33" s="191"/>
      <c r="W33" s="195">
        <f>AVERAGE('CA Trans'!T20,'CA Trans'!U20,'CA Trans'!X20,'CA Trans'!Y20,'CA Trans'!Z20)</f>
        <v>12961.348563710821</v>
      </c>
      <c r="X33" s="195">
        <f>SUMPRODUCT('CA Trans'!T17:Z17,'CA Trans'!T20:Z20)/SUM('CA Trans'!T17:Z17)</f>
        <v>15785.174859218789</v>
      </c>
      <c r="Y33" s="195">
        <f>MEDIAN('CA Trans'!T20,'CA Trans'!U20,'CA Trans'!X20,'CA Trans'!Y20,'CA Trans'!Z20)</f>
        <v>11145.630131328206</v>
      </c>
      <c r="Z33" s="195">
        <f>STDEV('CA Trans'!T20:Z20)</f>
        <v>8233.6510226397641</v>
      </c>
      <c r="AA33" s="195">
        <f>MIN('CA Trans'!T20:Z20)</f>
        <v>4690.6560487129282</v>
      </c>
      <c r="AB33" s="195">
        <f>MAX('CA Trans'!T20:Z20)</f>
        <v>23110.082916900777</v>
      </c>
      <c r="AC33" s="1"/>
      <c r="AD33" s="1"/>
    </row>
    <row r="34" spans="3:31" ht="6" customHeight="1" x14ac:dyDescent="0.25">
      <c r="C34" s="39"/>
      <c r="D34" s="137"/>
      <c r="E34" s="139"/>
      <c r="F34" s="139"/>
      <c r="G34" s="139"/>
      <c r="H34" s="139"/>
      <c r="I34" s="139"/>
      <c r="J34" s="139"/>
      <c r="K34" s="139"/>
      <c r="L34" s="140"/>
      <c r="M34" s="57"/>
      <c r="T34" s="191"/>
      <c r="U34" s="191"/>
      <c r="AB34" s="191"/>
    </row>
    <row r="35" spans="3:31" s="1" customFormat="1" ht="15" customHeight="1" thickBot="1" x14ac:dyDescent="0.3">
      <c r="C35" s="39"/>
      <c r="D35" s="440" t="s">
        <v>767</v>
      </c>
      <c r="E35" s="441"/>
      <c r="F35" s="441"/>
      <c r="G35" s="441"/>
      <c r="H35" s="441"/>
      <c r="I35" s="441"/>
      <c r="J35" s="441"/>
      <c r="K35" s="441"/>
      <c r="L35" s="442"/>
      <c r="M35" s="57"/>
      <c r="P35" s="124"/>
      <c r="Q35" s="124"/>
    </row>
    <row r="36" spans="3:31" s="1" customFormat="1" ht="15" customHeight="1" thickTop="1" x14ac:dyDescent="0.25">
      <c r="C36" s="39"/>
      <c r="D36" s="228">
        <v>2016</v>
      </c>
      <c r="E36" s="138"/>
      <c r="F36" s="209">
        <f>W33</f>
        <v>12961.348563710821</v>
      </c>
      <c r="G36" s="209">
        <f>X33</f>
        <v>15785.174859218789</v>
      </c>
      <c r="H36" s="209">
        <f>Y33</f>
        <v>11145.630131328206</v>
      </c>
      <c r="I36" s="390"/>
      <c r="J36" s="209">
        <f>Z33</f>
        <v>8233.6510226397641</v>
      </c>
      <c r="K36" s="209">
        <f>AA33</f>
        <v>4690.6560487129282</v>
      </c>
      <c r="L36" s="209">
        <f>AB33</f>
        <v>23110.082916900777</v>
      </c>
      <c r="M36" s="56"/>
      <c r="T36" s="460" t="s">
        <v>1152</v>
      </c>
      <c r="U36" s="460"/>
      <c r="V36" s="460"/>
      <c r="W36" s="460"/>
      <c r="X36" s="460"/>
      <c r="Y36" s="460"/>
      <c r="Z36" s="460"/>
      <c r="AA36" s="460"/>
      <c r="AB36" s="460"/>
    </row>
    <row r="37" spans="3:31" s="1" customFormat="1" ht="6" customHeight="1" x14ac:dyDescent="0.25">
      <c r="C37" s="39"/>
      <c r="D37" s="228"/>
      <c r="E37" s="139"/>
      <c r="F37" s="204"/>
      <c r="G37" s="204"/>
      <c r="H37" s="204"/>
      <c r="I37" s="144"/>
      <c r="J37" s="204"/>
      <c r="K37" s="204"/>
      <c r="L37" s="204"/>
      <c r="M37" s="56"/>
    </row>
    <row r="38" spans="3:31" ht="15" customHeight="1" thickBot="1" x14ac:dyDescent="0.3">
      <c r="C38" s="39"/>
      <c r="D38" s="440" t="s">
        <v>892</v>
      </c>
      <c r="E38" s="441"/>
      <c r="F38" s="441"/>
      <c r="G38" s="441"/>
      <c r="H38" s="441"/>
      <c r="I38" s="441"/>
      <c r="J38" s="441"/>
      <c r="K38" s="441"/>
      <c r="L38" s="442"/>
      <c r="M38" s="39"/>
      <c r="T38" s="191">
        <v>1.238</v>
      </c>
      <c r="U38" s="191"/>
      <c r="V38" s="386">
        <v>2016</v>
      </c>
      <c r="W38" s="385">
        <f>AVERAGE('Transmission 2016'!$D121:$AA121)</f>
        <v>7687.9464207020756</v>
      </c>
      <c r="X38" s="385">
        <f>SUMPRODUCT('Transmission 2016'!D121:AA121,'Transmission 2016'!D151:AA151)/SUM('Transmission 2016'!D151:AA151)</f>
        <v>6744.300868665342</v>
      </c>
      <c r="Y38" s="385">
        <f>MEDIAN('Transmission 2016'!$D121:$AA121)</f>
        <v>5985.0872641835713</v>
      </c>
      <c r="Z38" s="385">
        <f>STDEV('Transmission 2016'!D121:AA121)</f>
        <v>5850.2067486107326</v>
      </c>
      <c r="AA38" s="385">
        <f>MIN('Transmission 2016'!D121:AA121)</f>
        <v>1557.4269678945677</v>
      </c>
      <c r="AB38" s="385">
        <f>MAX('Transmission 2016'!D121:AA121)</f>
        <v>27275.66118135822</v>
      </c>
      <c r="AD38" s="451" t="s">
        <v>1088</v>
      </c>
      <c r="AE38" s="451"/>
    </row>
    <row r="39" spans="3:31" ht="15" customHeight="1" thickTop="1" x14ac:dyDescent="0.25">
      <c r="C39" s="39"/>
      <c r="D39" s="137"/>
      <c r="E39" s="139"/>
      <c r="F39" s="462" t="s">
        <v>887</v>
      </c>
      <c r="G39" s="462"/>
      <c r="H39" s="144"/>
      <c r="I39" s="144"/>
      <c r="J39" s="462" t="s">
        <v>764</v>
      </c>
      <c r="K39" s="462"/>
      <c r="L39" s="139"/>
      <c r="M39" s="56"/>
      <c r="T39" s="191">
        <v>1.2529999999999999</v>
      </c>
      <c r="U39" s="191"/>
      <c r="V39" s="302" t="s">
        <v>1155</v>
      </c>
      <c r="W39" s="385">
        <f>AVERAGE('Transmission 2016'!$D154:$AA154)</f>
        <v>7687.9464207020756</v>
      </c>
      <c r="Y39" s="193"/>
      <c r="Z39" s="193"/>
      <c r="AA39" s="193"/>
      <c r="AB39" s="193"/>
      <c r="AD39" s="452"/>
      <c r="AE39" s="452"/>
    </row>
    <row r="40" spans="3:31" x14ac:dyDescent="0.25">
      <c r="C40" s="39"/>
      <c r="D40" s="227" t="s">
        <v>625</v>
      </c>
      <c r="E40" s="139"/>
      <c r="F40" s="445"/>
      <c r="G40" s="445"/>
      <c r="H40" s="144"/>
      <c r="I40" s="144"/>
      <c r="J40" s="445"/>
      <c r="K40" s="445"/>
      <c r="L40" s="139"/>
      <c r="M40" s="56"/>
      <c r="T40" s="191">
        <v>1.2689999999999999</v>
      </c>
      <c r="U40" s="191"/>
      <c r="V40" s="192"/>
      <c r="W40" s="193"/>
      <c r="X40" s="193"/>
      <c r="Y40" s="193"/>
      <c r="Z40" s="193"/>
      <c r="AA40" s="193"/>
      <c r="AB40" s="193"/>
      <c r="AD40" s="453">
        <f>'Transmission 2016'!AC137</f>
        <v>0.35594699586430339</v>
      </c>
      <c r="AE40" s="453"/>
    </row>
    <row r="41" spans="3:31" x14ac:dyDescent="0.25">
      <c r="C41" s="39"/>
      <c r="D41" s="228">
        <f>2014</f>
        <v>2014</v>
      </c>
      <c r="E41" s="139"/>
      <c r="F41" s="463">
        <f>'NLH Tr O&amp;M Actual, 2014'!Z15</f>
        <v>19205435.101098027</v>
      </c>
      <c r="G41" s="463"/>
      <c r="H41" s="387"/>
      <c r="I41" s="387"/>
      <c r="J41" s="454">
        <f>F41/AL$15</f>
        <v>7293.7290044057172</v>
      </c>
      <c r="K41" s="454"/>
      <c r="L41" s="139"/>
      <c r="M41" s="56"/>
      <c r="N41" s="231">
        <f>AVERAGE(F31:F33)</f>
        <v>13857.758590234493</v>
      </c>
      <c r="O41" s="231">
        <f>AVERAGE(G31:G33)</f>
        <v>11721.290672856123</v>
      </c>
      <c r="P41" s="231">
        <f>AVERAGE(H31:H33)</f>
        <v>11574.154891978533</v>
      </c>
      <c r="Q41" s="231">
        <f>AVERAGE(J31:J33)</f>
        <v>9229.3917413118925</v>
      </c>
      <c r="R41" s="231">
        <f>AVERAGE(L31:L33)</f>
        <v>42672.838527281936</v>
      </c>
      <c r="T41" s="191"/>
      <c r="U41" s="191"/>
    </row>
    <row r="42" spans="3:31" x14ac:dyDescent="0.25">
      <c r="C42" s="39"/>
      <c r="D42" s="228">
        <f>D41+1</f>
        <v>2015</v>
      </c>
      <c r="E42" s="139"/>
      <c r="F42" s="454">
        <f>'NLH Tr O&amp;M Actual, 2015'!Z15</f>
        <v>21801680.064579945</v>
      </c>
      <c r="G42" s="454"/>
      <c r="H42" s="387"/>
      <c r="I42" s="387"/>
      <c r="J42" s="454">
        <f>F42/AL$15</f>
        <v>8279.7158926490192</v>
      </c>
      <c r="K42" s="454"/>
      <c r="L42" s="139"/>
      <c r="M42" s="56"/>
      <c r="N42" s="231"/>
      <c r="O42" s="231"/>
      <c r="P42" s="231">
        <f>N41-O41</f>
        <v>2136.4679173783697</v>
      </c>
      <c r="Q42" s="231"/>
      <c r="R42" s="231"/>
      <c r="T42" s="191"/>
      <c r="U42" s="191"/>
      <c r="V42" s="195"/>
      <c r="W42" s="195"/>
      <c r="X42" s="195"/>
      <c r="Y42" s="195"/>
      <c r="Z42" s="195"/>
      <c r="AA42" s="195"/>
      <c r="AB42" s="1"/>
    </row>
    <row r="43" spans="3:31" x14ac:dyDescent="0.25">
      <c r="C43" s="39"/>
      <c r="D43" s="227">
        <f>D42+1</f>
        <v>2016</v>
      </c>
      <c r="E43" s="145"/>
      <c r="F43" s="448">
        <f>'NLH Tr O&amp;M Actual, 2016'!Z15</f>
        <v>17270648.843148492</v>
      </c>
      <c r="G43" s="448"/>
      <c r="H43" s="389"/>
      <c r="I43" s="389"/>
      <c r="J43" s="448">
        <f>F43/AL$15</f>
        <v>6558.9470756107103</v>
      </c>
      <c r="K43" s="448"/>
      <c r="L43" s="145"/>
      <c r="M43" s="56"/>
      <c r="N43" s="231"/>
      <c r="O43" s="231"/>
      <c r="P43" s="231">
        <f>F36-H36</f>
        <v>1815.718432382615</v>
      </c>
      <c r="Q43" s="231">
        <f>AVERAGE(J41:J43)</f>
        <v>7377.4639908884819</v>
      </c>
      <c r="R43" s="231">
        <f>Q41*1.5</f>
        <v>13844.08761196784</v>
      </c>
      <c r="T43" s="321"/>
      <c r="U43" s="232"/>
    </row>
    <row r="44" spans="3:31" ht="6" customHeight="1" x14ac:dyDescent="0.25">
      <c r="C44" s="39"/>
      <c r="D44" s="144"/>
      <c r="E44" s="144"/>
      <c r="F44" s="144"/>
      <c r="G44" s="144"/>
      <c r="H44" s="144"/>
      <c r="I44" s="144"/>
      <c r="J44" s="144"/>
      <c r="K44" s="144"/>
      <c r="L44" s="144"/>
      <c r="M44" s="39"/>
    </row>
    <row r="45" spans="3:31" x14ac:dyDescent="0.25">
      <c r="C45" s="39"/>
      <c r="D45" s="143" t="s">
        <v>860</v>
      </c>
      <c r="E45" s="143"/>
      <c r="F45" s="143"/>
      <c r="G45" s="143"/>
      <c r="H45" s="143"/>
      <c r="I45" s="143"/>
      <c r="J45" s="143"/>
      <c r="K45" s="143"/>
      <c r="L45" s="144"/>
      <c r="M45" s="39"/>
      <c r="R45">
        <f>AVERAGE(O41,P41)-0.463*Q41</f>
        <v>7374.5144061899218</v>
      </c>
      <c r="T45" s="460" t="s">
        <v>1153</v>
      </c>
      <c r="U45" s="460"/>
      <c r="V45" s="460"/>
      <c r="W45" s="460"/>
      <c r="X45" s="460"/>
      <c r="Y45" s="460"/>
      <c r="Z45" s="460"/>
      <c r="AA45" s="460"/>
      <c r="AB45" s="460"/>
    </row>
    <row r="46" spans="3:31" x14ac:dyDescent="0.25"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T46" s="1"/>
      <c r="U46" s="1"/>
      <c r="V46" s="1"/>
      <c r="W46" s="1"/>
      <c r="X46" s="1"/>
      <c r="Y46" s="1"/>
      <c r="Z46" s="1"/>
      <c r="AA46" s="1"/>
      <c r="AB46" s="1"/>
    </row>
    <row r="47" spans="3:31" ht="15.75" thickBot="1" x14ac:dyDescent="0.3">
      <c r="C47" s="39"/>
      <c r="D47" s="437" t="s">
        <v>1157</v>
      </c>
      <c r="E47" s="438"/>
      <c r="F47" s="438"/>
      <c r="G47" s="438"/>
      <c r="H47" s="438"/>
      <c r="I47" s="438"/>
      <c r="J47" s="438"/>
      <c r="K47" s="438"/>
      <c r="L47" s="439"/>
      <c r="M47" s="39"/>
      <c r="R47" s="394">
        <f>AVERAGE(G36,H36)-0.74*J36</f>
        <v>7372.5007385200724</v>
      </c>
      <c r="T47" s="191">
        <v>1.238</v>
      </c>
      <c r="U47" s="191"/>
      <c r="V47" s="192">
        <v>2016</v>
      </c>
      <c r="W47" s="385">
        <f>AVERAGE('Transmission 2016'!D127:AA127)</f>
        <v>7755.8540014342507</v>
      </c>
      <c r="X47" s="385">
        <f>SUMPRODUCT('Transmission 2016'!D126:AA126,'Transmission 2016'!D127:AA127)/SUM('Transmission 2016'!D126:AA126)</f>
        <v>5481.9125392490105</v>
      </c>
      <c r="Y47" s="385">
        <f>MEDIAN('Transmission 2016'!D127:AA127)</f>
        <v>5266.3684010220659</v>
      </c>
      <c r="Z47" s="385">
        <f>STDEV('Transmission 2016'!D127:AA127)</f>
        <v>6087.5554716916295</v>
      </c>
      <c r="AA47" s="385">
        <f>MIN('Transmission 2016'!D127:AA127)</f>
        <v>1053.7255843523917</v>
      </c>
      <c r="AB47" s="385">
        <f>MAX('Transmission 2016'!D127:AA127)</f>
        <v>28817.060982143314</v>
      </c>
    </row>
    <row r="48" spans="3:31" ht="16.5" thickTop="1" thickBot="1" x14ac:dyDescent="0.3">
      <c r="C48" s="39"/>
      <c r="D48" s="440" t="s">
        <v>766</v>
      </c>
      <c r="E48" s="441"/>
      <c r="F48" s="441"/>
      <c r="G48" s="441"/>
      <c r="H48" s="441"/>
      <c r="I48" s="441"/>
      <c r="J48" s="441"/>
      <c r="K48" s="441"/>
      <c r="L48" s="442"/>
      <c r="M48" s="39"/>
      <c r="T48" s="191">
        <v>1.2529999999999999</v>
      </c>
      <c r="U48" s="191"/>
      <c r="V48" s="302" t="s">
        <v>1155</v>
      </c>
      <c r="W48" s="385">
        <f>AVERAGE('Transmission 2016'!D156:AA156)</f>
        <v>7755.8540014342516</v>
      </c>
      <c r="Y48" s="385"/>
      <c r="Z48" s="385"/>
      <c r="AA48" s="385"/>
      <c r="AB48" s="385"/>
    </row>
    <row r="49" spans="3:28" ht="15" customHeight="1" thickTop="1" x14ac:dyDescent="0.25">
      <c r="C49" s="39"/>
      <c r="D49" s="137"/>
      <c r="E49" s="139"/>
      <c r="F49" s="443" t="s">
        <v>698</v>
      </c>
      <c r="G49" s="443"/>
      <c r="H49" s="443"/>
      <c r="I49" s="207"/>
      <c r="J49" s="223"/>
      <c r="K49" s="223"/>
      <c r="L49" s="224"/>
      <c r="M49" s="39"/>
      <c r="T49" s="191">
        <v>1.2689999999999999</v>
      </c>
      <c r="U49" s="191"/>
      <c r="V49" s="192"/>
      <c r="W49" s="193"/>
      <c r="X49" s="193"/>
      <c r="Y49" s="193"/>
      <c r="Z49" s="193"/>
      <c r="AA49" s="193"/>
      <c r="AB49" s="193"/>
    </row>
    <row r="50" spans="3:28" x14ac:dyDescent="0.25">
      <c r="C50" s="39"/>
      <c r="D50" s="56"/>
      <c r="E50" s="57"/>
      <c r="F50" s="57"/>
      <c r="G50" s="444" t="s">
        <v>697</v>
      </c>
      <c r="H50" s="57"/>
      <c r="I50" s="57"/>
      <c r="J50" s="446" t="s">
        <v>699</v>
      </c>
      <c r="K50" s="446"/>
      <c r="L50" s="447"/>
      <c r="M50" s="57"/>
      <c r="T50" s="191"/>
      <c r="U50" s="191"/>
    </row>
    <row r="51" spans="3:28" x14ac:dyDescent="0.25">
      <c r="C51" s="39"/>
      <c r="D51" s="227" t="s">
        <v>625</v>
      </c>
      <c r="E51" s="207"/>
      <c r="F51" s="225" t="s">
        <v>703</v>
      </c>
      <c r="G51" s="445"/>
      <c r="H51" s="301" t="s">
        <v>748</v>
      </c>
      <c r="I51" s="139"/>
      <c r="J51" s="221" t="s">
        <v>749</v>
      </c>
      <c r="K51" s="221" t="s">
        <v>702</v>
      </c>
      <c r="L51" s="222" t="s">
        <v>701</v>
      </c>
      <c r="M51" s="57"/>
      <c r="T51" s="191"/>
      <c r="U51" s="191"/>
      <c r="AB51" s="1"/>
    </row>
    <row r="52" spans="3:28" x14ac:dyDescent="0.25">
      <c r="C52" s="39"/>
      <c r="D52" s="228">
        <v>2016</v>
      </c>
      <c r="E52" s="139"/>
      <c r="F52" s="209">
        <f>W38*$AD32</f>
        <v>10191.013642842325</v>
      </c>
      <c r="G52" s="209">
        <f>X38*$AD32</f>
        <v>8940.1328264882977</v>
      </c>
      <c r="H52" s="209">
        <f>Y38*$AD32</f>
        <v>7933.7319259473379</v>
      </c>
      <c r="J52" s="209">
        <f>Z38*$AD32</f>
        <v>7754.9365625125756</v>
      </c>
      <c r="K52" s="209">
        <f t="shared" ref="K52:L52" si="2">AA38*$AD32</f>
        <v>2064.4992315249069</v>
      </c>
      <c r="L52" s="209">
        <f t="shared" si="2"/>
        <v>36156.161867655428</v>
      </c>
      <c r="M52" s="56"/>
      <c r="V52" s="195"/>
      <c r="W52" s="195"/>
      <c r="X52" s="195"/>
      <c r="Y52" s="195"/>
      <c r="Z52" s="195"/>
      <c r="AA52" s="195"/>
    </row>
    <row r="53" spans="3:28" ht="6" customHeight="1" x14ac:dyDescent="0.25">
      <c r="C53" s="39"/>
      <c r="D53" s="228"/>
      <c r="E53" s="139"/>
      <c r="F53" s="141"/>
      <c r="G53" s="141"/>
      <c r="H53" s="141"/>
      <c r="I53" s="141"/>
      <c r="J53" s="141"/>
      <c r="K53" s="141"/>
      <c r="L53" s="142"/>
      <c r="M53" s="57"/>
    </row>
    <row r="54" spans="3:28" ht="15.75" thickBot="1" x14ac:dyDescent="0.3">
      <c r="C54" s="39"/>
      <c r="D54" s="440" t="s">
        <v>892</v>
      </c>
      <c r="E54" s="441"/>
      <c r="F54" s="441"/>
      <c r="G54" s="441"/>
      <c r="H54" s="441"/>
      <c r="I54" s="441"/>
      <c r="J54" s="441"/>
      <c r="K54" s="441"/>
      <c r="L54" s="442"/>
      <c r="M54" s="57"/>
      <c r="Q54" s="1">
        <f>6744*1.3256</f>
        <v>8939.8463999999985</v>
      </c>
    </row>
    <row r="55" spans="3:28" ht="15.75" thickTop="1" x14ac:dyDescent="0.25">
      <c r="C55" s="39"/>
      <c r="D55" s="56"/>
      <c r="E55" s="57"/>
      <c r="F55" s="449" t="s">
        <v>887</v>
      </c>
      <c r="G55" s="449"/>
      <c r="H55" s="57"/>
      <c r="I55" s="57"/>
      <c r="J55" s="449" t="s">
        <v>764</v>
      </c>
      <c r="K55" s="449"/>
      <c r="L55" s="58"/>
      <c r="M55" s="39"/>
    </row>
    <row r="56" spans="3:28" ht="14.65" customHeight="1" x14ac:dyDescent="0.25">
      <c r="C56" s="39"/>
      <c r="D56" s="227" t="s">
        <v>625</v>
      </c>
      <c r="E56" s="139"/>
      <c r="F56" s="445"/>
      <c r="G56" s="445"/>
      <c r="H56" s="139"/>
      <c r="I56" s="139"/>
      <c r="J56" s="445"/>
      <c r="K56" s="445"/>
      <c r="L56" s="140"/>
      <c r="M56" s="57"/>
    </row>
    <row r="57" spans="3:28" x14ac:dyDescent="0.25">
      <c r="C57" s="39"/>
      <c r="D57" s="227">
        <v>2016</v>
      </c>
      <c r="E57" s="145"/>
      <c r="F57" s="436">
        <f>'NLH Tr O&amp;M Actual, 2016'!Z11</f>
        <v>9752293.1141005065</v>
      </c>
      <c r="G57" s="436"/>
      <c r="H57" s="382"/>
      <c r="I57" s="145"/>
      <c r="J57" s="448">
        <f>F57/AL15</f>
        <v>3703.6694441624122</v>
      </c>
      <c r="K57" s="448"/>
      <c r="L57" s="383"/>
      <c r="M57" s="139"/>
    </row>
    <row r="58" spans="3:28" ht="6" customHeight="1" x14ac:dyDescent="0.25">
      <c r="C58" s="39"/>
      <c r="D58" s="144"/>
      <c r="E58" s="144"/>
      <c r="F58" s="144"/>
      <c r="G58" s="144"/>
      <c r="H58" s="144"/>
      <c r="I58" s="144"/>
      <c r="J58" s="144"/>
      <c r="K58" s="144"/>
      <c r="L58" s="144"/>
      <c r="M58" s="39"/>
    </row>
    <row r="59" spans="3:28" x14ac:dyDescent="0.25">
      <c r="C59" s="39"/>
      <c r="D59" s="144" t="s">
        <v>1150</v>
      </c>
      <c r="E59" s="144"/>
      <c r="F59" s="144"/>
      <c r="G59" s="144"/>
      <c r="H59" s="144"/>
      <c r="I59" s="144"/>
      <c r="J59" s="144"/>
      <c r="K59" s="144"/>
      <c r="L59" s="144"/>
      <c r="M59" s="39"/>
    </row>
    <row r="60" spans="3:28" x14ac:dyDescent="0.25"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3:28" ht="15.75" thickBot="1" x14ac:dyDescent="0.3">
      <c r="C61" s="39"/>
      <c r="D61" s="437" t="s">
        <v>1178</v>
      </c>
      <c r="E61" s="438"/>
      <c r="F61" s="438"/>
      <c r="G61" s="438"/>
      <c r="H61" s="438"/>
      <c r="I61" s="438"/>
      <c r="J61" s="438"/>
      <c r="K61" s="438"/>
      <c r="L61" s="439"/>
      <c r="M61" s="39"/>
    </row>
    <row r="62" spans="3:28" ht="16.5" thickTop="1" thickBot="1" x14ac:dyDescent="0.3">
      <c r="C62" s="39"/>
      <c r="D62" s="440" t="s">
        <v>766</v>
      </c>
      <c r="E62" s="441"/>
      <c r="F62" s="441"/>
      <c r="G62" s="441"/>
      <c r="H62" s="441"/>
      <c r="I62" s="441"/>
      <c r="J62" s="441"/>
      <c r="K62" s="441"/>
      <c r="L62" s="442"/>
      <c r="M62" s="39"/>
    </row>
    <row r="63" spans="3:28" ht="14.25" customHeight="1" thickTop="1" x14ac:dyDescent="0.25">
      <c r="C63" s="39"/>
      <c r="D63" s="137"/>
      <c r="E63" s="139"/>
      <c r="F63" s="443" t="s">
        <v>698</v>
      </c>
      <c r="G63" s="443"/>
      <c r="H63" s="443"/>
      <c r="I63" s="207"/>
      <c r="J63" s="223"/>
      <c r="K63" s="223"/>
      <c r="L63" s="224"/>
      <c r="M63" s="39"/>
    </row>
    <row r="64" spans="3:28" x14ac:dyDescent="0.25">
      <c r="C64" s="39"/>
      <c r="D64" s="56"/>
      <c r="E64" s="57"/>
      <c r="F64" s="57"/>
      <c r="G64" s="444" t="s">
        <v>1176</v>
      </c>
      <c r="H64" s="57"/>
      <c r="I64" s="57"/>
      <c r="J64" s="446" t="s">
        <v>699</v>
      </c>
      <c r="K64" s="446"/>
      <c r="L64" s="447"/>
      <c r="M64" s="39"/>
    </row>
    <row r="65" spans="2:17" ht="15" customHeight="1" x14ac:dyDescent="0.25">
      <c r="C65" s="39"/>
      <c r="D65" s="227" t="s">
        <v>625</v>
      </c>
      <c r="E65" s="207"/>
      <c r="F65" s="225" t="s">
        <v>703</v>
      </c>
      <c r="G65" s="445"/>
      <c r="H65" s="301" t="s">
        <v>748</v>
      </c>
      <c r="I65" s="139"/>
      <c r="J65" s="221" t="s">
        <v>749</v>
      </c>
      <c r="K65" s="221" t="s">
        <v>702</v>
      </c>
      <c r="L65" s="222" t="s">
        <v>701</v>
      </c>
      <c r="M65" s="39"/>
    </row>
    <row r="66" spans="2:17" x14ac:dyDescent="0.25">
      <c r="C66" s="39"/>
      <c r="D66" s="228">
        <v>2016</v>
      </c>
      <c r="E66" s="139"/>
      <c r="F66" s="209">
        <f>W47*$AD32</f>
        <v>10281.030800067883</v>
      </c>
      <c r="G66" s="209">
        <f>X47*$AD32</f>
        <v>7266.7318968194995</v>
      </c>
      <c r="H66" s="209">
        <f>Y47*$AD32</f>
        <v>6981.0101795881656</v>
      </c>
      <c r="J66" s="209">
        <f>Z47*$AD32</f>
        <v>8069.5620740165614</v>
      </c>
      <c r="K66" s="209">
        <f t="shared" ref="K66:L66" si="3">AA47*$AD32</f>
        <v>1396.8010725244576</v>
      </c>
      <c r="L66" s="209">
        <f t="shared" si="3"/>
        <v>38199.415753579466</v>
      </c>
      <c r="M66" s="56"/>
    </row>
    <row r="67" spans="2:17" ht="6" customHeight="1" x14ac:dyDescent="0.25">
      <c r="C67" s="39"/>
      <c r="D67" s="228"/>
      <c r="E67" s="139"/>
      <c r="F67" s="141"/>
      <c r="G67" s="141"/>
      <c r="H67" s="141"/>
      <c r="I67" s="141"/>
      <c r="J67" s="141"/>
      <c r="K67" s="141"/>
      <c r="L67" s="142"/>
      <c r="M67" s="39"/>
    </row>
    <row r="68" spans="2:17" ht="15.75" thickBot="1" x14ac:dyDescent="0.3">
      <c r="C68" s="39"/>
      <c r="D68" s="440" t="s">
        <v>892</v>
      </c>
      <c r="E68" s="441"/>
      <c r="F68" s="441"/>
      <c r="G68" s="441"/>
      <c r="H68" s="441"/>
      <c r="I68" s="441"/>
      <c r="J68" s="441"/>
      <c r="K68" s="441"/>
      <c r="L68" s="442"/>
      <c r="M68" s="39"/>
    </row>
    <row r="69" spans="2:17" ht="15" customHeight="1" thickTop="1" x14ac:dyDescent="0.25">
      <c r="C69" s="39"/>
      <c r="D69" s="56"/>
      <c r="E69" s="57"/>
      <c r="F69" s="449" t="s">
        <v>887</v>
      </c>
      <c r="G69" s="449"/>
      <c r="H69" s="57"/>
      <c r="I69" s="57"/>
      <c r="J69" s="449" t="s">
        <v>764</v>
      </c>
      <c r="K69" s="449"/>
      <c r="L69" s="58"/>
      <c r="M69" s="39"/>
    </row>
    <row r="70" spans="2:17" x14ac:dyDescent="0.25">
      <c r="C70" s="39"/>
      <c r="D70" s="227" t="s">
        <v>625</v>
      </c>
      <c r="E70" s="139"/>
      <c r="F70" s="445"/>
      <c r="G70" s="445"/>
      <c r="H70" s="139"/>
      <c r="I70" s="139"/>
      <c r="J70" s="445"/>
      <c r="K70" s="445"/>
      <c r="L70" s="140"/>
      <c r="M70" s="39"/>
    </row>
    <row r="71" spans="2:17" ht="15" customHeight="1" x14ac:dyDescent="0.25">
      <c r="C71" s="39"/>
      <c r="D71" s="227">
        <v>2016</v>
      </c>
      <c r="E71" s="145"/>
      <c r="F71" s="436">
        <f>'NLH Tr O&amp;M Actual, 2016'!Z12</f>
        <v>7518355.7290479857</v>
      </c>
      <c r="G71" s="436"/>
      <c r="H71" s="382"/>
      <c r="I71" s="145"/>
      <c r="J71" s="448">
        <f>F71/AN$5</f>
        <v>3952.8684169547769</v>
      </c>
      <c r="K71" s="448"/>
      <c r="L71" s="383"/>
      <c r="M71" s="39"/>
    </row>
    <row r="72" spans="2:17" ht="6" customHeight="1" x14ac:dyDescent="0.25">
      <c r="C72" s="39"/>
      <c r="D72" s="144"/>
      <c r="E72" s="144"/>
      <c r="F72" s="144"/>
      <c r="G72" s="144"/>
      <c r="H72" s="144"/>
      <c r="I72" s="144"/>
      <c r="J72" s="144"/>
      <c r="K72" s="144"/>
      <c r="L72" s="144"/>
      <c r="M72" s="39"/>
    </row>
    <row r="73" spans="2:17" ht="14.65" customHeight="1" x14ac:dyDescent="0.25">
      <c r="C73" s="39"/>
      <c r="D73" s="144" t="s">
        <v>1150</v>
      </c>
      <c r="E73" s="144"/>
      <c r="F73" s="144"/>
      <c r="G73" s="144"/>
      <c r="H73" s="144"/>
      <c r="I73" s="144"/>
      <c r="J73" s="144"/>
      <c r="K73" s="144"/>
      <c r="L73" s="144"/>
      <c r="M73" s="39"/>
    </row>
    <row r="74" spans="2:17" ht="6" customHeight="1" x14ac:dyDescent="0.25">
      <c r="C74" s="39"/>
      <c r="D74" s="139"/>
      <c r="E74" s="139"/>
      <c r="F74" s="139"/>
      <c r="G74" s="139"/>
      <c r="H74" s="139"/>
      <c r="I74" s="139"/>
      <c r="J74" s="139"/>
      <c r="K74" s="139"/>
      <c r="L74" s="139"/>
      <c r="M74" s="39"/>
    </row>
    <row r="75" spans="2:17" x14ac:dyDescent="0.25">
      <c r="B75" s="34"/>
      <c r="C75" s="57"/>
      <c r="D75" s="139"/>
      <c r="E75" s="139"/>
      <c r="F75" s="139"/>
      <c r="G75" s="139"/>
      <c r="H75" s="139"/>
      <c r="I75" s="139"/>
      <c r="J75" s="139"/>
      <c r="K75" s="139"/>
      <c r="L75" s="139"/>
      <c r="M75" s="57"/>
      <c r="N75" s="34"/>
      <c r="O75" s="34"/>
      <c r="P75" s="34"/>
      <c r="Q75" s="34"/>
    </row>
    <row r="76" spans="2:17" x14ac:dyDescent="0.25">
      <c r="B76" s="34"/>
      <c r="C76" s="57"/>
      <c r="D76" s="207"/>
      <c r="E76" s="139"/>
      <c r="F76" s="435"/>
      <c r="G76" s="435"/>
      <c r="H76" s="139"/>
      <c r="I76" s="139"/>
      <c r="J76" s="450"/>
      <c r="K76" s="450"/>
      <c r="L76" s="139"/>
      <c r="M76" s="57"/>
      <c r="N76" s="34"/>
      <c r="O76" s="34"/>
      <c r="P76" s="34"/>
      <c r="Q76" s="34"/>
    </row>
    <row r="77" spans="2:17" x14ac:dyDescent="0.25">
      <c r="B77" s="34"/>
      <c r="C77" s="57"/>
      <c r="D77" s="207"/>
      <c r="E77" s="139"/>
      <c r="F77" s="435"/>
      <c r="G77" s="435"/>
      <c r="H77" s="139"/>
      <c r="I77" s="139"/>
      <c r="J77" s="450"/>
      <c r="K77" s="450"/>
      <c r="L77" s="139"/>
      <c r="M77" s="57"/>
      <c r="N77" s="34"/>
      <c r="O77" s="34"/>
      <c r="P77" s="34"/>
      <c r="Q77" s="34"/>
    </row>
    <row r="78" spans="2:17" ht="6" customHeight="1" x14ac:dyDescent="0.25">
      <c r="B78" s="34"/>
      <c r="C78" s="57"/>
      <c r="D78" s="139"/>
      <c r="E78" s="139"/>
      <c r="F78" s="139"/>
      <c r="G78" s="139"/>
      <c r="H78" s="139"/>
      <c r="I78" s="139"/>
      <c r="J78" s="139"/>
      <c r="K78" s="139"/>
      <c r="L78" s="139"/>
      <c r="M78" s="57"/>
      <c r="N78" s="34"/>
      <c r="O78" s="34"/>
      <c r="P78" s="34"/>
      <c r="Q78" s="34"/>
    </row>
    <row r="79" spans="2:17" x14ac:dyDescent="0.25">
      <c r="B79" s="34"/>
      <c r="C79" s="57"/>
      <c r="D79" s="139"/>
      <c r="E79" s="139"/>
      <c r="F79" s="139"/>
      <c r="G79" s="139"/>
      <c r="H79" s="139"/>
      <c r="I79" s="139"/>
      <c r="J79" s="139"/>
      <c r="K79" s="139"/>
      <c r="L79" s="139"/>
      <c r="M79" s="57"/>
      <c r="N79" s="34"/>
      <c r="O79" s="34"/>
      <c r="P79" s="34"/>
      <c r="Q79" s="34"/>
    </row>
    <row r="80" spans="2:17" x14ac:dyDescent="0.25">
      <c r="B80" s="34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34"/>
      <c r="O80" s="34"/>
      <c r="P80" s="34"/>
      <c r="Q80" s="34"/>
    </row>
    <row r="81" spans="2:17" x14ac:dyDescent="0.25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</row>
    <row r="82" spans="2:17" x14ac:dyDescent="0.25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</row>
    <row r="83" spans="2:17" x14ac:dyDescent="0.25"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</row>
    <row r="84" spans="2:17" x14ac:dyDescent="0.25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</row>
  </sheetData>
  <mergeCells count="49">
    <mergeCell ref="D35:L35"/>
    <mergeCell ref="T36:AB36"/>
    <mergeCell ref="T45:AB45"/>
    <mergeCell ref="D48:L48"/>
    <mergeCell ref="F25:H25"/>
    <mergeCell ref="F43:G43"/>
    <mergeCell ref="J39:K40"/>
    <mergeCell ref="J42:K42"/>
    <mergeCell ref="J43:K43"/>
    <mergeCell ref="F41:G41"/>
    <mergeCell ref="J41:K41"/>
    <mergeCell ref="F39:G40"/>
    <mergeCell ref="AI4:AJ4"/>
    <mergeCell ref="AI20:AL20"/>
    <mergeCell ref="J26:L26"/>
    <mergeCell ref="G26:G27"/>
    <mergeCell ref="D29:L29"/>
    <mergeCell ref="D24:L24"/>
    <mergeCell ref="T4:U4"/>
    <mergeCell ref="T17:W17"/>
    <mergeCell ref="T27:AB27"/>
    <mergeCell ref="Y4:Y5"/>
    <mergeCell ref="AD38:AE39"/>
    <mergeCell ref="AD40:AE40"/>
    <mergeCell ref="D47:L47"/>
    <mergeCell ref="J55:K56"/>
    <mergeCell ref="F55:G56"/>
    <mergeCell ref="D54:L54"/>
    <mergeCell ref="F49:H49"/>
    <mergeCell ref="G50:G51"/>
    <mergeCell ref="J50:L50"/>
    <mergeCell ref="F42:G42"/>
    <mergeCell ref="D38:L38"/>
    <mergeCell ref="F76:G76"/>
    <mergeCell ref="F77:G77"/>
    <mergeCell ref="F57:G57"/>
    <mergeCell ref="D61:L61"/>
    <mergeCell ref="D62:L62"/>
    <mergeCell ref="F63:H63"/>
    <mergeCell ref="G64:G65"/>
    <mergeCell ref="J64:L64"/>
    <mergeCell ref="J57:K57"/>
    <mergeCell ref="D68:L68"/>
    <mergeCell ref="F69:G70"/>
    <mergeCell ref="J69:K70"/>
    <mergeCell ref="F71:G71"/>
    <mergeCell ref="J71:K71"/>
    <mergeCell ref="J76:K76"/>
    <mergeCell ref="J77:K77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3:AE50"/>
  <sheetViews>
    <sheetView topLeftCell="Q1" workbookViewId="0">
      <selection activeCell="AF14" sqref="AF14"/>
    </sheetView>
  </sheetViews>
  <sheetFormatPr defaultRowHeight="15" x14ac:dyDescent="0.25"/>
  <cols>
    <col min="4" max="4" width="12.7109375" customWidth="1"/>
    <col min="5" max="5" width="2.7109375" customWidth="1"/>
    <col min="6" max="6" width="13.7109375" customWidth="1"/>
    <col min="7" max="8" width="16.7109375" customWidth="1"/>
    <col min="9" max="10" width="10.7109375" customWidth="1"/>
    <col min="11" max="11" width="2.7109375" customWidth="1"/>
    <col min="12" max="12" width="10.5703125" customWidth="1"/>
    <col min="13" max="13" width="12.5703125" customWidth="1"/>
    <col min="22" max="22" width="2.7109375" customWidth="1"/>
    <col min="26" max="26" width="2.7109375" customWidth="1"/>
    <col min="27" max="27" width="12.7109375" customWidth="1"/>
    <col min="28" max="28" width="2.7109375" customWidth="1"/>
    <col min="29" max="29" width="12.7109375" customWidth="1"/>
    <col min="30" max="30" width="2.7109375" customWidth="1"/>
  </cols>
  <sheetData>
    <row r="3" spans="4:30" ht="15.75" thickBot="1" x14ac:dyDescent="0.3">
      <c r="G3" s="198" t="s">
        <v>843</v>
      </c>
      <c r="H3" s="198"/>
      <c r="I3" s="198" t="s">
        <v>713</v>
      </c>
      <c r="J3" s="198" t="s">
        <v>842</v>
      </c>
    </row>
    <row r="4" spans="4:30" ht="15.75" customHeight="1" thickTop="1" x14ac:dyDescent="0.25">
      <c r="D4" s="163" t="s">
        <v>835</v>
      </c>
      <c r="F4" s="129">
        <v>20.53</v>
      </c>
      <c r="G4">
        <v>3000</v>
      </c>
      <c r="I4">
        <v>1772</v>
      </c>
      <c r="J4" s="157">
        <f>I4*L$5</f>
        <v>1101.0694120000001</v>
      </c>
      <c r="L4" s="147" t="s">
        <v>833</v>
      </c>
      <c r="N4" s="451" t="s">
        <v>831</v>
      </c>
      <c r="O4" s="451"/>
      <c r="Q4" s="451" t="s">
        <v>832</v>
      </c>
      <c r="R4" s="451"/>
    </row>
    <row r="5" spans="4:30" x14ac:dyDescent="0.25">
      <c r="F5" s="129"/>
      <c r="G5">
        <v>1900</v>
      </c>
      <c r="I5" s="1">
        <v>1772</v>
      </c>
      <c r="J5" s="157">
        <f>I5*L$5</f>
        <v>1101.0694120000001</v>
      </c>
      <c r="L5" s="158">
        <v>0.62137100000000001</v>
      </c>
      <c r="N5" s="452"/>
      <c r="O5" s="452"/>
      <c r="Q5" s="452"/>
      <c r="R5" s="452"/>
    </row>
    <row r="6" spans="4:30" x14ac:dyDescent="0.25">
      <c r="D6" t="s">
        <v>836</v>
      </c>
      <c r="F6" s="136">
        <v>20.399999999999999</v>
      </c>
      <c r="G6">
        <v>1854</v>
      </c>
      <c r="I6">
        <v>895</v>
      </c>
      <c r="J6" s="157">
        <f>I6*L$5</f>
        <v>556.12704499999995</v>
      </c>
      <c r="N6" s="469">
        <f>'Transmission 2016'!AC121</f>
        <v>7687.9464207020756</v>
      </c>
      <c r="O6" s="469"/>
      <c r="Q6" s="470">
        <f>N6*'Summary Analysis'!AD32</f>
        <v>10191.013642842325</v>
      </c>
      <c r="R6" s="470"/>
    </row>
    <row r="7" spans="4:30" x14ac:dyDescent="0.25">
      <c r="G7">
        <v>2000</v>
      </c>
      <c r="I7">
        <v>937</v>
      </c>
      <c r="J7" s="157">
        <f>I7*L$5</f>
        <v>582.22462700000005</v>
      </c>
      <c r="N7" s="469">
        <f>'Transmission 2016'!AD121</f>
        <v>5850.2067486107326</v>
      </c>
      <c r="O7" s="469"/>
      <c r="Q7" s="470">
        <f>N7*'Summary Analysis'!AD32</f>
        <v>7754.9365625125756</v>
      </c>
      <c r="R7" s="470"/>
    </row>
    <row r="8" spans="4:30" x14ac:dyDescent="0.25">
      <c r="F8" s="129" t="s">
        <v>834</v>
      </c>
      <c r="G8">
        <v>900</v>
      </c>
      <c r="I8">
        <v>1100</v>
      </c>
      <c r="J8" s="157">
        <f>I8*L$5</f>
        <v>683.50810000000001</v>
      </c>
      <c r="S8" s="1"/>
    </row>
    <row r="9" spans="4:30" x14ac:dyDescent="0.25">
      <c r="S9" s="1"/>
    </row>
    <row r="10" spans="4:30" x14ac:dyDescent="0.25">
      <c r="M10" s="196" t="s">
        <v>891</v>
      </c>
      <c r="V10" s="39"/>
      <c r="W10" s="39"/>
      <c r="X10" s="39"/>
      <c r="Y10" s="39"/>
      <c r="Z10" s="39"/>
      <c r="AA10" s="39"/>
      <c r="AB10" s="39"/>
      <c r="AC10" s="39"/>
      <c r="AD10" s="39"/>
    </row>
    <row r="11" spans="4:30" x14ac:dyDescent="0.25">
      <c r="M11" s="245">
        <v>2.1000000000000001E-2</v>
      </c>
      <c r="V11" s="39"/>
      <c r="W11" s="39"/>
      <c r="X11" s="39"/>
      <c r="Y11" s="39"/>
      <c r="Z11" s="39"/>
      <c r="AA11" s="39"/>
      <c r="AB11" s="39"/>
      <c r="AC11" s="39"/>
      <c r="AD11" s="39"/>
    </row>
    <row r="12" spans="4:30" x14ac:dyDescent="0.25">
      <c r="V12" s="39"/>
      <c r="W12" s="39"/>
      <c r="X12" s="39"/>
      <c r="Y12" s="39"/>
      <c r="Z12" s="39"/>
      <c r="AA12" s="39"/>
      <c r="AB12" s="39"/>
      <c r="AC12" s="39"/>
      <c r="AD12" s="39"/>
    </row>
    <row r="13" spans="4:30" ht="15.75" thickBot="1" x14ac:dyDescent="0.3">
      <c r="V13" s="144"/>
      <c r="W13" s="466" t="s">
        <v>880</v>
      </c>
      <c r="X13" s="467"/>
      <c r="Y13" s="467"/>
      <c r="Z13" s="467"/>
      <c r="AA13" s="467"/>
      <c r="AB13" s="467"/>
      <c r="AC13" s="468"/>
      <c r="AD13" s="144"/>
    </row>
    <row r="14" spans="4:30" ht="15.75" thickTop="1" x14ac:dyDescent="0.25">
      <c r="V14" s="144"/>
      <c r="W14" s="137"/>
      <c r="X14" s="139"/>
      <c r="Y14" s="139"/>
      <c r="Z14" s="139"/>
      <c r="AA14" s="205" t="s">
        <v>726</v>
      </c>
      <c r="AB14" s="139"/>
      <c r="AC14" s="206" t="s">
        <v>700</v>
      </c>
      <c r="AD14" s="144"/>
    </row>
    <row r="15" spans="4:30" s="1" customFormat="1" x14ac:dyDescent="0.25">
      <c r="V15" s="144"/>
      <c r="W15" s="137"/>
      <c r="X15" s="139"/>
      <c r="Y15" s="208" t="s">
        <v>839</v>
      </c>
      <c r="Z15" s="139"/>
      <c r="AA15" s="209">
        <f>(Q6+I23*Q7)*(1+I22)</f>
        <v>8004.7111171477545</v>
      </c>
      <c r="AB15" s="139"/>
      <c r="AC15" s="210">
        <f>(Q6+J23*Q7)*(1+J22)</f>
        <v>11280.665438627537</v>
      </c>
      <c r="AD15" s="144"/>
    </row>
    <row r="16" spans="4:30" s="1" customFormat="1" x14ac:dyDescent="0.25">
      <c r="V16" s="144"/>
      <c r="W16" s="137"/>
      <c r="X16" s="139"/>
      <c r="Y16" s="208" t="s">
        <v>840</v>
      </c>
      <c r="Z16" s="139"/>
      <c r="AA16" s="209">
        <f>AVERAGE(I46,I47)</f>
        <v>13228.287435728151</v>
      </c>
      <c r="AB16" s="139"/>
      <c r="AC16" s="210">
        <f>AVERAGE(J46,J47)</f>
        <v>19787.357332896074</v>
      </c>
      <c r="AD16" s="144"/>
    </row>
    <row r="17" spans="5:31" s="1" customFormat="1" ht="6" customHeight="1" x14ac:dyDescent="0.25">
      <c r="E17" s="39"/>
      <c r="F17" s="39"/>
      <c r="G17" s="39"/>
      <c r="H17" s="39"/>
      <c r="I17" s="39"/>
      <c r="J17" s="39"/>
      <c r="K17" s="39"/>
      <c r="V17" s="144"/>
      <c r="W17" s="137"/>
      <c r="X17" s="139"/>
      <c r="Y17" s="139"/>
      <c r="Z17" s="139"/>
      <c r="AA17" s="209"/>
      <c r="AB17" s="209"/>
      <c r="AC17" s="140"/>
      <c r="AD17" s="144"/>
    </row>
    <row r="18" spans="5:31" ht="15.75" thickBot="1" x14ac:dyDescent="0.3">
      <c r="E18" s="39"/>
      <c r="F18" s="471" t="s">
        <v>851</v>
      </c>
      <c r="G18" s="472"/>
      <c r="H18" s="472"/>
      <c r="I18" s="472"/>
      <c r="J18" s="473"/>
      <c r="K18" s="39"/>
      <c r="V18" s="144"/>
      <c r="W18" s="440" t="s">
        <v>879</v>
      </c>
      <c r="X18" s="441"/>
      <c r="Y18" s="441"/>
      <c r="Z18" s="441"/>
      <c r="AA18" s="441"/>
      <c r="AB18" s="441"/>
      <c r="AC18" s="442"/>
      <c r="AD18" s="144"/>
    </row>
    <row r="19" spans="5:31" s="1" customFormat="1" ht="16.5" thickTop="1" thickBot="1" x14ac:dyDescent="0.3">
      <c r="E19" s="39"/>
      <c r="F19" s="475" t="s">
        <v>852</v>
      </c>
      <c r="G19" s="476"/>
      <c r="H19" s="476"/>
      <c r="I19" s="476"/>
      <c r="J19" s="477"/>
      <c r="K19" s="39"/>
      <c r="V19" s="144"/>
      <c r="W19" s="137"/>
      <c r="X19" s="139"/>
      <c r="Y19" s="139"/>
      <c r="Z19" s="139"/>
      <c r="AA19" s="205" t="s">
        <v>726</v>
      </c>
      <c r="AB19" s="139"/>
      <c r="AC19" s="206" t="s">
        <v>700</v>
      </c>
      <c r="AD19" s="144"/>
    </row>
    <row r="20" spans="5:31" s="1" customFormat="1" ht="15.75" thickTop="1" x14ac:dyDescent="0.25">
      <c r="E20" s="39"/>
      <c r="F20" s="137"/>
      <c r="G20" s="139"/>
      <c r="H20" s="139"/>
      <c r="I20" s="39"/>
      <c r="J20" s="39"/>
      <c r="K20" s="56"/>
      <c r="V20" s="144"/>
      <c r="W20" s="137"/>
      <c r="X20" s="139"/>
      <c r="Y20" s="208" t="s">
        <v>881</v>
      </c>
      <c r="Z20" s="139"/>
      <c r="AA20" s="209">
        <f>AA15*$J8</f>
        <v>5471284.8867305396</v>
      </c>
      <c r="AB20" s="139"/>
      <c r="AC20" s="210">
        <f>AC15*$J8</f>
        <v>7710426.2006919747</v>
      </c>
      <c r="AD20" s="144"/>
    </row>
    <row r="21" spans="5:31" s="1" customFormat="1" x14ac:dyDescent="0.25">
      <c r="E21" s="39"/>
      <c r="F21" s="56"/>
      <c r="G21" s="478" t="s">
        <v>858</v>
      </c>
      <c r="H21" s="478"/>
      <c r="I21" s="205" t="s">
        <v>726</v>
      </c>
      <c r="J21" s="206" t="s">
        <v>700</v>
      </c>
      <c r="K21" s="39"/>
      <c r="V21" s="144"/>
      <c r="W21" s="137"/>
      <c r="X21" s="139"/>
      <c r="Y21" s="208" t="s">
        <v>882</v>
      </c>
      <c r="Z21" s="139"/>
      <c r="AA21" s="209">
        <f>AA16*$G8</f>
        <v>11905458.692155335</v>
      </c>
      <c r="AB21" s="139"/>
      <c r="AC21" s="210">
        <f>AC16*$G8</f>
        <v>17808621.599606466</v>
      </c>
      <c r="AD21" s="144"/>
    </row>
    <row r="22" spans="5:31" s="1" customFormat="1" ht="15" customHeight="1" x14ac:dyDescent="0.25">
      <c r="E22" s="144"/>
      <c r="F22" s="137"/>
      <c r="G22" s="139" t="s">
        <v>853</v>
      </c>
      <c r="H22" s="139"/>
      <c r="I22" s="207">
        <v>-0.03</v>
      </c>
      <c r="J22" s="213">
        <v>-7.0000000000000007E-2</v>
      </c>
      <c r="K22" s="144"/>
      <c r="V22" s="144"/>
      <c r="W22" s="211"/>
      <c r="X22" s="145"/>
      <c r="Y22" s="225" t="s">
        <v>841</v>
      </c>
      <c r="Z22" s="145"/>
      <c r="AA22" s="212">
        <f>AA20+AA21</f>
        <v>17376743.578885876</v>
      </c>
      <c r="AB22" s="145"/>
      <c r="AC22" s="235">
        <f>AC20+AC21</f>
        <v>25519047.800298441</v>
      </c>
      <c r="AD22" s="144"/>
    </row>
    <row r="23" spans="5:31" s="1" customFormat="1" ht="14.1" customHeight="1" x14ac:dyDescent="0.25">
      <c r="E23" s="144"/>
      <c r="F23" s="137"/>
      <c r="G23" s="214" t="s">
        <v>854</v>
      </c>
      <c r="H23" s="57"/>
      <c r="I23" s="207">
        <v>-0.25</v>
      </c>
      <c r="J23" s="213">
        <v>0.25</v>
      </c>
      <c r="K23" s="144"/>
      <c r="V23" s="139"/>
      <c r="W23" s="139"/>
      <c r="X23" s="139"/>
      <c r="Y23" s="208"/>
      <c r="Z23" s="139"/>
      <c r="AA23" s="209"/>
      <c r="AB23" s="139"/>
      <c r="AC23" s="209"/>
      <c r="AD23" s="144"/>
    </row>
    <row r="24" spans="5:31" x14ac:dyDescent="0.25">
      <c r="E24" s="144"/>
      <c r="F24" s="56"/>
      <c r="G24" s="57"/>
      <c r="H24" s="57"/>
      <c r="I24" s="57"/>
      <c r="J24" s="58"/>
      <c r="K24" s="39"/>
      <c r="V24" s="236"/>
      <c r="W24" s="236"/>
      <c r="X24" s="236"/>
      <c r="Y24" s="237"/>
      <c r="Z24" s="236"/>
      <c r="AA24" s="239"/>
      <c r="AB24" s="236"/>
      <c r="AC24" s="239"/>
      <c r="AD24" s="236"/>
      <c r="AE24" s="34"/>
    </row>
    <row r="25" spans="5:31" x14ac:dyDescent="0.25">
      <c r="E25" s="144"/>
      <c r="F25" s="137"/>
      <c r="G25" s="478" t="s">
        <v>859</v>
      </c>
      <c r="H25" s="478"/>
      <c r="I25" s="205" t="s">
        <v>726</v>
      </c>
      <c r="J25" s="206" t="s">
        <v>700</v>
      </c>
      <c r="K25" s="144"/>
      <c r="V25" s="236"/>
      <c r="W25" s="32"/>
      <c r="X25" s="32"/>
      <c r="Y25" s="32"/>
      <c r="Z25" s="32"/>
      <c r="AA25" s="243">
        <f>AA22/J8</f>
        <v>25422.878790881739</v>
      </c>
      <c r="AB25" s="32"/>
      <c r="AC25" s="243">
        <f>AC22/J8</f>
        <v>37335.399244425105</v>
      </c>
      <c r="AD25" s="236"/>
      <c r="AE25" s="34"/>
    </row>
    <row r="26" spans="5:31" x14ac:dyDescent="0.25">
      <c r="E26" s="144"/>
      <c r="F26" s="137"/>
      <c r="G26" s="139" t="s">
        <v>855</v>
      </c>
      <c r="H26" s="139"/>
      <c r="I26" s="207">
        <v>0.2</v>
      </c>
      <c r="J26" s="213">
        <v>0.4</v>
      </c>
      <c r="K26" s="144"/>
      <c r="V26" s="238"/>
      <c r="W26" s="238"/>
      <c r="X26" s="238"/>
      <c r="Y26" s="238"/>
      <c r="Z26" s="238"/>
      <c r="AA26" s="238"/>
      <c r="AB26" s="238"/>
      <c r="AC26" s="238"/>
      <c r="AD26" s="238"/>
    </row>
    <row r="27" spans="5:31" x14ac:dyDescent="0.25">
      <c r="E27" s="144"/>
      <c r="F27" s="211"/>
      <c r="G27" s="145" t="s">
        <v>856</v>
      </c>
      <c r="H27" s="145"/>
      <c r="I27" s="205">
        <v>0.5</v>
      </c>
      <c r="J27" s="206">
        <v>0.8</v>
      </c>
      <c r="K27" s="144"/>
      <c r="V27" s="232"/>
      <c r="W27" s="232"/>
      <c r="X27" s="232"/>
      <c r="Y27" s="232"/>
      <c r="Z27" s="232"/>
      <c r="AA27" s="232"/>
      <c r="AB27" s="232"/>
      <c r="AC27" s="232"/>
      <c r="AD27" s="232"/>
    </row>
    <row r="28" spans="5:31" ht="6" customHeight="1" x14ac:dyDescent="0.25">
      <c r="E28" s="144"/>
      <c r="F28" s="39"/>
      <c r="G28" s="39"/>
      <c r="H28" s="39"/>
      <c r="I28" s="39"/>
      <c r="J28" s="39"/>
      <c r="K28" s="144"/>
    </row>
    <row r="29" spans="5:31" x14ac:dyDescent="0.25">
      <c r="E29" s="39"/>
      <c r="F29" s="215" t="s">
        <v>857</v>
      </c>
      <c r="G29" s="39"/>
      <c r="H29" s="39"/>
      <c r="I29" s="39"/>
      <c r="J29" s="39"/>
      <c r="K29" s="39"/>
    </row>
    <row r="30" spans="5:31" s="1" customFormat="1" x14ac:dyDescent="0.25">
      <c r="E30" s="39"/>
      <c r="F30" s="215"/>
      <c r="G30" s="39"/>
      <c r="H30" s="39"/>
      <c r="I30" s="39"/>
      <c r="J30" s="39"/>
      <c r="K30" s="39"/>
    </row>
    <row r="31" spans="5:31" ht="15.75" thickBot="1" x14ac:dyDescent="0.3">
      <c r="E31" s="39"/>
      <c r="F31" s="474" t="s">
        <v>848</v>
      </c>
      <c r="G31" s="474"/>
      <c r="H31" s="474"/>
      <c r="I31" s="474"/>
      <c r="J31" s="474"/>
      <c r="K31" s="39"/>
    </row>
    <row r="32" spans="5:31" s="1" customFormat="1" ht="15.75" thickTop="1" x14ac:dyDescent="0.25">
      <c r="E32" s="39"/>
      <c r="F32" s="200"/>
      <c r="G32" s="465" t="s">
        <v>844</v>
      </c>
      <c r="H32" s="465"/>
      <c r="I32" s="200"/>
      <c r="J32" s="200"/>
      <c r="K32" s="39"/>
    </row>
    <row r="33" spans="5:14" x14ac:dyDescent="0.25">
      <c r="E33" s="39"/>
      <c r="F33" s="39"/>
      <c r="G33" s="199" t="s">
        <v>837</v>
      </c>
      <c r="H33" s="199" t="s">
        <v>838</v>
      </c>
      <c r="I33" s="199" t="s">
        <v>726</v>
      </c>
      <c r="J33" s="199" t="s">
        <v>700</v>
      </c>
      <c r="K33" s="39"/>
    </row>
    <row r="34" spans="5:14" x14ac:dyDescent="0.25">
      <c r="E34" s="39"/>
      <c r="F34" s="202" t="s">
        <v>835</v>
      </c>
      <c r="G34" s="203">
        <f>(F4*1000)</f>
        <v>20530</v>
      </c>
      <c r="H34" s="203">
        <f>G34*'Summary Analysis'!AD32</f>
        <v>27214.22583333333</v>
      </c>
      <c r="I34" s="203">
        <f>H34*$I26</f>
        <v>5442.845166666666</v>
      </c>
      <c r="J34" s="203">
        <f>H34*$J26</f>
        <v>10885.690333333332</v>
      </c>
      <c r="K34" s="39"/>
    </row>
    <row r="35" spans="5:14" x14ac:dyDescent="0.25">
      <c r="E35" s="39"/>
      <c r="F35" s="39"/>
      <c r="G35" s="39"/>
      <c r="H35" s="39"/>
      <c r="I35" s="39"/>
      <c r="J35" s="39"/>
      <c r="K35" s="39"/>
    </row>
    <row r="36" spans="5:14" x14ac:dyDescent="0.25">
      <c r="E36" s="39"/>
      <c r="F36" s="201" t="s">
        <v>836</v>
      </c>
      <c r="G36" s="203">
        <f>(F6*1000)/'Summary Analysis'!AD32</f>
        <v>15389.451185012889</v>
      </c>
      <c r="H36" s="203">
        <f>G36*'Summary Analysis'!AD32</f>
        <v>20400</v>
      </c>
      <c r="I36" s="203">
        <f>H36*$I26</f>
        <v>4080</v>
      </c>
      <c r="J36" s="203">
        <f>H36*$J26</f>
        <v>8160</v>
      </c>
      <c r="K36" s="39"/>
    </row>
    <row r="37" spans="5:14" x14ac:dyDescent="0.25">
      <c r="E37" s="39"/>
      <c r="F37" s="39"/>
      <c r="G37" s="202" t="s">
        <v>845</v>
      </c>
      <c r="H37" s="39"/>
      <c r="I37" s="203">
        <f>I36*(1+I27)</f>
        <v>6120</v>
      </c>
      <c r="J37" s="203">
        <f>J36*(1+J27)</f>
        <v>14688</v>
      </c>
      <c r="K37" s="39"/>
    </row>
    <row r="38" spans="5:14" x14ac:dyDescent="0.25">
      <c r="E38" s="39"/>
      <c r="F38" s="39"/>
      <c r="G38" s="39"/>
      <c r="H38" s="39"/>
      <c r="I38" s="39"/>
      <c r="J38" s="39"/>
      <c r="K38" s="39"/>
    </row>
    <row r="39" spans="5:14" x14ac:dyDescent="0.25">
      <c r="E39" s="39"/>
      <c r="F39" s="39"/>
      <c r="G39" s="39"/>
      <c r="H39" s="39"/>
      <c r="I39" s="39"/>
      <c r="J39" s="39"/>
      <c r="K39" s="39"/>
    </row>
    <row r="40" spans="5:14" ht="15.75" thickBot="1" x14ac:dyDescent="0.3">
      <c r="E40" s="39"/>
      <c r="F40" s="464" t="s">
        <v>849</v>
      </c>
      <c r="G40" s="464"/>
      <c r="H40" s="464"/>
      <c r="I40" s="464"/>
      <c r="J40" s="464"/>
      <c r="K40" s="39"/>
    </row>
    <row r="41" spans="5:14" x14ac:dyDescent="0.25">
      <c r="E41" s="39"/>
      <c r="F41" s="39"/>
      <c r="G41" s="39"/>
      <c r="H41" s="39"/>
      <c r="I41" s="199" t="s">
        <v>726</v>
      </c>
      <c r="J41" s="199" t="s">
        <v>700</v>
      </c>
      <c r="K41" s="39"/>
    </row>
    <row r="42" spans="5:14" x14ac:dyDescent="0.25">
      <c r="E42" s="39"/>
      <c r="F42" s="39"/>
      <c r="G42" s="39"/>
      <c r="H42" s="202" t="s">
        <v>835</v>
      </c>
      <c r="I42" s="203">
        <f>(($H34-I34)*1000)/$G4</f>
        <v>7257.1268888888881</v>
      </c>
      <c r="J42" s="203">
        <f>(($H34-J34)*1000)/$G4</f>
        <v>5442.845166666666</v>
      </c>
      <c r="K42" s="39"/>
    </row>
    <row r="43" spans="5:14" x14ac:dyDescent="0.25">
      <c r="E43" s="39"/>
      <c r="F43" s="39"/>
      <c r="G43" s="39"/>
      <c r="H43" s="202" t="s">
        <v>836</v>
      </c>
      <c r="I43" s="203">
        <f>(($H36*(1+I27)-I37)*1000)/($G6+$G7)</f>
        <v>6351.8422418266737</v>
      </c>
      <c r="J43" s="203">
        <f>(($H36*(1+J27)-J37)*1000)/($G6+$G7)</f>
        <v>5716.6580176440066</v>
      </c>
      <c r="K43" s="39"/>
    </row>
    <row r="44" spans="5:14" x14ac:dyDescent="0.25">
      <c r="E44" s="39"/>
      <c r="F44" s="39"/>
      <c r="G44" s="39"/>
      <c r="H44" s="39"/>
      <c r="I44" s="39"/>
      <c r="J44" s="39"/>
      <c r="K44" s="39"/>
    </row>
    <row r="45" spans="5:14" x14ac:dyDescent="0.25">
      <c r="E45" s="39"/>
      <c r="F45" s="465" t="s">
        <v>850</v>
      </c>
      <c r="G45" s="465"/>
      <c r="H45" s="465"/>
      <c r="I45" s="465"/>
      <c r="J45" s="465"/>
      <c r="K45" s="39"/>
      <c r="L45" s="159"/>
      <c r="M45" s="159"/>
    </row>
    <row r="46" spans="5:14" x14ac:dyDescent="0.25">
      <c r="E46" s="39"/>
      <c r="F46" s="39"/>
      <c r="G46" s="39"/>
      <c r="H46" s="202" t="s">
        <v>846</v>
      </c>
      <c r="I46" s="203">
        <f>(I34*1000+I42*$G8)/$G8</f>
        <v>13304.732629629629</v>
      </c>
      <c r="J46" s="203">
        <f>(J34*1000+J42*$G8)/$G8</f>
        <v>17538.056648148144</v>
      </c>
      <c r="K46" s="39"/>
      <c r="L46" s="159"/>
      <c r="M46" s="159"/>
      <c r="N46" s="174"/>
    </row>
    <row r="47" spans="5:14" x14ac:dyDescent="0.25">
      <c r="E47" s="39"/>
      <c r="F47" s="39"/>
      <c r="G47" s="39"/>
      <c r="H47" s="202" t="s">
        <v>847</v>
      </c>
      <c r="I47" s="203">
        <f>(I37*1000+I43*$G8)/$G8</f>
        <v>13151.842241826675</v>
      </c>
      <c r="J47" s="203">
        <f>(J37*1000+J43*$G8)/$G8</f>
        <v>22036.658017644004</v>
      </c>
      <c r="K47" s="39"/>
      <c r="L47" s="174"/>
      <c r="M47" s="174"/>
      <c r="N47" s="174"/>
    </row>
    <row r="48" spans="5:14" x14ac:dyDescent="0.25">
      <c r="E48" s="39"/>
      <c r="F48" s="39"/>
      <c r="G48" s="39"/>
      <c r="H48" s="39"/>
      <c r="I48" s="39"/>
      <c r="J48" s="39"/>
      <c r="K48" s="39"/>
      <c r="L48" s="174"/>
      <c r="M48" s="174"/>
      <c r="N48" s="174"/>
    </row>
    <row r="49" spans="12:14" x14ac:dyDescent="0.25">
      <c r="L49" s="174"/>
      <c r="M49" s="174"/>
      <c r="N49" s="174"/>
    </row>
    <row r="50" spans="12:14" x14ac:dyDescent="0.25">
      <c r="L50" s="174"/>
      <c r="M50" s="174"/>
      <c r="N50" s="174"/>
    </row>
  </sheetData>
  <mergeCells count="16">
    <mergeCell ref="F40:J40"/>
    <mergeCell ref="G32:H32"/>
    <mergeCell ref="F45:J45"/>
    <mergeCell ref="N4:O5"/>
    <mergeCell ref="W13:AC13"/>
    <mergeCell ref="W18:AC18"/>
    <mergeCell ref="N6:O6"/>
    <mergeCell ref="Q4:R5"/>
    <mergeCell ref="Q6:R6"/>
    <mergeCell ref="F18:J18"/>
    <mergeCell ref="N7:O7"/>
    <mergeCell ref="Q7:R7"/>
    <mergeCell ref="F31:J31"/>
    <mergeCell ref="F19:J19"/>
    <mergeCell ref="G21:H21"/>
    <mergeCell ref="G25:H25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54"/>
  <sheetViews>
    <sheetView topLeftCell="P4" zoomScale="80" zoomScaleNormal="80" workbookViewId="0">
      <selection activeCell="R11" sqref="R11"/>
    </sheetView>
  </sheetViews>
  <sheetFormatPr defaultColWidth="9" defaultRowHeight="15" x14ac:dyDescent="0.25"/>
  <cols>
    <col min="1" max="3" width="9" style="1"/>
    <col min="4" max="4" width="12.7109375" style="1" customWidth="1"/>
    <col min="5" max="5" width="2.7109375" style="1" customWidth="1"/>
    <col min="6" max="6" width="13.7109375" style="1" customWidth="1"/>
    <col min="7" max="8" width="16.7109375" style="1" customWidth="1"/>
    <col min="9" max="10" width="12.7109375" style="1" customWidth="1"/>
    <col min="11" max="11" width="2.7109375" style="1" customWidth="1"/>
    <col min="12" max="13" width="10.5703125" style="1" customWidth="1"/>
    <col min="14" max="18" width="10.7109375" style="1" customWidth="1"/>
    <col min="19" max="19" width="2.7109375" style="1" customWidth="1"/>
    <col min="20" max="21" width="9" style="1"/>
    <col min="22" max="22" width="12.7109375" style="1" bestFit="1" customWidth="1"/>
    <col min="23" max="23" width="2.7109375" style="1" customWidth="1"/>
    <col min="24" max="24" width="12.7109375" style="1" customWidth="1"/>
    <col min="25" max="25" width="2.7109375" style="1" customWidth="1"/>
    <col min="26" max="26" width="12.7109375" style="1" customWidth="1"/>
    <col min="27" max="27" width="2.7109375" style="1" customWidth="1"/>
    <col min="28" max="16384" width="9" style="1"/>
  </cols>
  <sheetData>
    <row r="1" spans="1:31" x14ac:dyDescent="0.25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238"/>
      <c r="T1" s="238"/>
      <c r="U1" s="238"/>
      <c r="V1" s="238"/>
      <c r="W1" s="238"/>
      <c r="X1" s="238"/>
      <c r="Y1" s="238"/>
      <c r="Z1" s="238"/>
      <c r="AA1" s="238"/>
      <c r="AB1" s="238"/>
    </row>
    <row r="2" spans="1:31" x14ac:dyDescent="0.25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4"/>
      <c r="T2" s="479" t="s">
        <v>886</v>
      </c>
      <c r="U2" s="479"/>
      <c r="V2" s="479"/>
      <c r="W2" s="479"/>
      <c r="X2" s="479"/>
      <c r="Y2" s="479"/>
      <c r="Z2" s="479"/>
      <c r="AA2" s="144"/>
      <c r="AB2" s="143"/>
    </row>
    <row r="3" spans="1:31" ht="15.75" thickBot="1" x14ac:dyDescent="0.3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238"/>
      <c r="M3" s="143"/>
      <c r="N3" s="143"/>
      <c r="O3" s="143"/>
      <c r="P3" s="143"/>
      <c r="Q3" s="143"/>
      <c r="R3" s="143"/>
      <c r="S3" s="144"/>
      <c r="T3" s="466" t="s">
        <v>883</v>
      </c>
      <c r="U3" s="467"/>
      <c r="V3" s="467"/>
      <c r="W3" s="467"/>
      <c r="X3" s="467"/>
      <c r="Y3" s="467"/>
      <c r="Z3" s="468"/>
      <c r="AA3" s="144"/>
      <c r="AB3" s="143"/>
    </row>
    <row r="4" spans="1:31" ht="15.75" thickTop="1" x14ac:dyDescent="0.25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4"/>
      <c r="T4" s="137"/>
      <c r="U4" s="139"/>
      <c r="V4" s="139"/>
      <c r="W4" s="139"/>
      <c r="X4" s="225" t="s">
        <v>726</v>
      </c>
      <c r="Y4" s="139"/>
      <c r="Z4" s="226" t="s">
        <v>700</v>
      </c>
      <c r="AA4" s="144"/>
      <c r="AB4" s="143"/>
    </row>
    <row r="5" spans="1:31" ht="15.75" customHeight="1" x14ac:dyDescent="0.25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4"/>
      <c r="T5" s="137"/>
      <c r="U5" s="139"/>
      <c r="V5" s="208" t="s">
        <v>1172</v>
      </c>
      <c r="W5" s="139"/>
      <c r="X5" s="388">
        <f>(Q15+I22*Q16)</f>
        <v>8783.1673009955703</v>
      </c>
      <c r="Y5" s="139"/>
      <c r="Z5" s="210">
        <f>(Q15+J22*Q16)</f>
        <v>12910.081883740859</v>
      </c>
      <c r="AA5" s="144"/>
      <c r="AB5" s="143"/>
    </row>
    <row r="6" spans="1:31" x14ac:dyDescent="0.25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4"/>
      <c r="T6" s="137"/>
      <c r="U6" s="139"/>
      <c r="V6" s="208" t="s">
        <v>1175</v>
      </c>
      <c r="W6" s="139"/>
      <c r="X6" s="388">
        <f>AVERAGE(I40,J40)*(1+I27)*(1+L10)^3</f>
        <v>4060.4640246569238</v>
      </c>
      <c r="Y6" s="144"/>
      <c r="Z6" s="388">
        <f>AVERAGE(I40,J40)*(1+J27)*(1+L10)^3</f>
        <v>6226.0448378072824</v>
      </c>
      <c r="AA6" s="137"/>
      <c r="AB6" s="143"/>
    </row>
    <row r="7" spans="1:31" ht="6" customHeight="1" x14ac:dyDescent="0.25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4"/>
      <c r="T7" s="137"/>
      <c r="U7" s="139"/>
      <c r="V7" s="139"/>
      <c r="W7" s="139"/>
      <c r="X7" s="388"/>
      <c r="Y7" s="388"/>
      <c r="Z7" s="140"/>
      <c r="AA7" s="144"/>
      <c r="AB7" s="143"/>
    </row>
    <row r="8" spans="1:31" ht="14.65" customHeight="1" thickBot="1" x14ac:dyDescent="0.3">
      <c r="A8" s="143"/>
      <c r="B8" s="143"/>
      <c r="C8" s="143"/>
      <c r="D8" s="143"/>
      <c r="E8" s="143"/>
      <c r="F8" s="143"/>
      <c r="G8" s="143"/>
      <c r="H8" s="143"/>
      <c r="I8" s="143"/>
      <c r="J8" s="395"/>
      <c r="K8" s="143"/>
      <c r="L8" s="143"/>
      <c r="M8" s="143"/>
      <c r="N8" s="143"/>
      <c r="O8" s="143"/>
      <c r="P8" s="143"/>
      <c r="Q8" s="143"/>
      <c r="R8" s="143"/>
      <c r="S8" s="144"/>
      <c r="T8" s="440" t="s">
        <v>878</v>
      </c>
      <c r="U8" s="441"/>
      <c r="V8" s="441"/>
      <c r="W8" s="441"/>
      <c r="X8" s="441"/>
      <c r="Y8" s="441"/>
      <c r="Z8" s="442"/>
      <c r="AA8" s="144"/>
      <c r="AB8" s="143"/>
    </row>
    <row r="9" spans="1:31" ht="15.75" thickTop="1" x14ac:dyDescent="0.25">
      <c r="A9" s="143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489" t="s">
        <v>890</v>
      </c>
      <c r="M9" s="489"/>
      <c r="N9" s="484"/>
      <c r="O9" s="484"/>
      <c r="P9" s="143"/>
      <c r="Q9" s="143"/>
      <c r="R9" s="143"/>
      <c r="S9" s="144"/>
      <c r="T9" s="137"/>
      <c r="U9" s="139"/>
      <c r="V9" s="139"/>
      <c r="W9" s="139"/>
      <c r="X9" s="225" t="s">
        <v>726</v>
      </c>
      <c r="Y9" s="139"/>
      <c r="Z9" s="226" t="s">
        <v>700</v>
      </c>
      <c r="AA9" s="144"/>
      <c r="AB9" s="143"/>
    </row>
    <row r="10" spans="1:31" x14ac:dyDescent="0.25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488">
        <v>2.1000000000000001E-2</v>
      </c>
      <c r="M10" s="488"/>
      <c r="N10" s="143"/>
      <c r="O10" s="143"/>
      <c r="P10" s="143"/>
      <c r="Q10" s="143"/>
      <c r="R10" s="143"/>
      <c r="S10" s="144"/>
      <c r="T10" s="137"/>
      <c r="U10" s="139"/>
      <c r="V10" s="208" t="s">
        <v>874</v>
      </c>
      <c r="W10" s="139"/>
      <c r="X10" s="388">
        <f>X5*$J16*(2-I23)</f>
        <v>1637281.6346960755</v>
      </c>
      <c r="Y10" s="139"/>
      <c r="Z10" s="388">
        <f>Z5*$J16*(2-J23)</f>
        <v>2807682.6715636789</v>
      </c>
      <c r="AA10" s="137"/>
      <c r="AB10" s="143"/>
    </row>
    <row r="11" spans="1:31" ht="14.25" customHeight="1" x14ac:dyDescent="0.25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4"/>
      <c r="T11" s="137"/>
      <c r="U11" s="139"/>
      <c r="V11" s="208" t="s">
        <v>875</v>
      </c>
      <c r="W11" s="139"/>
      <c r="X11" s="388">
        <f>X6*$G16</f>
        <v>2842324.8172598467</v>
      </c>
      <c r="Y11" s="388"/>
      <c r="Z11" s="210">
        <f>Z6*$G16</f>
        <v>4358231.3864650978</v>
      </c>
      <c r="AA11" s="144"/>
      <c r="AB11" s="143"/>
    </row>
    <row r="12" spans="1:31" x14ac:dyDescent="0.25">
      <c r="A12" s="143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S12" s="144"/>
      <c r="T12" s="211"/>
      <c r="U12" s="145"/>
      <c r="V12" s="414" t="s">
        <v>841</v>
      </c>
      <c r="W12" s="145"/>
      <c r="X12" s="384">
        <f>X10+X11</f>
        <v>4479606.4519559219</v>
      </c>
      <c r="Y12" s="145"/>
      <c r="Z12" s="235">
        <f>Z10+Z11</f>
        <v>7165914.0580287762</v>
      </c>
      <c r="AA12" s="144"/>
      <c r="AB12" s="143"/>
    </row>
    <row r="13" spans="1:31" ht="15.75" customHeight="1" thickBot="1" x14ac:dyDescent="0.3">
      <c r="A13" s="143"/>
      <c r="B13" s="143"/>
      <c r="C13" s="143"/>
      <c r="D13" s="143"/>
      <c r="E13" s="143"/>
      <c r="F13" s="143"/>
      <c r="G13" s="396" t="s">
        <v>843</v>
      </c>
      <c r="H13" s="396"/>
      <c r="I13" s="396" t="s">
        <v>713</v>
      </c>
      <c r="J13" s="396" t="s">
        <v>842</v>
      </c>
      <c r="K13" s="143"/>
      <c r="L13" s="234" t="s">
        <v>872</v>
      </c>
      <c r="M13" s="487" t="s">
        <v>1164</v>
      </c>
      <c r="N13" s="487"/>
      <c r="O13" s="487"/>
      <c r="P13" s="487"/>
      <c r="Q13" s="487"/>
      <c r="R13" s="487"/>
      <c r="S13" s="144"/>
      <c r="T13" s="144"/>
      <c r="U13" s="144"/>
      <c r="V13" s="144"/>
      <c r="W13" s="144"/>
      <c r="X13" s="144"/>
      <c r="Y13" s="144"/>
      <c r="Z13" s="144"/>
      <c r="AA13" s="144"/>
      <c r="AB13" s="143"/>
    </row>
    <row r="14" spans="1:31" ht="15.75" thickTop="1" x14ac:dyDescent="0.25">
      <c r="A14" s="143"/>
      <c r="B14" s="143"/>
      <c r="C14" s="143"/>
      <c r="D14" s="143"/>
      <c r="E14" s="143"/>
      <c r="F14" s="397" t="s">
        <v>871</v>
      </c>
      <c r="G14" s="398">
        <f>'Transmission 2016'!AC126</f>
        <v>2948.34375</v>
      </c>
      <c r="H14" s="143"/>
      <c r="I14" s="399">
        <f>J14/L14</f>
        <v>8463.2457903571321</v>
      </c>
      <c r="J14" s="398">
        <f>'Transmission 2016'!AC120</f>
        <v>5258.8155000000015</v>
      </c>
      <c r="K14" s="143"/>
      <c r="L14" s="233">
        <v>0.62137100000000001</v>
      </c>
      <c r="M14" s="143"/>
      <c r="N14" s="481" t="s">
        <v>1173</v>
      </c>
      <c r="O14" s="481"/>
      <c r="P14" s="143"/>
      <c r="Q14" s="481" t="s">
        <v>1166</v>
      </c>
      <c r="R14" s="481"/>
      <c r="S14" s="144"/>
      <c r="T14" s="143"/>
      <c r="U14" s="143"/>
      <c r="V14" s="143"/>
      <c r="W14" s="143"/>
      <c r="X14" s="143"/>
      <c r="Y14" s="143"/>
      <c r="Z14" s="143"/>
      <c r="AA14" s="144"/>
      <c r="AB14" s="143"/>
    </row>
    <row r="15" spans="1:31" x14ac:dyDescent="0.25">
      <c r="A15" s="143"/>
      <c r="B15" s="143"/>
      <c r="C15" s="143"/>
      <c r="D15" s="143"/>
      <c r="E15" s="143"/>
      <c r="F15" s="397"/>
      <c r="G15" s="143"/>
      <c r="H15" s="143"/>
      <c r="I15" s="143"/>
      <c r="J15" s="395"/>
      <c r="K15" s="143"/>
      <c r="M15" s="413" t="s">
        <v>1167</v>
      </c>
      <c r="N15" s="484">
        <f>'Transmission 2016'!AC121</f>
        <v>7687.9464207020756</v>
      </c>
      <c r="O15" s="484"/>
      <c r="P15" s="143"/>
      <c r="Q15" s="486">
        <f>N15*'Summary Analysis'!AD32*(1+L10)^3</f>
        <v>10846.624592368215</v>
      </c>
      <c r="R15" s="486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2"/>
      <c r="AD15" s="232"/>
      <c r="AE15" s="232"/>
    </row>
    <row r="16" spans="1:31" x14ac:dyDescent="0.25">
      <c r="A16" s="143"/>
      <c r="B16" s="143"/>
      <c r="C16" s="143"/>
      <c r="D16" s="143"/>
      <c r="E16" s="143"/>
      <c r="F16" s="397" t="s">
        <v>869</v>
      </c>
      <c r="G16" s="397">
        <v>700</v>
      </c>
      <c r="H16" s="143"/>
      <c r="I16" s="397">
        <v>250</v>
      </c>
      <c r="J16" s="395">
        <f>I16*L$14</f>
        <v>155.34275</v>
      </c>
      <c r="K16" s="143"/>
      <c r="L16" s="238"/>
      <c r="M16" s="413" t="s">
        <v>749</v>
      </c>
      <c r="N16" s="484">
        <f>'Transmission 2016'!AD121</f>
        <v>5850.2067486107326</v>
      </c>
      <c r="O16" s="484"/>
      <c r="P16" s="143"/>
      <c r="Q16" s="486">
        <f>N16*'Summary Analysis'!AD32*(1+L10)^3</f>
        <v>8253.8291654905752</v>
      </c>
      <c r="R16" s="486"/>
      <c r="S16" s="238"/>
      <c r="T16" s="238"/>
      <c r="U16" s="238"/>
      <c r="V16" s="400">
        <f>Q15</f>
        <v>10846.624592368215</v>
      </c>
      <c r="W16" s="400"/>
      <c r="X16" s="400"/>
      <c r="Y16" s="238"/>
      <c r="Z16" s="238"/>
      <c r="AA16" s="238"/>
      <c r="AB16" s="238"/>
      <c r="AC16" s="232"/>
      <c r="AD16" s="232"/>
      <c r="AE16" s="232"/>
    </row>
    <row r="17" spans="1:31" x14ac:dyDescent="0.25">
      <c r="A17" s="143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238"/>
      <c r="T17" s="238"/>
      <c r="U17" s="238"/>
      <c r="V17" s="400">
        <f>V16+I22*Q16</f>
        <v>8783.1673009955703</v>
      </c>
      <c r="W17" s="400"/>
      <c r="X17" s="400">
        <f>V16+0.25*Q16</f>
        <v>12910.081883740859</v>
      </c>
      <c r="Y17" s="238"/>
      <c r="Z17" s="236"/>
      <c r="AA17" s="236"/>
      <c r="AB17" s="238"/>
      <c r="AC17" s="232"/>
      <c r="AD17" s="232"/>
      <c r="AE17" s="232"/>
    </row>
    <row r="18" spans="1:31" ht="15" customHeight="1" thickBot="1" x14ac:dyDescent="0.3">
      <c r="A18" s="143"/>
      <c r="B18" s="143"/>
      <c r="C18" s="143"/>
      <c r="D18" s="143"/>
      <c r="E18" s="144"/>
      <c r="F18" s="144"/>
      <c r="G18" s="144"/>
      <c r="H18" s="144"/>
      <c r="I18" s="144"/>
      <c r="J18" s="144"/>
      <c r="K18" s="144"/>
      <c r="L18" s="143"/>
      <c r="M18" s="487" t="s">
        <v>1168</v>
      </c>
      <c r="N18" s="487"/>
      <c r="O18" s="487"/>
      <c r="P18" s="487"/>
      <c r="Q18" s="487"/>
      <c r="R18" s="487"/>
      <c r="S18" s="238"/>
      <c r="T18" s="238"/>
      <c r="U18" s="238"/>
      <c r="V18" s="400">
        <f>V17*J16</f>
        <v>1364401.3622467297</v>
      </c>
      <c r="W18" s="400"/>
      <c r="X18" s="400">
        <f>X17*J16</f>
        <v>2005487.6225454852</v>
      </c>
      <c r="Y18" s="238"/>
      <c r="Z18" s="238"/>
      <c r="AA18" s="238"/>
      <c r="AB18" s="238"/>
      <c r="AC18" s="232"/>
      <c r="AD18" s="232"/>
      <c r="AE18" s="232"/>
    </row>
    <row r="19" spans="1:31" ht="15" customHeight="1" x14ac:dyDescent="0.25">
      <c r="A19" s="143"/>
      <c r="B19" s="143"/>
      <c r="C19" s="143"/>
      <c r="D19" s="143"/>
      <c r="E19" s="144"/>
      <c r="F19" s="471" t="s">
        <v>851</v>
      </c>
      <c r="G19" s="472"/>
      <c r="H19" s="472"/>
      <c r="I19" s="472"/>
      <c r="J19" s="473"/>
      <c r="K19" s="144"/>
      <c r="L19" s="401"/>
      <c r="M19" s="401"/>
      <c r="N19" s="485" t="s">
        <v>1165</v>
      </c>
      <c r="O19" s="485"/>
      <c r="P19" s="143"/>
      <c r="Q19" s="481" t="s">
        <v>1169</v>
      </c>
      <c r="R19" s="481"/>
      <c r="S19" s="238"/>
      <c r="T19" s="238"/>
      <c r="U19" s="238"/>
      <c r="V19" s="400">
        <f>V18*(2)</f>
        <v>2728802.7244934593</v>
      </c>
      <c r="W19" s="400"/>
      <c r="X19" s="400">
        <f>X18*(2)</f>
        <v>4010975.2450909703</v>
      </c>
      <c r="Y19" s="238"/>
      <c r="Z19" s="238"/>
      <c r="AA19" s="238"/>
      <c r="AB19" s="238"/>
      <c r="AC19" s="232"/>
      <c r="AD19" s="232"/>
      <c r="AE19" s="232"/>
    </row>
    <row r="20" spans="1:31" ht="15.75" thickBot="1" x14ac:dyDescent="0.3">
      <c r="A20" s="143"/>
      <c r="B20" s="143"/>
      <c r="C20" s="143"/>
      <c r="D20" s="143"/>
      <c r="E20" s="144"/>
      <c r="F20" s="475" t="s">
        <v>889</v>
      </c>
      <c r="G20" s="476"/>
      <c r="H20" s="476"/>
      <c r="I20" s="476"/>
      <c r="J20" s="477"/>
      <c r="K20" s="144"/>
      <c r="L20" s="143"/>
      <c r="M20" s="413" t="s">
        <v>1167</v>
      </c>
      <c r="N20" s="484">
        <f>'Transmission 2016'!AC127</f>
        <v>7755.8540014342507</v>
      </c>
      <c r="O20" s="484"/>
      <c r="P20" s="143"/>
      <c r="Q20" s="486">
        <f>N20*'Summary Analysis'!AD32*(1+L10)^3</f>
        <v>10942.432756846885</v>
      </c>
      <c r="R20" s="486"/>
      <c r="S20" s="238"/>
      <c r="T20" s="238"/>
      <c r="U20" s="238"/>
      <c r="V20" s="400">
        <f>V18*(2-0.8)</f>
        <v>1637281.6346960755</v>
      </c>
      <c r="W20" s="400"/>
      <c r="X20" s="400">
        <f>X18*(2-0.6)</f>
        <v>2807682.6715636789</v>
      </c>
      <c r="Y20" s="238"/>
      <c r="Z20" s="238"/>
      <c r="AA20" s="238"/>
      <c r="AB20" s="238"/>
      <c r="AC20" s="232"/>
      <c r="AD20" s="232"/>
      <c r="AE20" s="232"/>
    </row>
    <row r="21" spans="1:31" ht="15.75" thickTop="1" x14ac:dyDescent="0.25">
      <c r="A21" s="143"/>
      <c r="B21" s="143"/>
      <c r="C21" s="143"/>
      <c r="D21" s="143"/>
      <c r="E21" s="144"/>
      <c r="F21" s="137"/>
      <c r="G21" s="443" t="s">
        <v>858</v>
      </c>
      <c r="H21" s="443"/>
      <c r="I21" s="225" t="s">
        <v>726</v>
      </c>
      <c r="J21" s="226" t="s">
        <v>700</v>
      </c>
      <c r="K21" s="137"/>
      <c r="L21" s="143"/>
      <c r="M21" s="413" t="s">
        <v>749</v>
      </c>
      <c r="N21" s="484">
        <f>'Transmission 2016'!AD127</f>
        <v>6087.5554716916295</v>
      </c>
      <c r="O21" s="484"/>
      <c r="P21" s="143"/>
      <c r="Q21" s="486">
        <f>N21*'Summary Analysis'!AD32*(1+L10)^3</f>
        <v>8588.6952475178932</v>
      </c>
      <c r="R21" s="486"/>
      <c r="S21" s="238"/>
      <c r="T21" s="238"/>
      <c r="U21" s="238"/>
      <c r="V21" s="238">
        <f>1</f>
        <v>1</v>
      </c>
      <c r="W21" s="238"/>
      <c r="X21" s="238"/>
      <c r="Y21" s="238"/>
      <c r="Z21" s="238"/>
      <c r="AA21" s="238"/>
      <c r="AB21" s="238"/>
      <c r="AC21" s="232"/>
      <c r="AD21" s="232"/>
      <c r="AE21" s="232"/>
    </row>
    <row r="22" spans="1:31" x14ac:dyDescent="0.25">
      <c r="A22" s="143"/>
      <c r="B22" s="143"/>
      <c r="C22" s="143"/>
      <c r="D22" s="143"/>
      <c r="E22" s="144"/>
      <c r="F22" s="137"/>
      <c r="G22" s="214" t="s">
        <v>854</v>
      </c>
      <c r="H22" s="139"/>
      <c r="I22" s="207">
        <v>-0.25</v>
      </c>
      <c r="J22" s="213">
        <v>0.25</v>
      </c>
      <c r="K22" s="144"/>
      <c r="L22" s="143"/>
      <c r="M22" s="143"/>
      <c r="N22" s="143"/>
      <c r="O22" s="143"/>
      <c r="P22" s="143"/>
      <c r="Q22" s="143"/>
      <c r="R22" s="143"/>
      <c r="S22" s="238"/>
      <c r="T22" s="238"/>
      <c r="U22" s="238"/>
      <c r="V22" s="238">
        <v>2</v>
      </c>
      <c r="W22" s="238"/>
      <c r="X22" s="238"/>
      <c r="Y22" s="238"/>
      <c r="Z22" s="238"/>
      <c r="AA22" s="238"/>
      <c r="AB22" s="238"/>
      <c r="AC22" s="232"/>
      <c r="AD22" s="232"/>
      <c r="AE22" s="232"/>
    </row>
    <row r="23" spans="1:31" ht="15" customHeight="1" x14ac:dyDescent="0.25">
      <c r="A23" s="143"/>
      <c r="B23" s="143"/>
      <c r="C23" s="143"/>
      <c r="D23" s="143"/>
      <c r="E23" s="144"/>
      <c r="F23" s="137"/>
      <c r="G23" s="139" t="s">
        <v>888</v>
      </c>
      <c r="H23" s="139"/>
      <c r="I23" s="327">
        <v>0.8</v>
      </c>
      <c r="J23" s="244">
        <v>0.6</v>
      </c>
      <c r="K23" s="144"/>
      <c r="L23" s="143"/>
      <c r="M23" s="143"/>
      <c r="N23" s="143"/>
      <c r="O23" s="143"/>
      <c r="P23" s="143"/>
      <c r="Q23" s="143"/>
      <c r="R23" s="143"/>
      <c r="S23" s="238"/>
      <c r="T23" s="238"/>
      <c r="U23" s="238"/>
      <c r="V23" s="238">
        <f>V21*(2-0.8)</f>
        <v>1.2</v>
      </c>
      <c r="W23" s="238"/>
      <c r="Y23" s="236"/>
      <c r="AA23" s="238"/>
      <c r="AB23" s="238"/>
      <c r="AC23" s="232"/>
      <c r="AD23" s="232"/>
      <c r="AE23" s="232"/>
    </row>
    <row r="24" spans="1:31" ht="14.1" customHeight="1" x14ac:dyDescent="0.25">
      <c r="A24" s="143"/>
      <c r="B24" s="143"/>
      <c r="C24" s="143"/>
      <c r="D24" s="143"/>
      <c r="E24" s="144"/>
      <c r="F24" s="402"/>
      <c r="G24" s="144"/>
      <c r="H24" s="144"/>
      <c r="I24" s="144"/>
      <c r="J24" s="144"/>
      <c r="K24" s="137"/>
      <c r="L24" s="143"/>
      <c r="M24" s="143"/>
      <c r="N24" s="143"/>
      <c r="O24" s="143"/>
      <c r="P24" s="143"/>
      <c r="Q24" s="143"/>
      <c r="R24" s="143"/>
      <c r="S24" s="236"/>
      <c r="T24" s="236"/>
      <c r="U24" s="236"/>
      <c r="V24" s="237"/>
      <c r="W24" s="236"/>
      <c r="X24" s="239"/>
      <c r="Y24" s="236"/>
      <c r="Z24" s="239"/>
      <c r="AA24" s="236"/>
      <c r="AB24" s="238"/>
      <c r="AC24" s="232"/>
      <c r="AD24" s="232"/>
      <c r="AE24" s="232"/>
    </row>
    <row r="25" spans="1:31" x14ac:dyDescent="0.25">
      <c r="A25" s="143"/>
      <c r="B25" s="143"/>
      <c r="C25" s="143"/>
      <c r="D25" s="143"/>
      <c r="E25" s="144"/>
      <c r="F25" s="137"/>
      <c r="G25" s="446" t="s">
        <v>884</v>
      </c>
      <c r="H25" s="446"/>
      <c r="I25" s="225" t="s">
        <v>726</v>
      </c>
      <c r="J25" s="226" t="s">
        <v>700</v>
      </c>
      <c r="K25" s="144"/>
      <c r="L25" s="143"/>
      <c r="M25" s="143"/>
      <c r="N25" s="143"/>
      <c r="O25" s="143"/>
      <c r="P25" s="143"/>
      <c r="Q25" s="143"/>
      <c r="R25" s="143"/>
      <c r="S25" s="139"/>
      <c r="T25" s="479" t="s">
        <v>886</v>
      </c>
      <c r="U25" s="479"/>
      <c r="V25" s="479"/>
      <c r="W25" s="479"/>
      <c r="X25" s="479"/>
      <c r="Y25" s="479"/>
      <c r="Z25" s="479"/>
      <c r="AA25" s="139"/>
      <c r="AB25" s="238"/>
      <c r="AC25" s="232"/>
      <c r="AD25" s="232"/>
      <c r="AE25" s="232"/>
    </row>
    <row r="26" spans="1:31" ht="15.75" thickBot="1" x14ac:dyDescent="0.3">
      <c r="A26" s="143"/>
      <c r="B26" s="143"/>
      <c r="C26" s="143"/>
      <c r="D26" s="143"/>
      <c r="E26" s="144"/>
      <c r="F26" s="137"/>
      <c r="G26" s="139" t="s">
        <v>855</v>
      </c>
      <c r="H26" s="139"/>
      <c r="I26" s="207">
        <v>0.2</v>
      </c>
      <c r="J26" s="213">
        <v>0.4</v>
      </c>
      <c r="K26" s="144"/>
      <c r="L26" s="143"/>
      <c r="M26" s="143"/>
      <c r="N26" s="143"/>
      <c r="O26" s="143"/>
      <c r="P26" s="143"/>
      <c r="Q26" s="143"/>
      <c r="R26" s="143"/>
      <c r="S26" s="139"/>
      <c r="T26" s="466" t="s">
        <v>883</v>
      </c>
      <c r="U26" s="467"/>
      <c r="V26" s="467"/>
      <c r="W26" s="467"/>
      <c r="X26" s="467"/>
      <c r="Y26" s="467"/>
      <c r="Z26" s="468"/>
      <c r="AA26" s="139"/>
      <c r="AB26" s="238"/>
      <c r="AC26" s="232"/>
      <c r="AD26" s="232"/>
      <c r="AE26" s="232"/>
    </row>
    <row r="27" spans="1:31" ht="15.75" thickTop="1" x14ac:dyDescent="0.25">
      <c r="A27" s="143"/>
      <c r="B27" s="143"/>
      <c r="C27" s="143"/>
      <c r="D27" s="143"/>
      <c r="E27" s="144"/>
      <c r="F27" s="137"/>
      <c r="G27" s="139" t="s">
        <v>885</v>
      </c>
      <c r="H27" s="139"/>
      <c r="I27" s="207">
        <v>-0.25</v>
      </c>
      <c r="J27" s="213">
        <v>0.15</v>
      </c>
      <c r="K27" s="144"/>
      <c r="L27" s="143"/>
      <c r="M27" s="143"/>
      <c r="N27" s="143"/>
      <c r="O27" s="143"/>
      <c r="P27" s="143"/>
      <c r="Q27" s="143"/>
      <c r="R27" s="143"/>
      <c r="S27" s="139"/>
      <c r="T27" s="137"/>
      <c r="U27" s="139"/>
      <c r="V27" s="139"/>
      <c r="W27" s="139"/>
      <c r="X27" s="403" t="s">
        <v>726</v>
      </c>
      <c r="Y27" s="139"/>
      <c r="Z27" s="226" t="s">
        <v>700</v>
      </c>
      <c r="AA27" s="139"/>
      <c r="AB27" s="238"/>
      <c r="AC27" s="232"/>
      <c r="AD27" s="232"/>
      <c r="AE27" s="232"/>
    </row>
    <row r="28" spans="1:31" x14ac:dyDescent="0.25">
      <c r="A28" s="143"/>
      <c r="B28" s="143"/>
      <c r="C28" s="143"/>
      <c r="D28" s="143"/>
      <c r="E28" s="144"/>
      <c r="F28" s="211"/>
      <c r="G28" s="145"/>
      <c r="H28" s="145"/>
      <c r="I28" s="225"/>
      <c r="J28" s="226"/>
      <c r="K28" s="144"/>
      <c r="L28" s="143"/>
      <c r="M28" s="143"/>
      <c r="N28" s="143"/>
      <c r="O28" s="143"/>
      <c r="P28" s="143"/>
      <c r="Q28" s="143"/>
      <c r="R28" s="143"/>
      <c r="S28" s="139"/>
      <c r="T28" s="137"/>
      <c r="U28" s="139"/>
      <c r="V28" s="208" t="s">
        <v>1172</v>
      </c>
      <c r="W28" s="139"/>
      <c r="X28" s="392">
        <f>X5</f>
        <v>8783.1673009955703</v>
      </c>
      <c r="Y28" s="139"/>
      <c r="Z28" s="392">
        <f>Z5</f>
        <v>12910.081883740859</v>
      </c>
      <c r="AA28" s="137"/>
      <c r="AB28" s="238"/>
      <c r="AC28" s="232"/>
      <c r="AD28" s="232"/>
      <c r="AE28" s="232"/>
    </row>
    <row r="29" spans="1:31" x14ac:dyDescent="0.25">
      <c r="A29" s="143"/>
      <c r="B29" s="143"/>
      <c r="C29" s="143"/>
      <c r="D29" s="143"/>
      <c r="E29" s="144"/>
      <c r="F29" s="144"/>
      <c r="G29" s="144"/>
      <c r="H29" s="144"/>
      <c r="I29" s="144"/>
      <c r="J29" s="144"/>
      <c r="K29" s="144"/>
      <c r="L29" s="143"/>
      <c r="M29" s="143"/>
      <c r="N29" s="143"/>
      <c r="O29" s="143"/>
      <c r="P29" s="143"/>
      <c r="Q29" s="143"/>
      <c r="R29" s="143"/>
      <c r="S29" s="139"/>
      <c r="T29" s="137"/>
      <c r="U29" s="139"/>
      <c r="V29" s="208" t="s">
        <v>1175</v>
      </c>
      <c r="W29" s="139"/>
      <c r="X29" s="392">
        <f>AVERAGE(I43,J43)*(1+I27)</f>
        <v>10701.584679338119</v>
      </c>
      <c r="Y29" s="144"/>
      <c r="Z29" s="392">
        <f>AVERAGE(I43,J43)*(1+J27)</f>
        <v>16409.096508318449</v>
      </c>
      <c r="AA29" s="137"/>
      <c r="AB29" s="238"/>
      <c r="AC29" s="232"/>
      <c r="AD29" s="232"/>
      <c r="AE29" s="232"/>
    </row>
    <row r="30" spans="1:31" ht="6" customHeight="1" x14ac:dyDescent="0.25">
      <c r="A30" s="143"/>
      <c r="B30" s="143"/>
      <c r="C30" s="143"/>
      <c r="D30" s="143"/>
      <c r="E30" s="144"/>
      <c r="F30" s="144"/>
      <c r="G30" s="144"/>
      <c r="H30" s="144"/>
      <c r="I30" s="144"/>
      <c r="J30" s="144"/>
      <c r="K30" s="144"/>
      <c r="L30" s="143"/>
      <c r="M30" s="143"/>
      <c r="N30" s="143"/>
      <c r="O30" s="143"/>
      <c r="P30" s="143"/>
      <c r="Q30" s="143"/>
      <c r="R30" s="143"/>
      <c r="S30" s="139"/>
      <c r="T30" s="137"/>
      <c r="U30" s="139"/>
      <c r="V30" s="139"/>
      <c r="W30" s="139"/>
      <c r="X30" s="392"/>
      <c r="Y30" s="392"/>
      <c r="Z30" s="139"/>
      <c r="AA30" s="137"/>
      <c r="AB30" s="238"/>
      <c r="AC30" s="232"/>
      <c r="AD30" s="232"/>
      <c r="AE30" s="232"/>
    </row>
    <row r="31" spans="1:31" ht="15.75" thickBot="1" x14ac:dyDescent="0.3">
      <c r="A31" s="143"/>
      <c r="B31" s="143"/>
      <c r="C31" s="143"/>
      <c r="D31" s="143"/>
      <c r="E31" s="144"/>
      <c r="F31" s="215"/>
      <c r="G31" s="144"/>
      <c r="H31" s="144"/>
      <c r="I31" s="144"/>
      <c r="J31" s="144"/>
      <c r="K31" s="144"/>
      <c r="L31" s="143">
        <f>155*(2-0.8)</f>
        <v>186</v>
      </c>
      <c r="M31" s="143"/>
      <c r="N31" s="143"/>
      <c r="O31" s="143"/>
      <c r="P31" s="143"/>
      <c r="Q31" s="143"/>
      <c r="R31" s="143"/>
      <c r="S31" s="139"/>
      <c r="T31" s="440" t="s">
        <v>878</v>
      </c>
      <c r="U31" s="441"/>
      <c r="V31" s="441"/>
      <c r="W31" s="441"/>
      <c r="X31" s="441"/>
      <c r="Y31" s="441"/>
      <c r="Z31" s="441"/>
      <c r="AA31" s="137"/>
      <c r="AB31" s="238"/>
      <c r="AC31" s="232"/>
      <c r="AD31" s="232"/>
      <c r="AE31" s="232"/>
    </row>
    <row r="32" spans="1:31" ht="15.75" thickTop="1" x14ac:dyDescent="0.25">
      <c r="A32" s="143"/>
      <c r="B32" s="143"/>
      <c r="C32" s="143"/>
      <c r="D32" s="143"/>
      <c r="E32" s="144"/>
      <c r="F32" s="215"/>
      <c r="G32" s="144"/>
      <c r="H32" s="144"/>
      <c r="I32" s="144"/>
      <c r="J32" s="144"/>
      <c r="K32" s="144"/>
      <c r="L32" s="143"/>
      <c r="M32" s="143"/>
      <c r="N32" s="143"/>
      <c r="O32" s="143"/>
      <c r="P32" s="143"/>
      <c r="Q32" s="143"/>
      <c r="R32" s="143"/>
      <c r="S32" s="139"/>
      <c r="T32" s="137"/>
      <c r="U32" s="139"/>
      <c r="V32" s="139"/>
      <c r="W32" s="139"/>
      <c r="X32" s="403" t="s">
        <v>726</v>
      </c>
      <c r="Y32" s="139"/>
      <c r="Z32" s="403" t="s">
        <v>700</v>
      </c>
      <c r="AA32" s="137"/>
      <c r="AB32" s="238"/>
      <c r="AC32" s="232"/>
      <c r="AD32" s="232"/>
      <c r="AE32" s="232"/>
    </row>
    <row r="33" spans="1:31" ht="15.75" thickBot="1" x14ac:dyDescent="0.3">
      <c r="A33" s="143"/>
      <c r="B33" s="143"/>
      <c r="C33" s="143"/>
      <c r="D33" s="143"/>
      <c r="E33" s="144"/>
      <c r="F33" s="441" t="s">
        <v>1177</v>
      </c>
      <c r="G33" s="441"/>
      <c r="H33" s="441"/>
      <c r="I33" s="441"/>
      <c r="J33" s="441"/>
      <c r="K33" s="144"/>
      <c r="L33" s="143"/>
      <c r="M33" s="143"/>
      <c r="N33" s="143"/>
      <c r="O33" s="143"/>
      <c r="P33" s="143"/>
      <c r="Q33" s="143"/>
      <c r="R33" s="143"/>
      <c r="S33" s="139"/>
      <c r="T33" s="137"/>
      <c r="U33" s="139"/>
      <c r="V33" s="208" t="s">
        <v>874</v>
      </c>
      <c r="W33" s="139"/>
      <c r="X33" s="392">
        <f>X28*$J16*(2-I23)</f>
        <v>1637281.6346960755</v>
      </c>
      <c r="Y33" s="139"/>
      <c r="Z33" s="392">
        <f>Z28*$J16*(2-J23)</f>
        <v>2807682.6715636789</v>
      </c>
      <c r="AA33" s="137"/>
      <c r="AB33" s="238"/>
      <c r="AC33" s="232"/>
      <c r="AD33" s="232"/>
      <c r="AE33" s="232"/>
    </row>
    <row r="34" spans="1:31" ht="15.75" thickTop="1" x14ac:dyDescent="0.25">
      <c r="A34" s="143"/>
      <c r="B34" s="143"/>
      <c r="C34" s="143"/>
      <c r="D34" s="143"/>
      <c r="E34" s="144"/>
      <c r="F34" s="207"/>
      <c r="G34" s="483" t="s">
        <v>844</v>
      </c>
      <c r="H34" s="483"/>
      <c r="I34" s="480" t="s">
        <v>1170</v>
      </c>
      <c r="J34" s="480"/>
      <c r="K34" s="144"/>
      <c r="L34" s="143"/>
      <c r="M34" s="143"/>
      <c r="N34" s="143"/>
      <c r="O34" s="143"/>
      <c r="P34" s="143"/>
      <c r="Q34" s="143"/>
      <c r="R34" s="143"/>
      <c r="S34" s="139"/>
      <c r="T34" s="137"/>
      <c r="U34" s="139"/>
      <c r="V34" s="208" t="s">
        <v>875</v>
      </c>
      <c r="W34" s="139"/>
      <c r="X34" s="392">
        <f>X29*$G16</f>
        <v>7491109.2755366834</v>
      </c>
      <c r="Y34" s="392"/>
      <c r="Z34" s="392">
        <f>Z29*$G16</f>
        <v>11486367.555822914</v>
      </c>
      <c r="AA34" s="137"/>
      <c r="AB34" s="238"/>
      <c r="AC34" s="232"/>
      <c r="AD34" s="232"/>
      <c r="AE34" s="232"/>
    </row>
    <row r="35" spans="1:31" x14ac:dyDescent="0.25">
      <c r="A35" s="143"/>
      <c r="B35" s="143"/>
      <c r="C35" s="143"/>
      <c r="D35" s="143"/>
      <c r="E35" s="144"/>
      <c r="F35" s="144"/>
      <c r="G35" s="225" t="s">
        <v>837</v>
      </c>
      <c r="H35" s="225" t="s">
        <v>838</v>
      </c>
      <c r="I35" s="225" t="s">
        <v>726</v>
      </c>
      <c r="J35" s="225" t="s">
        <v>700</v>
      </c>
      <c r="K35" s="144"/>
      <c r="L35" s="143"/>
      <c r="M35" s="419"/>
      <c r="N35" s="143"/>
      <c r="O35" s="143">
        <f>(1+L10)^3</f>
        <v>1.0643322609999997</v>
      </c>
      <c r="P35" s="143"/>
      <c r="Q35" s="143"/>
      <c r="R35" s="143"/>
      <c r="S35" s="139"/>
      <c r="T35" s="211"/>
      <c r="U35" s="145"/>
      <c r="V35" s="414" t="s">
        <v>841</v>
      </c>
      <c r="W35" s="145"/>
      <c r="X35" s="391">
        <f>X33+X34</f>
        <v>9128390.9102327581</v>
      </c>
      <c r="Y35" s="145"/>
      <c r="Z35" s="235">
        <f>Z33+Z34</f>
        <v>14294050.227386594</v>
      </c>
      <c r="AA35" s="139"/>
      <c r="AB35" s="238"/>
      <c r="AC35" s="232"/>
      <c r="AD35" s="232"/>
      <c r="AE35" s="232"/>
    </row>
    <row r="36" spans="1:31" x14ac:dyDescent="0.25">
      <c r="A36" s="143"/>
      <c r="B36" s="143"/>
      <c r="C36" s="143"/>
      <c r="D36" s="143"/>
      <c r="E36" s="144"/>
      <c r="F36" s="404" t="s">
        <v>871</v>
      </c>
      <c r="G36" s="422">
        <f>'Transmission 2016'!AC125</f>
        <v>16162.562573141448</v>
      </c>
      <c r="H36" s="421">
        <f>G36*'Summary Analysis'!AD32</f>
        <v>21424.823570913413</v>
      </c>
      <c r="I36" s="423">
        <f>H36*$I26</f>
        <v>4284.9647141826827</v>
      </c>
      <c r="J36" s="423">
        <f>H36*$J26</f>
        <v>8569.9294283653653</v>
      </c>
      <c r="K36" s="144"/>
      <c r="L36" s="143"/>
      <c r="M36" s="143"/>
      <c r="N36" s="143"/>
      <c r="O36" s="143"/>
      <c r="P36" s="143"/>
      <c r="Q36" s="143"/>
      <c r="R36" s="143"/>
      <c r="S36" s="139"/>
      <c r="T36" s="139"/>
      <c r="U36" s="139"/>
      <c r="V36" s="139"/>
      <c r="W36" s="139"/>
      <c r="X36" s="139"/>
      <c r="Y36" s="139"/>
      <c r="Z36" s="139"/>
      <c r="AA36" s="139"/>
      <c r="AB36" s="143"/>
    </row>
    <row r="37" spans="1:31" ht="15.75" thickBot="1" x14ac:dyDescent="0.3">
      <c r="A37" s="143"/>
      <c r="B37" s="143"/>
      <c r="C37" s="143"/>
      <c r="D37" s="143"/>
      <c r="E37" s="144"/>
      <c r="F37" s="482" t="s">
        <v>870</v>
      </c>
      <c r="G37" s="482"/>
      <c r="H37" s="482"/>
      <c r="I37" s="482"/>
      <c r="J37" s="482"/>
      <c r="K37" s="144"/>
      <c r="L37" s="143"/>
      <c r="M37" s="143"/>
      <c r="N37" s="143"/>
      <c r="O37" s="143"/>
      <c r="P37" s="143"/>
      <c r="Q37" s="143"/>
      <c r="R37" s="143"/>
      <c r="S37" s="138"/>
      <c r="T37" s="138"/>
      <c r="U37" s="138"/>
      <c r="V37" s="138"/>
      <c r="W37" s="138"/>
      <c r="X37" s="138"/>
      <c r="Y37" s="138"/>
      <c r="Z37" s="138"/>
      <c r="AA37" s="138"/>
      <c r="AB37" s="143"/>
    </row>
    <row r="38" spans="1:31" ht="15.75" thickTop="1" x14ac:dyDescent="0.25">
      <c r="A38" s="143"/>
      <c r="B38" s="143"/>
      <c r="C38" s="143"/>
      <c r="D38" s="143"/>
      <c r="E38" s="144"/>
      <c r="I38" s="480" t="s">
        <v>1171</v>
      </c>
      <c r="J38" s="480"/>
      <c r="K38" s="144"/>
      <c r="L38" s="143"/>
      <c r="M38" s="143"/>
      <c r="N38" s="143"/>
      <c r="O38" s="143"/>
      <c r="P38" s="143"/>
      <c r="Q38" s="143"/>
      <c r="R38" s="143"/>
      <c r="AB38" s="143"/>
    </row>
    <row r="39" spans="1:31" x14ac:dyDescent="0.25">
      <c r="A39" s="143"/>
      <c r="B39" s="143"/>
      <c r="C39" s="143"/>
      <c r="D39" s="143"/>
      <c r="E39" s="144"/>
      <c r="F39" s="144"/>
      <c r="G39" s="406"/>
      <c r="H39" s="144"/>
      <c r="I39" s="225" t="s">
        <v>726</v>
      </c>
      <c r="J39" s="225" t="s">
        <v>700</v>
      </c>
      <c r="K39" s="144"/>
      <c r="L39" s="143"/>
      <c r="M39" s="143"/>
      <c r="N39" s="143"/>
      <c r="O39" s="143"/>
      <c r="P39" s="143"/>
      <c r="Q39" s="143"/>
      <c r="R39" s="143"/>
      <c r="AB39" s="143"/>
    </row>
    <row r="40" spans="1:31" x14ac:dyDescent="0.25">
      <c r="A40" s="143"/>
      <c r="B40" s="143"/>
      <c r="C40" s="143"/>
      <c r="D40" s="143"/>
      <c r="E40" s="144"/>
      <c r="F40" s="144"/>
      <c r="G40" s="144"/>
      <c r="H40" s="404" t="s">
        <v>871</v>
      </c>
      <c r="I40" s="405">
        <f>((H36-I36)*1000)/$G14</f>
        <v>5813.3855174555983</v>
      </c>
      <c r="J40" s="405">
        <f>((H36-J36)*1000)/$G14</f>
        <v>4360.039138091699</v>
      </c>
      <c r="K40" s="144"/>
      <c r="L40" s="143"/>
      <c r="M40" s="390">
        <f>AVERAGE(I40,J40)</f>
        <v>5086.7123277736482</v>
      </c>
      <c r="N40" s="419">
        <f>Q21*N43*0.25</f>
        <v>1045.8815503617934</v>
      </c>
      <c r="O40" s="419">
        <f>M40-N40</f>
        <v>4040.8307774118548</v>
      </c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</row>
    <row r="41" spans="1:31" x14ac:dyDescent="0.25">
      <c r="A41" s="143"/>
      <c r="B41" s="143"/>
      <c r="C41" s="143"/>
      <c r="D41" s="143"/>
      <c r="E41" s="144"/>
      <c r="F41" s="144"/>
      <c r="G41" s="144"/>
      <c r="H41" s="144"/>
      <c r="I41" s="144"/>
      <c r="J41" s="144"/>
      <c r="K41" s="144"/>
      <c r="L41" s="143"/>
      <c r="M41" s="143"/>
      <c r="N41" s="419">
        <f>M40+N40</f>
        <v>6132.5938781354416</v>
      </c>
      <c r="O41" s="143"/>
      <c r="P41" s="143"/>
      <c r="Q41" s="143">
        <f>((5813+4360)/2)*(1-0.25)*1.064</f>
        <v>4059.027</v>
      </c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</row>
    <row r="42" spans="1:31" x14ac:dyDescent="0.25">
      <c r="A42" s="143"/>
      <c r="B42" s="143"/>
      <c r="C42" s="143"/>
      <c r="D42" s="143"/>
      <c r="E42" s="144"/>
      <c r="F42" s="483" t="s">
        <v>1174</v>
      </c>
      <c r="G42" s="483"/>
      <c r="H42" s="483"/>
      <c r="I42" s="483"/>
      <c r="J42" s="483"/>
      <c r="K42" s="144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</row>
    <row r="43" spans="1:31" x14ac:dyDescent="0.25">
      <c r="A43" s="143"/>
      <c r="B43" s="143"/>
      <c r="C43" s="143"/>
      <c r="D43" s="143"/>
      <c r="E43" s="144"/>
      <c r="F43" s="144"/>
      <c r="G43" s="144"/>
      <c r="H43" s="406" t="s">
        <v>873</v>
      </c>
      <c r="I43" s="405">
        <f>(I36*1000+I40*$G16)/$G16</f>
        <v>11934.763680573715</v>
      </c>
      <c r="J43" s="405">
        <f>(J36*1000+J40*$G16)/$G16</f>
        <v>16602.795464327934</v>
      </c>
      <c r="K43" s="144"/>
      <c r="L43" s="415">
        <f>(I43/1000)/8760</f>
        <v>1.362415945270972E-3</v>
      </c>
      <c r="M43" s="143"/>
      <c r="N43" s="143">
        <f>I40/I43</f>
        <v>0.48709682680337274</v>
      </c>
      <c r="O43" s="143">
        <f>J40/J43</f>
        <v>0.26260873642992805</v>
      </c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</row>
    <row r="44" spans="1:31" x14ac:dyDescent="0.25">
      <c r="A44" s="143"/>
      <c r="B44" s="143"/>
      <c r="C44" s="143"/>
      <c r="D44" s="143"/>
      <c r="E44" s="144"/>
      <c r="F44" s="144"/>
      <c r="G44" s="144"/>
      <c r="H44" s="144"/>
      <c r="I44" s="144"/>
      <c r="J44" s="144"/>
      <c r="K44" s="144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</row>
    <row r="45" spans="1:31" x14ac:dyDescent="0.25">
      <c r="A45" s="143"/>
      <c r="B45" s="143"/>
      <c r="C45" s="143"/>
      <c r="D45" s="143"/>
      <c r="E45" s="144"/>
      <c r="F45" s="238"/>
      <c r="G45" s="238"/>
      <c r="H45" s="407"/>
      <c r="I45" s="408"/>
      <c r="J45" s="408"/>
      <c r="K45" s="238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</row>
    <row r="46" spans="1:31" x14ac:dyDescent="0.25">
      <c r="A46" s="143"/>
      <c r="B46" s="143"/>
      <c r="C46" s="143"/>
      <c r="D46" s="143"/>
      <c r="E46" s="144"/>
      <c r="F46" s="238"/>
      <c r="G46" s="238"/>
      <c r="H46" s="238"/>
      <c r="I46" s="408">
        <f>(I36*1000+I40*$G14)/$G14</f>
        <v>7266.7318968194977</v>
      </c>
      <c r="J46" s="408">
        <f>(J36*1000+J40*$G14)/$G14</f>
        <v>7266.7318968194977</v>
      </c>
      <c r="K46" s="238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</row>
    <row r="47" spans="1:31" x14ac:dyDescent="0.25">
      <c r="A47" s="143"/>
      <c r="B47" s="143"/>
      <c r="C47" s="143"/>
      <c r="D47" s="143"/>
      <c r="E47" s="144"/>
      <c r="F47" s="238"/>
      <c r="G47" s="238"/>
      <c r="H47" s="238"/>
      <c r="I47" s="238"/>
      <c r="J47" s="238"/>
      <c r="K47" s="238"/>
      <c r="L47" s="390"/>
      <c r="M47" s="390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</row>
    <row r="48" spans="1:31" x14ac:dyDescent="0.25">
      <c r="A48" s="143"/>
      <c r="B48" s="143"/>
      <c r="C48" s="143"/>
      <c r="D48" s="143"/>
      <c r="E48" s="144"/>
      <c r="F48" s="238"/>
      <c r="G48" s="238"/>
      <c r="H48" s="238"/>
      <c r="I48" s="409">
        <f>I40/1000</f>
        <v>5.8133855174555986</v>
      </c>
      <c r="J48" s="238"/>
      <c r="K48" s="238"/>
      <c r="L48" s="390"/>
      <c r="M48" s="390"/>
      <c r="N48" s="410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</row>
    <row r="49" spans="1:28" x14ac:dyDescent="0.25">
      <c r="A49" s="143"/>
      <c r="B49" s="143"/>
      <c r="C49" s="143"/>
      <c r="D49" s="143"/>
      <c r="E49" s="144"/>
      <c r="F49" s="238"/>
      <c r="G49" s="238"/>
      <c r="H49" s="407"/>
      <c r="I49" s="411">
        <f>I48/(8760/2)</f>
        <v>1.327256967455616E-3</v>
      </c>
      <c r="J49" s="408"/>
      <c r="K49" s="238"/>
      <c r="L49" s="410"/>
      <c r="M49" s="410"/>
      <c r="N49" s="410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</row>
    <row r="50" spans="1:28" x14ac:dyDescent="0.25">
      <c r="A50" s="143"/>
      <c r="B50" s="143"/>
      <c r="C50" s="143"/>
      <c r="D50" s="143"/>
      <c r="E50" s="144"/>
      <c r="F50" s="238"/>
      <c r="G50" s="238"/>
      <c r="H50" s="238"/>
      <c r="I50" s="238"/>
      <c r="J50" s="238"/>
      <c r="K50" s="238"/>
      <c r="L50" s="410"/>
      <c r="M50" s="410">
        <f>(21424824-4284965)/2948</f>
        <v>5814.063432835821</v>
      </c>
      <c r="N50" s="410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</row>
    <row r="51" spans="1:28" x14ac:dyDescent="0.25">
      <c r="A51" s="143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410"/>
      <c r="M51" s="410"/>
      <c r="N51" s="410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</row>
    <row r="52" spans="1:28" x14ac:dyDescent="0.25">
      <c r="A52" s="143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410"/>
      <c r="M52" s="410"/>
      <c r="N52" s="410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</row>
    <row r="53" spans="1:28" x14ac:dyDescent="0.25">
      <c r="A53" s="143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</row>
    <row r="54" spans="1:28" x14ac:dyDescent="0.25">
      <c r="A54" s="143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</row>
  </sheetData>
  <mergeCells count="33">
    <mergeCell ref="T2:Z2"/>
    <mergeCell ref="N19:O19"/>
    <mergeCell ref="N21:O21"/>
    <mergeCell ref="T3:Z3"/>
    <mergeCell ref="T8:Z8"/>
    <mergeCell ref="Q15:R15"/>
    <mergeCell ref="Q21:R21"/>
    <mergeCell ref="Q20:R20"/>
    <mergeCell ref="Q16:R16"/>
    <mergeCell ref="M13:R13"/>
    <mergeCell ref="Q19:R19"/>
    <mergeCell ref="M18:R18"/>
    <mergeCell ref="L10:M10"/>
    <mergeCell ref="L9:M9"/>
    <mergeCell ref="F37:J37"/>
    <mergeCell ref="F42:J42"/>
    <mergeCell ref="N9:O9"/>
    <mergeCell ref="F19:J19"/>
    <mergeCell ref="F20:J20"/>
    <mergeCell ref="N20:O20"/>
    <mergeCell ref="N15:O15"/>
    <mergeCell ref="N16:O16"/>
    <mergeCell ref="I38:J38"/>
    <mergeCell ref="G21:H21"/>
    <mergeCell ref="G25:H25"/>
    <mergeCell ref="F33:J33"/>
    <mergeCell ref="G34:H34"/>
    <mergeCell ref="T25:Z25"/>
    <mergeCell ref="T26:Z26"/>
    <mergeCell ref="T31:Z31"/>
    <mergeCell ref="I34:J34"/>
    <mergeCell ref="N14:O14"/>
    <mergeCell ref="Q14:R1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5:BK39"/>
  <sheetViews>
    <sheetView topLeftCell="A22" workbookViewId="0">
      <selection activeCell="A42" sqref="A42"/>
    </sheetView>
  </sheetViews>
  <sheetFormatPr defaultRowHeight="15" x14ac:dyDescent="0.25"/>
  <cols>
    <col min="2" max="6" width="10.28515625" customWidth="1"/>
    <col min="7" max="7" width="10.5703125" bestFit="1" customWidth="1"/>
    <col min="29" max="30" width="9.5703125" bestFit="1" customWidth="1"/>
    <col min="31" max="31" width="2.7109375" customWidth="1"/>
    <col min="32" max="32" width="10.5703125" bestFit="1" customWidth="1"/>
    <col min="33" max="33" width="9.140625" customWidth="1"/>
    <col min="34" max="34" width="10.7109375" customWidth="1"/>
  </cols>
  <sheetData>
    <row r="15" spans="2:34" ht="15.75" thickBot="1" x14ac:dyDescent="0.3">
      <c r="AC15" s="494" t="s">
        <v>1184</v>
      </c>
      <c r="AD15" s="494"/>
      <c r="AE15" s="494"/>
      <c r="AF15" s="494"/>
      <c r="AG15" s="494"/>
      <c r="AH15" s="494"/>
    </row>
    <row r="16" spans="2:34" ht="15.75" thickTop="1" x14ac:dyDescent="0.25">
      <c r="B16" s="490" t="s">
        <v>1186</v>
      </c>
      <c r="C16" s="490"/>
      <c r="D16" s="490"/>
      <c r="E16" s="490"/>
      <c r="F16" s="490"/>
      <c r="AC16" s="426"/>
      <c r="AD16" s="426"/>
      <c r="AE16" s="426"/>
      <c r="AF16" s="426"/>
      <c r="AH16" s="492" t="s">
        <v>1185</v>
      </c>
    </row>
    <row r="17" spans="2:63" s="1" customFormat="1" x14ac:dyDescent="0.25">
      <c r="B17" s="429"/>
      <c r="C17" s="429"/>
      <c r="D17" s="431">
        <v>1</v>
      </c>
      <c r="E17" s="431">
        <f>D17+1</f>
        <v>2</v>
      </c>
      <c r="F17" s="431">
        <f t="shared" ref="F17:AA17" si="0">E17+1</f>
        <v>3</v>
      </c>
      <c r="G17" s="431">
        <f t="shared" si="0"/>
        <v>4</v>
      </c>
      <c r="H17" s="431">
        <f t="shared" si="0"/>
        <v>5</v>
      </c>
      <c r="I17" s="431">
        <f t="shared" si="0"/>
        <v>6</v>
      </c>
      <c r="J17" s="431">
        <f t="shared" si="0"/>
        <v>7</v>
      </c>
      <c r="K17" s="431">
        <f t="shared" si="0"/>
        <v>8</v>
      </c>
      <c r="L17" s="431">
        <f t="shared" si="0"/>
        <v>9</v>
      </c>
      <c r="M17" s="431">
        <f t="shared" si="0"/>
        <v>10</v>
      </c>
      <c r="N17" s="431">
        <f t="shared" si="0"/>
        <v>11</v>
      </c>
      <c r="O17" s="431">
        <f t="shared" si="0"/>
        <v>12</v>
      </c>
      <c r="P17" s="431">
        <f t="shared" si="0"/>
        <v>13</v>
      </c>
      <c r="Q17" s="431">
        <f t="shared" si="0"/>
        <v>14</v>
      </c>
      <c r="R17" s="431">
        <f t="shared" si="0"/>
        <v>15</v>
      </c>
      <c r="S17" s="431">
        <f t="shared" si="0"/>
        <v>16</v>
      </c>
      <c r="T17" s="431">
        <f t="shared" si="0"/>
        <v>17</v>
      </c>
      <c r="U17" s="431">
        <f t="shared" si="0"/>
        <v>18</v>
      </c>
      <c r="V17" s="431">
        <f t="shared" si="0"/>
        <v>19</v>
      </c>
      <c r="W17" s="431">
        <f t="shared" si="0"/>
        <v>20</v>
      </c>
      <c r="X17" s="431">
        <f t="shared" si="0"/>
        <v>21</v>
      </c>
      <c r="Y17" s="431">
        <f t="shared" si="0"/>
        <v>22</v>
      </c>
      <c r="Z17" s="431">
        <f t="shared" si="0"/>
        <v>23</v>
      </c>
      <c r="AA17" s="431">
        <f t="shared" si="0"/>
        <v>24</v>
      </c>
      <c r="AC17" s="425" t="s">
        <v>698</v>
      </c>
      <c r="AD17" s="425" t="s">
        <v>748</v>
      </c>
      <c r="AE17" s="130"/>
      <c r="AF17" s="425" t="s">
        <v>701</v>
      </c>
      <c r="AG17" s="425" t="s">
        <v>702</v>
      </c>
      <c r="AH17" s="493"/>
    </row>
    <row r="18" spans="2:63" x14ac:dyDescent="0.25">
      <c r="B18" s="163"/>
      <c r="C18" s="163" t="s">
        <v>881</v>
      </c>
      <c r="D18" s="427">
        <f>'Transmission 2016'!D47</f>
        <v>14522.495000000001</v>
      </c>
      <c r="E18" s="427">
        <f>'Transmission 2016'!E47</f>
        <v>1304.3689999999999</v>
      </c>
      <c r="F18" s="427">
        <f>'Transmission 2016'!F47</f>
        <v>7836.2659999999996</v>
      </c>
      <c r="G18" s="427">
        <f>'Transmission 2016'!G47</f>
        <v>8034.57</v>
      </c>
      <c r="H18" s="427">
        <f>'Transmission 2016'!H47</f>
        <v>3373.1840000000002</v>
      </c>
      <c r="I18" s="427">
        <f>'Transmission 2016'!I47</f>
        <v>2709.143</v>
      </c>
      <c r="J18" s="427">
        <f>'Transmission 2016'!J47</f>
        <v>3421.7370000000001</v>
      </c>
      <c r="K18" s="427">
        <f>'Transmission 2016'!K47</f>
        <v>5212.0119999999997</v>
      </c>
      <c r="L18" s="427">
        <f>'Transmission 2016'!L47</f>
        <v>4167.7749999999996</v>
      </c>
      <c r="M18" s="427">
        <f>'Transmission 2016'!M47</f>
        <v>225.15600000000001</v>
      </c>
      <c r="N18" s="427">
        <f>'Transmission 2016'!N47</f>
        <v>5311.2420000000002</v>
      </c>
      <c r="O18" s="427">
        <f>'Transmission 2016'!O47</f>
        <v>16806.156999999999</v>
      </c>
      <c r="P18" s="427">
        <f>'Transmission 2016'!P47</f>
        <v>38031.235000000001</v>
      </c>
      <c r="Q18" s="427">
        <f>'Transmission 2016'!Q47</f>
        <v>6171.3519999999999</v>
      </c>
      <c r="R18" s="427">
        <f>'Transmission 2016'!R47</f>
        <v>95194.64</v>
      </c>
      <c r="S18" s="427">
        <f>'Transmission 2016'!S47</f>
        <v>26820.05</v>
      </c>
      <c r="T18" s="427">
        <f>'Transmission 2016'!T47</f>
        <v>2061.5100000000002</v>
      </c>
      <c r="U18" s="427">
        <f>'Transmission 2016'!U47</f>
        <v>2646.4969999999998</v>
      </c>
      <c r="V18" s="427">
        <f>'Transmission 2016'!V47</f>
        <v>9127.2260000000006</v>
      </c>
      <c r="W18" s="427">
        <f>'Transmission 2016'!W47</f>
        <v>6612.1930000000002</v>
      </c>
      <c r="X18" s="427">
        <f>'Transmission 2016'!X47</f>
        <v>6720.0780000000004</v>
      </c>
      <c r="Y18" s="427">
        <f>'Transmission 2016'!Y47</f>
        <v>2070.8420000000001</v>
      </c>
      <c r="Z18" s="427">
        <f>'Transmission 2016'!Z47</f>
        <v>16877.5</v>
      </c>
      <c r="AA18" s="427">
        <f>'Transmission 2016'!AA47</f>
        <v>907.46500000000003</v>
      </c>
      <c r="AB18" s="163"/>
      <c r="AC18" s="428">
        <f>AVERAGE($D18:$AA18)</f>
        <v>11923.528916666668</v>
      </c>
      <c r="AD18" s="428">
        <f>MEDIAN($D18:$AA18)</f>
        <v>5741.2970000000005</v>
      </c>
      <c r="AE18" s="428"/>
      <c r="AF18" s="428">
        <f>MAX($D18:$AA18)</f>
        <v>95194.64</v>
      </c>
      <c r="AG18" s="428">
        <f>MIN($D18:$AA18)</f>
        <v>225.15600000000001</v>
      </c>
      <c r="AH18" s="428">
        <f>STDEV($D18:$AA18)</f>
        <v>19837.753297534677</v>
      </c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</row>
    <row r="19" spans="2:63" x14ac:dyDescent="0.25">
      <c r="B19" s="163"/>
      <c r="C19" s="163" t="s">
        <v>662</v>
      </c>
      <c r="D19" s="427">
        <f>'Transmission 2016'!D49</f>
        <v>2542.0529999999981</v>
      </c>
      <c r="E19" s="427">
        <f>'Transmission 2016'!E49</f>
        <v>640.46</v>
      </c>
      <c r="F19" s="427">
        <f>'Transmission 2016'!F49</f>
        <v>4833.9420000000009</v>
      </c>
      <c r="G19" s="427">
        <f>'Transmission 2016'!G49</f>
        <v>3674.0200000000004</v>
      </c>
      <c r="H19" s="427">
        <f>'Transmission 2016'!H49</f>
        <v>845.89199999999983</v>
      </c>
      <c r="I19" s="427">
        <f>'Transmission 2016'!I49</f>
        <v>1781.8239999999996</v>
      </c>
      <c r="J19" s="427">
        <f>'Transmission 2016'!J49</f>
        <v>1333.9409999999998</v>
      </c>
      <c r="K19" s="427">
        <f>'Transmission 2016'!K49</f>
        <v>5797.326</v>
      </c>
      <c r="L19" s="427">
        <f>'Transmission 2016'!L49</f>
        <v>2496.1030000000001</v>
      </c>
      <c r="M19" s="427">
        <f>'Transmission 2016'!M49</f>
        <v>96.558999999999969</v>
      </c>
      <c r="N19" s="427">
        <f>'Transmission 2016'!N49</f>
        <v>5080.4359999999997</v>
      </c>
      <c r="O19" s="427">
        <f>'Transmission 2016'!O49</f>
        <v>12068.156999999999</v>
      </c>
      <c r="P19" s="427">
        <f>'Transmission 2016'!P49</f>
        <v>5752.7010000000009</v>
      </c>
      <c r="Q19" s="427">
        <f>'Transmission 2016'!Q49</f>
        <v>3778.5929999999998</v>
      </c>
      <c r="R19" s="427">
        <f>'Transmission 2016'!R49</f>
        <v>28115.728000000003</v>
      </c>
      <c r="S19" s="427">
        <f>'Transmission 2016'!S49</f>
        <v>19754.509999999998</v>
      </c>
      <c r="T19" s="427">
        <f>'Transmission 2016'!T49</f>
        <v>3349.5729999999994</v>
      </c>
      <c r="U19" s="427">
        <f>'Transmission 2016'!U49</f>
        <v>1745.8470000000002</v>
      </c>
      <c r="V19" s="427">
        <f>'Transmission 2016'!V49</f>
        <v>5306.2009999999991</v>
      </c>
      <c r="W19" s="427">
        <f>'Transmission 2016'!W49</f>
        <v>1686.9469999999992</v>
      </c>
      <c r="X19" s="427">
        <f>'Transmission 2016'!X49</f>
        <v>3300.570999999999</v>
      </c>
      <c r="Y19" s="427">
        <f>'Transmission 2016'!Y49</f>
        <v>1429.0569999999998</v>
      </c>
      <c r="Z19" s="427">
        <f>'Transmission 2016'!Z49</f>
        <v>15808.371999999999</v>
      </c>
      <c r="AA19" s="427">
        <f>'Transmission 2016'!AA49</f>
        <v>633.78399999999999</v>
      </c>
      <c r="AB19" s="163"/>
      <c r="AC19" s="428">
        <f t="shared" ref="AC19:AC20" si="1">AVERAGE($D19:$AA19)</f>
        <v>5493.858208333334</v>
      </c>
      <c r="AD19" s="428">
        <f t="shared" ref="AD19:AD20" si="2">MEDIAN($D19:$AA19)</f>
        <v>3325.0719999999992</v>
      </c>
      <c r="AE19" s="428"/>
      <c r="AF19" s="428">
        <f t="shared" ref="AF19:AF20" si="3">MAX($D19:$AA19)</f>
        <v>28115.728000000003</v>
      </c>
      <c r="AG19" s="428">
        <f t="shared" ref="AG19:AG20" si="4">MIN($D19:$AA19)</f>
        <v>96.558999999999969</v>
      </c>
      <c r="AH19" s="428">
        <f t="shared" ref="AH19:AH20" si="5">STDEV($D19:$AA19)</f>
        <v>6830.0668518540624</v>
      </c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</row>
    <row r="20" spans="2:63" x14ac:dyDescent="0.25">
      <c r="B20" s="163"/>
      <c r="C20" s="163" t="s">
        <v>753</v>
      </c>
      <c r="D20" s="427">
        <f>'Transmission 2016'!D48</f>
        <v>17064.547999999999</v>
      </c>
      <c r="E20" s="427">
        <f>'Transmission 2016'!E48</f>
        <v>1944.829</v>
      </c>
      <c r="F20" s="427">
        <f>'Transmission 2016'!F48</f>
        <v>12670.208000000001</v>
      </c>
      <c r="G20" s="427">
        <f>'Transmission 2016'!G48</f>
        <v>11708.59</v>
      </c>
      <c r="H20" s="427">
        <f>'Transmission 2016'!H48</f>
        <v>4219.076</v>
      </c>
      <c r="I20" s="427">
        <f>'Transmission 2016'!I48</f>
        <v>4490.9669999999996</v>
      </c>
      <c r="J20" s="427">
        <f>'Transmission 2016'!J48</f>
        <v>4755.6779999999999</v>
      </c>
      <c r="K20" s="427">
        <f>'Transmission 2016'!K48</f>
        <v>11009.338</v>
      </c>
      <c r="L20" s="427">
        <f>'Transmission 2016'!L48</f>
        <v>6663.8779999999997</v>
      </c>
      <c r="M20" s="427">
        <f>'Transmission 2016'!M48</f>
        <v>321.71499999999997</v>
      </c>
      <c r="N20" s="427">
        <f>'Transmission 2016'!N48</f>
        <v>10391.678</v>
      </c>
      <c r="O20" s="427">
        <f>'Transmission 2016'!O48</f>
        <v>28874.313999999998</v>
      </c>
      <c r="P20" s="427">
        <f>'Transmission 2016'!P48</f>
        <v>43783.936000000002</v>
      </c>
      <c r="Q20" s="427">
        <f>'Transmission 2016'!Q48</f>
        <v>9949.9449999999997</v>
      </c>
      <c r="R20" s="427">
        <f>'Transmission 2016'!R48</f>
        <v>123310.368</v>
      </c>
      <c r="S20" s="427">
        <f>'Transmission 2016'!S48</f>
        <v>46574.559999999998</v>
      </c>
      <c r="T20" s="427">
        <f>'Transmission 2016'!T48</f>
        <v>5411.0829999999996</v>
      </c>
      <c r="U20" s="427">
        <f>'Transmission 2016'!U48</f>
        <v>4392.3440000000001</v>
      </c>
      <c r="V20" s="427">
        <f>'Transmission 2016'!V48</f>
        <v>14433.427</v>
      </c>
      <c r="W20" s="427">
        <f>'Transmission 2016'!W48</f>
        <v>8299.14</v>
      </c>
      <c r="X20" s="427">
        <f>'Transmission 2016'!X48</f>
        <v>10020.648999999999</v>
      </c>
      <c r="Y20" s="427">
        <f>'Transmission 2016'!Y48</f>
        <v>3499.8989999999999</v>
      </c>
      <c r="Z20" s="427">
        <f>'Transmission 2016'!Z48</f>
        <v>32685.871999999999</v>
      </c>
      <c r="AA20" s="427">
        <f>'Transmission 2016'!AA48</f>
        <v>1541.249</v>
      </c>
      <c r="AB20" s="163"/>
      <c r="AC20" s="428">
        <f t="shared" si="1"/>
        <v>17417.387124999997</v>
      </c>
      <c r="AD20" s="428">
        <f t="shared" si="2"/>
        <v>9985.2969999999987</v>
      </c>
      <c r="AE20" s="428"/>
      <c r="AF20" s="428">
        <f t="shared" si="3"/>
        <v>123310.368</v>
      </c>
      <c r="AG20" s="428">
        <f t="shared" si="4"/>
        <v>321.71499999999997</v>
      </c>
      <c r="AH20" s="428">
        <f t="shared" si="5"/>
        <v>25858.8980015915</v>
      </c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</row>
    <row r="21" spans="2:63" s="1" customFormat="1" x14ac:dyDescent="0.25">
      <c r="B21" s="163"/>
      <c r="C21" s="163"/>
      <c r="D21" s="427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</row>
    <row r="22" spans="2:63" x14ac:dyDescent="0.25">
      <c r="B22" s="491" t="s">
        <v>1187</v>
      </c>
      <c r="C22" s="491"/>
      <c r="D22" s="491"/>
      <c r="E22" s="491"/>
      <c r="F22" s="491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</row>
    <row r="23" spans="2:63" s="1" customFormat="1" x14ac:dyDescent="0.25">
      <c r="B23" s="430"/>
      <c r="C23" s="430"/>
      <c r="D23" s="431">
        <v>1</v>
      </c>
      <c r="E23" s="431">
        <f>D23+1</f>
        <v>2</v>
      </c>
      <c r="F23" s="431">
        <f t="shared" ref="F23:AA23" si="6">E23+1</f>
        <v>3</v>
      </c>
      <c r="G23" s="431">
        <f t="shared" si="6"/>
        <v>4</v>
      </c>
      <c r="H23" s="431">
        <f t="shared" si="6"/>
        <v>5</v>
      </c>
      <c r="I23" s="431">
        <f t="shared" si="6"/>
        <v>6</v>
      </c>
      <c r="J23" s="431">
        <f t="shared" si="6"/>
        <v>7</v>
      </c>
      <c r="K23" s="431">
        <f t="shared" si="6"/>
        <v>8</v>
      </c>
      <c r="L23" s="431">
        <f t="shared" si="6"/>
        <v>9</v>
      </c>
      <c r="M23" s="431">
        <f t="shared" si="6"/>
        <v>10</v>
      </c>
      <c r="N23" s="431">
        <f t="shared" si="6"/>
        <v>11</v>
      </c>
      <c r="O23" s="431">
        <f t="shared" si="6"/>
        <v>12</v>
      </c>
      <c r="P23" s="431">
        <f t="shared" si="6"/>
        <v>13</v>
      </c>
      <c r="Q23" s="431">
        <f t="shared" si="6"/>
        <v>14</v>
      </c>
      <c r="R23" s="431">
        <f t="shared" si="6"/>
        <v>15</v>
      </c>
      <c r="S23" s="431">
        <f t="shared" si="6"/>
        <v>16</v>
      </c>
      <c r="T23" s="431">
        <f t="shared" si="6"/>
        <v>17</v>
      </c>
      <c r="U23" s="431">
        <f t="shared" si="6"/>
        <v>18</v>
      </c>
      <c r="V23" s="431">
        <f t="shared" si="6"/>
        <v>19</v>
      </c>
      <c r="W23" s="431">
        <f t="shared" si="6"/>
        <v>20</v>
      </c>
      <c r="X23" s="431">
        <f t="shared" si="6"/>
        <v>21</v>
      </c>
      <c r="Y23" s="431">
        <f t="shared" si="6"/>
        <v>22</v>
      </c>
      <c r="Z23" s="431">
        <f t="shared" si="6"/>
        <v>23</v>
      </c>
      <c r="AA23" s="431">
        <f t="shared" si="6"/>
        <v>24</v>
      </c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</row>
    <row r="24" spans="2:63" x14ac:dyDescent="0.25">
      <c r="B24" s="163"/>
      <c r="C24" s="163" t="s">
        <v>1179</v>
      </c>
      <c r="D24" s="427">
        <f>'Transmission 2016'!D50</f>
        <v>7181.8159999999998</v>
      </c>
      <c r="E24" s="427">
        <f>'Transmission 2016'!E50</f>
        <v>420.84506249999998</v>
      </c>
      <c r="F24" s="427">
        <f>'Transmission 2016'!F50</f>
        <v>6016.7704999999996</v>
      </c>
      <c r="G24" s="427">
        <f>'Transmission 2016'!G50</f>
        <v>1676.4156250000001</v>
      </c>
      <c r="H24" s="427">
        <f>'Transmission 2016'!H50</f>
        <v>2876.20325</v>
      </c>
      <c r="I24" s="427">
        <f>'Transmission 2016'!I50</f>
        <v>977.32150000000001</v>
      </c>
      <c r="J24" s="427">
        <f>'Transmission 2016'!J50</f>
        <v>449.23090624999998</v>
      </c>
      <c r="K24" s="427">
        <f>'Transmission 2016'!K50</f>
        <v>2394.1795000000002</v>
      </c>
      <c r="L24" s="427">
        <f>'Transmission 2016'!L50</f>
        <v>1934.7282499999999</v>
      </c>
      <c r="M24" s="427">
        <f>'Transmission 2016'!M50</f>
        <v>55.0352265625</v>
      </c>
      <c r="N24" s="427">
        <f>'Transmission 2016'!N50</f>
        <v>644.61081249999995</v>
      </c>
      <c r="O24" s="427">
        <f>'Transmission 2016'!O50</f>
        <v>9352.5490000000009</v>
      </c>
      <c r="P24" s="427">
        <f>'Transmission 2016'!P50</f>
        <v>36375.887999999999</v>
      </c>
      <c r="Q24" s="427">
        <f>'Transmission 2016'!Q50</f>
        <v>3077.308</v>
      </c>
      <c r="R24" s="427">
        <f>'Transmission 2016'!R50</f>
        <v>5326.7664999999997</v>
      </c>
      <c r="S24" s="427">
        <f>'Transmission 2016'!S50</f>
        <v>10404.447</v>
      </c>
      <c r="T24" s="427">
        <f>'Transmission 2016'!T50</f>
        <v>7078.1390000000001</v>
      </c>
      <c r="U24" s="427">
        <f>'Transmission 2016'!U50</f>
        <v>1733.9427499999999</v>
      </c>
      <c r="V24" s="427">
        <f>'Transmission 2016'!V50</f>
        <v>8832.27</v>
      </c>
      <c r="W24" s="427">
        <f>'Transmission 2016'!W50</f>
        <v>2377.9327499999999</v>
      </c>
      <c r="X24" s="427">
        <f>'Transmission 2016'!X50</f>
        <v>3315.6509999999998</v>
      </c>
      <c r="Y24" s="427">
        <f>'Transmission 2016'!Y50</f>
        <v>695.39687500000002</v>
      </c>
      <c r="Z24" s="427">
        <f>'Transmission 2016'!Z50</f>
        <v>5533.6030000000001</v>
      </c>
      <c r="AA24" s="427">
        <f>'Transmission 2016'!AA50</f>
        <v>47.22398046875</v>
      </c>
      <c r="AB24" s="163"/>
      <c r="AC24" s="428">
        <f>AVERAGE($D24:$AA24)</f>
        <v>4949.0947703450529</v>
      </c>
      <c r="AD24" s="428">
        <f>MEDIAN($D24:$AA24)</f>
        <v>2635.1913750000003</v>
      </c>
      <c r="AE24" s="428"/>
      <c r="AF24" s="428">
        <f>MAX($D24:$AA24)</f>
        <v>36375.887999999999</v>
      </c>
      <c r="AG24" s="428">
        <f>MIN($D24:$AA24)</f>
        <v>47.22398046875</v>
      </c>
      <c r="AH24" s="428">
        <f>STDEV($D24:$AA24)</f>
        <v>7395.322681560071</v>
      </c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</row>
    <row r="25" spans="2:63" x14ac:dyDescent="0.25">
      <c r="B25" s="163"/>
      <c r="C25" s="163" t="s">
        <v>1180</v>
      </c>
      <c r="D25" s="427">
        <f>'Transmission 2016'!D52</f>
        <v>5715.7183735414756</v>
      </c>
      <c r="E25" s="427">
        <f>'Transmission 2016'!E52</f>
        <v>682.48571862079882</v>
      </c>
      <c r="F25" s="427">
        <f>'Transmission 2016'!F52</f>
        <v>2161.4423445923626</v>
      </c>
      <c r="G25" s="427">
        <f>'Transmission 2016'!G52</f>
        <v>4096.2056034983007</v>
      </c>
      <c r="H25" s="427">
        <f>'Transmission 2016'!H52</f>
        <v>2248.0219962478668</v>
      </c>
      <c r="I25" s="427">
        <f>'Transmission 2016'!I52</f>
        <v>2158.9733365522252</v>
      </c>
      <c r="J25" s="427">
        <f>'Transmission 2016'!J52</f>
        <v>988.13834774759641</v>
      </c>
      <c r="K25" s="427">
        <f>'Transmission 2016'!K52</f>
        <v>8901.3436237080678</v>
      </c>
      <c r="L25" s="427">
        <f>'Transmission 2016'!L52</f>
        <v>1853.9920484127249</v>
      </c>
      <c r="M25" s="427">
        <f>'Transmission 2016'!M52</f>
        <v>220.85167831606842</v>
      </c>
      <c r="N25" s="427">
        <f>'Transmission 2016'!N52</f>
        <v>2961.1205639821055</v>
      </c>
      <c r="O25" s="427">
        <f>'Transmission 2016'!O52</f>
        <v>7918.2856340062053</v>
      </c>
      <c r="P25" s="427">
        <f>'Transmission 2016'!P52</f>
        <v>36483.273618164436</v>
      </c>
      <c r="Q25" s="427">
        <f>'Transmission 2016'!Q52</f>
        <v>3037.4792765520419</v>
      </c>
      <c r="R25" s="427">
        <f>'Transmission 2016'!R52</f>
        <v>77312.246666273029</v>
      </c>
      <c r="S25" s="427">
        <f>'Transmission 2016'!S52</f>
        <v>5193.3479379805103</v>
      </c>
      <c r="T25" s="427">
        <f>'Transmission 2016'!T52</f>
        <v>2931.7349363481035</v>
      </c>
      <c r="U25" s="427">
        <f>'Transmission 2016'!U52</f>
        <v>2387.5738637517079</v>
      </c>
      <c r="V25" s="427">
        <f>'Transmission 2016'!V52</f>
        <v>3888.9191472890907</v>
      </c>
      <c r="W25" s="427">
        <f>'Transmission 2016'!W52</f>
        <v>3914.5293713149977</v>
      </c>
      <c r="X25" s="427">
        <f>'Transmission 2016'!X52</f>
        <v>3232.7949139418729</v>
      </c>
      <c r="Y25" s="427">
        <f>'Transmission 2016'!Y52</f>
        <v>1913.1732111528449</v>
      </c>
      <c r="Z25" s="427">
        <f>'Transmission 2016'!Z52</f>
        <v>23780.835741175189</v>
      </c>
      <c r="AA25" s="427">
        <f>'Transmission 2016'!AA52</f>
        <v>607.86188369372712</v>
      </c>
      <c r="AB25" s="163"/>
      <c r="AC25" s="428">
        <f t="shared" ref="AC25:AC26" si="7">AVERAGE($D25:$AA25)</f>
        <v>8524.5979098693078</v>
      </c>
      <c r="AD25" s="428">
        <f t="shared" ref="AD25:AD26" si="8">MEDIAN($D25:$AA25)</f>
        <v>2999.2999202670735</v>
      </c>
      <c r="AE25" s="428"/>
      <c r="AF25" s="428">
        <f t="shared" ref="AF25:AF26" si="9">MAX($D25:$AA25)</f>
        <v>77312.246666273029</v>
      </c>
      <c r="AG25" s="428">
        <f t="shared" ref="AG25:AG26" si="10">MIN($D25:$AA25)</f>
        <v>220.85167831606842</v>
      </c>
      <c r="AH25" s="428">
        <f t="shared" ref="AH25:AH26" si="11">STDEV($D25:$AA25)</f>
        <v>16739.144008085223</v>
      </c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</row>
    <row r="26" spans="2:63" x14ac:dyDescent="0.25">
      <c r="B26" s="163"/>
      <c r="C26" s="163" t="s">
        <v>753</v>
      </c>
      <c r="D26" s="428">
        <f>SUM(D24,D25)</f>
        <v>12897.534373541475</v>
      </c>
      <c r="E26" s="428">
        <f t="shared" ref="E26:AA26" si="12">SUM(E24,E25)</f>
        <v>1103.3307811207987</v>
      </c>
      <c r="F26" s="428">
        <f t="shared" si="12"/>
        <v>8178.2128445923627</v>
      </c>
      <c r="G26" s="428">
        <f t="shared" si="12"/>
        <v>5772.6212284983012</v>
      </c>
      <c r="H26" s="428">
        <f t="shared" si="12"/>
        <v>5124.2252462478664</v>
      </c>
      <c r="I26" s="428">
        <f t="shared" si="12"/>
        <v>3136.2948365522252</v>
      </c>
      <c r="J26" s="428">
        <f t="shared" si="12"/>
        <v>1437.3692539975964</v>
      </c>
      <c r="K26" s="428">
        <f t="shared" si="12"/>
        <v>11295.523123708068</v>
      </c>
      <c r="L26" s="428">
        <f t="shared" si="12"/>
        <v>3788.7202984127248</v>
      </c>
      <c r="M26" s="428">
        <f t="shared" si="12"/>
        <v>275.88690487856843</v>
      </c>
      <c r="N26" s="428">
        <f t="shared" si="12"/>
        <v>3605.7313764821056</v>
      </c>
      <c r="O26" s="428">
        <f t="shared" si="12"/>
        <v>17270.834634006205</v>
      </c>
      <c r="P26" s="428">
        <f t="shared" si="12"/>
        <v>72859.161618164435</v>
      </c>
      <c r="Q26" s="428">
        <f t="shared" si="12"/>
        <v>6114.7872765520424</v>
      </c>
      <c r="R26" s="428">
        <f t="shared" si="12"/>
        <v>82639.013166273027</v>
      </c>
      <c r="S26" s="428">
        <f t="shared" si="12"/>
        <v>15597.79493798051</v>
      </c>
      <c r="T26" s="428">
        <f t="shared" si="12"/>
        <v>10009.873936348104</v>
      </c>
      <c r="U26" s="428">
        <f t="shared" si="12"/>
        <v>4121.5166137517081</v>
      </c>
      <c r="V26" s="428">
        <f t="shared" si="12"/>
        <v>12721.189147289091</v>
      </c>
      <c r="W26" s="428">
        <f t="shared" si="12"/>
        <v>6292.4621213149976</v>
      </c>
      <c r="X26" s="428">
        <f t="shared" si="12"/>
        <v>6548.4459139418723</v>
      </c>
      <c r="Y26" s="428">
        <f t="shared" si="12"/>
        <v>2608.5700861528449</v>
      </c>
      <c r="Z26" s="428">
        <f t="shared" si="12"/>
        <v>29314.438741175189</v>
      </c>
      <c r="AA26" s="428">
        <f t="shared" si="12"/>
        <v>655.08586416247715</v>
      </c>
      <c r="AB26" s="163"/>
      <c r="AC26" s="428">
        <f t="shared" si="7"/>
        <v>13473.692680214357</v>
      </c>
      <c r="AD26" s="428">
        <f t="shared" si="8"/>
        <v>6203.6246989335195</v>
      </c>
      <c r="AE26" s="428"/>
      <c r="AF26" s="428">
        <f t="shared" si="9"/>
        <v>82639.013166273027</v>
      </c>
      <c r="AG26" s="428">
        <f t="shared" si="10"/>
        <v>275.88690487856843</v>
      </c>
      <c r="AH26" s="428">
        <f t="shared" si="11"/>
        <v>20902.121004551336</v>
      </c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</row>
    <row r="27" spans="2:63" s="1" customFormat="1" x14ac:dyDescent="0.25">
      <c r="B27" s="163"/>
      <c r="C27" s="163"/>
      <c r="D27" s="428"/>
      <c r="E27" s="428"/>
      <c r="F27" s="428"/>
      <c r="G27" s="428"/>
      <c r="H27" s="428"/>
      <c r="I27" s="428"/>
      <c r="J27" s="428"/>
      <c r="K27" s="428"/>
      <c r="L27" s="428"/>
      <c r="M27" s="428"/>
      <c r="N27" s="428"/>
      <c r="O27" s="428"/>
      <c r="P27" s="428"/>
      <c r="Q27" s="428"/>
      <c r="R27" s="428"/>
      <c r="S27" s="428"/>
      <c r="T27" s="428"/>
      <c r="U27" s="428"/>
      <c r="V27" s="428"/>
      <c r="W27" s="428"/>
      <c r="X27" s="428"/>
      <c r="Y27" s="428"/>
      <c r="Z27" s="428"/>
      <c r="AA27" s="428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</row>
    <row r="28" spans="2:63" s="1" customFormat="1" x14ac:dyDescent="0.25">
      <c r="C28" s="432" t="s">
        <v>202</v>
      </c>
      <c r="D28" s="433">
        <f>'Transmission 2016'!D67</f>
        <v>4885.5700000000006</v>
      </c>
      <c r="E28" s="433">
        <f>'Transmission 2016'!E67</f>
        <v>707.91</v>
      </c>
      <c r="F28" s="433">
        <f>'Transmission 2016'!F67</f>
        <v>2894.12</v>
      </c>
      <c r="G28" s="433">
        <f>'Transmission 2016'!G67</f>
        <v>2255.09</v>
      </c>
      <c r="H28" s="433">
        <f>'Transmission 2016'!H67</f>
        <v>1848.9099999999999</v>
      </c>
      <c r="I28" s="433">
        <f>'Transmission 2016'!I67</f>
        <v>1321.98</v>
      </c>
      <c r="J28" s="433">
        <f>'Transmission 2016'!J67</f>
        <v>1017.9</v>
      </c>
      <c r="K28" s="433">
        <f>'Transmission 2016'!K67</f>
        <v>4872.26</v>
      </c>
      <c r="L28" s="433">
        <f>'Transmission 2016'!L67</f>
        <v>2536.36</v>
      </c>
      <c r="M28" s="433">
        <f>'Transmission 2016'!M67</f>
        <v>89.7</v>
      </c>
      <c r="N28" s="433">
        <f>'Transmission 2016'!N67</f>
        <v>2864.92</v>
      </c>
      <c r="O28" s="433">
        <f>'Transmission 2016'!O67</f>
        <v>4513.58</v>
      </c>
      <c r="P28" s="433">
        <f>'Transmission 2016'!P67</f>
        <v>10943.5</v>
      </c>
      <c r="Q28" s="433">
        <f>'Transmission 2016'!Q67</f>
        <v>2519.8700000000003</v>
      </c>
      <c r="R28" s="433">
        <f>'Transmission 2016'!R67</f>
        <v>18138.3</v>
      </c>
      <c r="S28" s="433">
        <f>'Transmission 2016'!S67</f>
        <v>17618</v>
      </c>
      <c r="T28" s="433">
        <f>'Transmission 2016'!T67</f>
        <v>3285.8</v>
      </c>
      <c r="U28" s="433">
        <f>'Transmission 2016'!U67</f>
        <v>2325.0100000000002</v>
      </c>
      <c r="V28" s="433">
        <f>'Transmission 2016'!V67</f>
        <v>7457.04</v>
      </c>
      <c r="W28" s="433">
        <f>'Transmission 2016'!W67</f>
        <v>2208</v>
      </c>
      <c r="X28" s="433">
        <f>'Transmission 2016'!X67</f>
        <v>3733.93</v>
      </c>
      <c r="Y28" s="433">
        <f>'Transmission 2016'!Y67</f>
        <v>388.56</v>
      </c>
      <c r="Z28" s="433">
        <f>'Transmission 2016'!Z67</f>
        <v>6512.82</v>
      </c>
      <c r="AA28" s="433">
        <f>'Transmission 2016'!AA67</f>
        <v>237.18</v>
      </c>
      <c r="AB28" s="163"/>
      <c r="AC28" s="433">
        <f>AVERAGE($D28:$AA28)</f>
        <v>4382.3462499999987</v>
      </c>
      <c r="AD28" s="433">
        <f>MEDIAN($D28:$AA28)</f>
        <v>2700.6400000000003</v>
      </c>
      <c r="AE28" s="433"/>
      <c r="AF28" s="433">
        <f>MAX($D28:$AA28)</f>
        <v>18138.3</v>
      </c>
      <c r="AG28" s="433">
        <f>MIN($D28:$AA28)</f>
        <v>89.7</v>
      </c>
      <c r="AH28" s="433">
        <f>STDEV($D28:$AA28)</f>
        <v>4848.2524974987355</v>
      </c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</row>
    <row r="29" spans="2:63" s="1" customFormat="1" x14ac:dyDescent="0.25">
      <c r="B29" s="163"/>
      <c r="C29" s="163"/>
      <c r="D29" s="428"/>
      <c r="E29" s="428"/>
      <c r="F29" s="428"/>
      <c r="G29" s="428"/>
      <c r="H29" s="428"/>
      <c r="I29" s="428"/>
      <c r="J29" s="428"/>
      <c r="K29" s="428"/>
      <c r="L29" s="428"/>
      <c r="M29" s="428"/>
      <c r="N29" s="428"/>
      <c r="O29" s="428"/>
      <c r="P29" s="428"/>
      <c r="Q29" s="428"/>
      <c r="R29" s="428"/>
      <c r="S29" s="428"/>
      <c r="T29" s="428"/>
      <c r="U29" s="428"/>
      <c r="V29" s="428"/>
      <c r="W29" s="428"/>
      <c r="X29" s="428"/>
      <c r="Y29" s="428"/>
      <c r="Z29" s="428"/>
      <c r="AA29" s="428"/>
      <c r="AB29" s="163"/>
      <c r="AC29" s="428"/>
      <c r="AD29" s="428"/>
      <c r="AE29" s="428"/>
      <c r="AF29" s="428"/>
      <c r="AG29" s="428"/>
      <c r="AH29" s="428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</row>
    <row r="30" spans="2:63" x14ac:dyDescent="0.25">
      <c r="B30" s="490" t="s">
        <v>1181</v>
      </c>
      <c r="C30" s="490"/>
      <c r="D30" s="490"/>
      <c r="E30" s="490"/>
      <c r="F30" s="490"/>
      <c r="G30" s="424"/>
      <c r="AC30" s="428"/>
      <c r="AD30" s="428"/>
      <c r="AE30" s="428"/>
      <c r="AF30" s="428"/>
      <c r="AG30" s="428"/>
      <c r="AH30" s="428"/>
    </row>
    <row r="31" spans="2:63" s="1" customFormat="1" x14ac:dyDescent="0.25">
      <c r="B31" s="429"/>
      <c r="C31" s="429"/>
      <c r="D31" s="431">
        <v>1</v>
      </c>
      <c r="E31" s="431">
        <f>D31+1</f>
        <v>2</v>
      </c>
      <c r="F31" s="431">
        <f t="shared" ref="F31:AA31" si="13">E31+1</f>
        <v>3</v>
      </c>
      <c r="G31" s="431">
        <f t="shared" si="13"/>
        <v>4</v>
      </c>
      <c r="H31" s="431">
        <f t="shared" si="13"/>
        <v>5</v>
      </c>
      <c r="I31" s="431">
        <f t="shared" si="13"/>
        <v>6</v>
      </c>
      <c r="J31" s="431">
        <f t="shared" si="13"/>
        <v>7</v>
      </c>
      <c r="K31" s="431">
        <f t="shared" si="13"/>
        <v>8</v>
      </c>
      <c r="L31" s="431">
        <f t="shared" si="13"/>
        <v>9</v>
      </c>
      <c r="M31" s="431">
        <f t="shared" si="13"/>
        <v>10</v>
      </c>
      <c r="N31" s="431">
        <f t="shared" si="13"/>
        <v>11</v>
      </c>
      <c r="O31" s="431">
        <f t="shared" si="13"/>
        <v>12</v>
      </c>
      <c r="P31" s="431">
        <f t="shared" si="13"/>
        <v>13</v>
      </c>
      <c r="Q31" s="431">
        <f t="shared" si="13"/>
        <v>14</v>
      </c>
      <c r="R31" s="431">
        <f t="shared" si="13"/>
        <v>15</v>
      </c>
      <c r="S31" s="431">
        <f t="shared" si="13"/>
        <v>16</v>
      </c>
      <c r="T31" s="431">
        <f t="shared" si="13"/>
        <v>17</v>
      </c>
      <c r="U31" s="431">
        <f t="shared" si="13"/>
        <v>18</v>
      </c>
      <c r="V31" s="431">
        <f t="shared" si="13"/>
        <v>19</v>
      </c>
      <c r="W31" s="431">
        <f t="shared" si="13"/>
        <v>20</v>
      </c>
      <c r="X31" s="431">
        <f t="shared" si="13"/>
        <v>21</v>
      </c>
      <c r="Y31" s="431">
        <f t="shared" si="13"/>
        <v>22</v>
      </c>
      <c r="Z31" s="431">
        <f t="shared" si="13"/>
        <v>23</v>
      </c>
      <c r="AA31" s="431">
        <f t="shared" si="13"/>
        <v>24</v>
      </c>
    </row>
    <row r="32" spans="2:63" x14ac:dyDescent="0.25">
      <c r="C32" s="163" t="s">
        <v>1182</v>
      </c>
      <c r="D32" s="155">
        <f>D25/D20</f>
        <v>0.334946953973904</v>
      </c>
      <c r="E32" s="155">
        <f t="shared" ref="E32:AA32" si="14">E25/E20</f>
        <v>0.35092325269769159</v>
      </c>
      <c r="F32" s="155">
        <f t="shared" si="14"/>
        <v>0.17059249103032581</v>
      </c>
      <c r="G32" s="155">
        <f t="shared" si="14"/>
        <v>0.34984619014743029</v>
      </c>
      <c r="H32" s="155">
        <f t="shared" si="14"/>
        <v>0.53282329975754572</v>
      </c>
      <c r="I32" s="155">
        <f t="shared" si="14"/>
        <v>0.48073685167408831</v>
      </c>
      <c r="J32" s="155">
        <f t="shared" si="14"/>
        <v>0.207780751293001</v>
      </c>
      <c r="K32" s="155">
        <f t="shared" si="14"/>
        <v>0.80852669104246488</v>
      </c>
      <c r="L32" s="155">
        <f t="shared" si="14"/>
        <v>0.27821518467365774</v>
      </c>
      <c r="M32" s="155">
        <f t="shared" si="14"/>
        <v>0.68648237824182412</v>
      </c>
      <c r="N32" s="155">
        <f t="shared" si="14"/>
        <v>0.28495114686791734</v>
      </c>
      <c r="O32" s="155">
        <f t="shared" si="14"/>
        <v>0.2742328574111304</v>
      </c>
      <c r="P32" s="155">
        <f t="shared" si="14"/>
        <v>0.8332570561532987</v>
      </c>
      <c r="Q32" s="155">
        <f t="shared" si="14"/>
        <v>0.30527598660616134</v>
      </c>
      <c r="R32" s="155">
        <f t="shared" si="14"/>
        <v>0.62697279977522269</v>
      </c>
      <c r="S32" s="155">
        <f t="shared" si="14"/>
        <v>0.11150610844161514</v>
      </c>
      <c r="T32" s="155">
        <f t="shared" si="14"/>
        <v>0.5418018789118747</v>
      </c>
      <c r="U32" s="155">
        <f t="shared" si="14"/>
        <v>0.54357624624840584</v>
      </c>
      <c r="V32" s="155">
        <f t="shared" si="14"/>
        <v>0.26943837712894453</v>
      </c>
      <c r="W32" s="155">
        <f t="shared" si="14"/>
        <v>0.47167891749205315</v>
      </c>
      <c r="X32" s="155">
        <f t="shared" si="14"/>
        <v>0.32261332713498625</v>
      </c>
      <c r="Y32" s="155">
        <f t="shared" si="14"/>
        <v>0.54663669184534902</v>
      </c>
      <c r="Z32" s="155">
        <f t="shared" si="14"/>
        <v>0.72755702344961726</v>
      </c>
      <c r="AA32" s="155">
        <f t="shared" si="14"/>
        <v>0.39439563866301103</v>
      </c>
      <c r="AC32" s="434">
        <f t="shared" ref="AC32:AC33" si="15">AVERAGE($D32:$AA32)</f>
        <v>0.43561533752756326</v>
      </c>
      <c r="AD32" s="434">
        <f t="shared" ref="AD32:AD33" si="16">MEDIAN($D32:$AA32)</f>
        <v>0.37265944568035131</v>
      </c>
      <c r="AE32" s="434"/>
      <c r="AF32" s="434">
        <f t="shared" ref="AF32:AF33" si="17">MAX($D32:$AA32)</f>
        <v>0.8332570561532987</v>
      </c>
      <c r="AG32" s="434">
        <f t="shared" ref="AG32:AG33" si="18">MIN($D32:$AA32)</f>
        <v>0.11150610844161514</v>
      </c>
      <c r="AH32" s="434">
        <f t="shared" ref="AH32:AH33" si="19">STDEV($D32:$AA32)</f>
        <v>0.19939611996152212</v>
      </c>
    </row>
    <row r="33" spans="2:34" x14ac:dyDescent="0.25">
      <c r="C33" s="163" t="s">
        <v>1183</v>
      </c>
      <c r="D33" s="155">
        <f>D26/D20</f>
        <v>0.75580873126797599</v>
      </c>
      <c r="E33" s="155">
        <f t="shared" ref="E33:AA33" si="20">E26/E20</f>
        <v>0.56731506015222866</v>
      </c>
      <c r="F33" s="155">
        <f t="shared" si="20"/>
        <v>0.64546792322528268</v>
      </c>
      <c r="G33" s="155">
        <f t="shared" si="20"/>
        <v>0.49302445712919329</v>
      </c>
      <c r="H33" s="155">
        <f t="shared" si="20"/>
        <v>1.2145373172343581</v>
      </c>
      <c r="I33" s="155">
        <f t="shared" si="20"/>
        <v>0.69835624188559509</v>
      </c>
      <c r="J33" s="155">
        <f t="shared" si="20"/>
        <v>0.3022427620199678</v>
      </c>
      <c r="K33" s="155">
        <f t="shared" si="20"/>
        <v>1.0259947622380263</v>
      </c>
      <c r="L33" s="155">
        <f t="shared" si="20"/>
        <v>0.56854586749828329</v>
      </c>
      <c r="M33" s="155">
        <f t="shared" si="20"/>
        <v>0.85755064227209943</v>
      </c>
      <c r="N33" s="155">
        <f t="shared" si="20"/>
        <v>0.34698259284805644</v>
      </c>
      <c r="O33" s="155">
        <f t="shared" si="20"/>
        <v>0.59813835348629252</v>
      </c>
      <c r="P33" s="155">
        <f t="shared" si="20"/>
        <v>1.6640614863443166</v>
      </c>
      <c r="Q33" s="155">
        <f t="shared" si="20"/>
        <v>0.61455488211764409</v>
      </c>
      <c r="R33" s="155">
        <f t="shared" si="20"/>
        <v>0.67017084213286127</v>
      </c>
      <c r="S33" s="155">
        <f t="shared" si="20"/>
        <v>0.33489945880284239</v>
      </c>
      <c r="T33" s="155">
        <f t="shared" si="20"/>
        <v>1.8498836436898314</v>
      </c>
      <c r="U33" s="155">
        <f t="shared" si="20"/>
        <v>0.93834103470759755</v>
      </c>
      <c r="V33" s="155">
        <f t="shared" si="20"/>
        <v>0.88136997175300724</v>
      </c>
      <c r="W33" s="155">
        <f t="shared" si="20"/>
        <v>0.75820652758177332</v>
      </c>
      <c r="X33" s="155">
        <f t="shared" si="20"/>
        <v>0.65349518917805349</v>
      </c>
      <c r="Y33" s="155">
        <f t="shared" si="20"/>
        <v>0.74532724691565244</v>
      </c>
      <c r="Z33" s="155">
        <f t="shared" si="20"/>
        <v>0.89685350114493467</v>
      </c>
      <c r="AA33" s="155">
        <f t="shared" si="20"/>
        <v>0.42503571075308216</v>
      </c>
      <c r="AC33" s="434">
        <f t="shared" si="15"/>
        <v>0.77109017526578993</v>
      </c>
      <c r="AD33" s="434">
        <f t="shared" si="16"/>
        <v>0.68426354200922823</v>
      </c>
      <c r="AE33" s="434"/>
      <c r="AF33" s="434">
        <f t="shared" si="17"/>
        <v>1.8498836436898314</v>
      </c>
      <c r="AG33" s="434">
        <f t="shared" si="18"/>
        <v>0.3022427620199678</v>
      </c>
      <c r="AH33" s="434">
        <f t="shared" si="19"/>
        <v>0.37627318265261561</v>
      </c>
    </row>
    <row r="35" spans="2:34" x14ac:dyDescent="0.25">
      <c r="B35" s="490" t="s">
        <v>1188</v>
      </c>
      <c r="C35" s="490"/>
      <c r="D35" s="490"/>
      <c r="E35" s="490"/>
      <c r="F35" s="490"/>
    </row>
    <row r="36" spans="2:34" x14ac:dyDescent="0.25">
      <c r="D36" s="431">
        <v>1</v>
      </c>
      <c r="E36" s="431">
        <f>D36+1</f>
        <v>2</v>
      </c>
      <c r="F36" s="431">
        <f t="shared" ref="F36:AA36" si="21">E36+1</f>
        <v>3</v>
      </c>
      <c r="G36" s="431">
        <f t="shared" si="21"/>
        <v>4</v>
      </c>
      <c r="H36" s="431">
        <f t="shared" si="21"/>
        <v>5</v>
      </c>
      <c r="I36" s="431">
        <f t="shared" si="21"/>
        <v>6</v>
      </c>
      <c r="J36" s="431">
        <f t="shared" si="21"/>
        <v>7</v>
      </c>
      <c r="K36" s="431">
        <f t="shared" si="21"/>
        <v>8</v>
      </c>
      <c r="L36" s="431">
        <f t="shared" si="21"/>
        <v>9</v>
      </c>
      <c r="M36" s="431">
        <f t="shared" si="21"/>
        <v>10</v>
      </c>
      <c r="N36" s="431">
        <f t="shared" si="21"/>
        <v>11</v>
      </c>
      <c r="O36" s="431">
        <f t="shared" si="21"/>
        <v>12</v>
      </c>
      <c r="P36" s="431">
        <f t="shared" si="21"/>
        <v>13</v>
      </c>
      <c r="Q36" s="431">
        <f t="shared" si="21"/>
        <v>14</v>
      </c>
      <c r="R36" s="431">
        <f t="shared" si="21"/>
        <v>15</v>
      </c>
      <c r="S36" s="431">
        <f t="shared" si="21"/>
        <v>16</v>
      </c>
      <c r="T36" s="431">
        <f t="shared" si="21"/>
        <v>17</v>
      </c>
      <c r="U36" s="431">
        <f t="shared" si="21"/>
        <v>18</v>
      </c>
      <c r="V36" s="431">
        <f t="shared" si="21"/>
        <v>19</v>
      </c>
      <c r="W36" s="431">
        <f t="shared" si="21"/>
        <v>20</v>
      </c>
      <c r="X36" s="431">
        <f t="shared" si="21"/>
        <v>21</v>
      </c>
      <c r="Y36" s="431">
        <f t="shared" si="21"/>
        <v>22</v>
      </c>
      <c r="Z36" s="431">
        <f t="shared" si="21"/>
        <v>23</v>
      </c>
      <c r="AA36" s="431">
        <f t="shared" si="21"/>
        <v>24</v>
      </c>
    </row>
    <row r="37" spans="2:34" x14ac:dyDescent="0.25">
      <c r="C37" s="163" t="s">
        <v>1179</v>
      </c>
      <c r="D37" s="197">
        <f>(D24/D$28)*1000</f>
        <v>1470.0057516318461</v>
      </c>
      <c r="E37" s="197">
        <f t="shared" ref="E37:AA39" si="22">(E24/E$28)*1000</f>
        <v>594.48950078399798</v>
      </c>
      <c r="F37" s="197">
        <f t="shared" si="22"/>
        <v>2078.9637264522548</v>
      </c>
      <c r="G37" s="197">
        <f t="shared" si="22"/>
        <v>743.39189344992883</v>
      </c>
      <c r="H37" s="197">
        <f t="shared" si="22"/>
        <v>1555.6210145437042</v>
      </c>
      <c r="I37" s="197">
        <f t="shared" si="22"/>
        <v>739.28614653776913</v>
      </c>
      <c r="J37" s="197">
        <f t="shared" si="22"/>
        <v>441.331079919442</v>
      </c>
      <c r="K37" s="197">
        <f t="shared" si="22"/>
        <v>491.38992992984777</v>
      </c>
      <c r="L37" s="197">
        <f t="shared" si="22"/>
        <v>762.79717784541629</v>
      </c>
      <c r="M37" s="197">
        <f t="shared" si="22"/>
        <v>613.54767628205127</v>
      </c>
      <c r="N37" s="197">
        <f t="shared" si="22"/>
        <v>225.00133075269116</v>
      </c>
      <c r="O37" s="197">
        <f t="shared" si="22"/>
        <v>2072.0911117117676</v>
      </c>
      <c r="P37" s="197">
        <f t="shared" si="22"/>
        <v>3323.9720381961893</v>
      </c>
      <c r="Q37" s="197">
        <f t="shared" si="22"/>
        <v>1221.2169675419761</v>
      </c>
      <c r="R37" s="197">
        <f t="shared" si="22"/>
        <v>293.67506877711804</v>
      </c>
      <c r="S37" s="197">
        <f t="shared" si="22"/>
        <v>590.55778181405378</v>
      </c>
      <c r="T37" s="197">
        <f t="shared" si="22"/>
        <v>2154.1600219124721</v>
      </c>
      <c r="U37" s="197">
        <f t="shared" si="22"/>
        <v>745.77862030700942</v>
      </c>
      <c r="V37" s="197">
        <f t="shared" si="22"/>
        <v>1184.4203598210549</v>
      </c>
      <c r="W37" s="197">
        <f t="shared" si="22"/>
        <v>1076.9622961956522</v>
      </c>
      <c r="X37" s="197">
        <f t="shared" si="22"/>
        <v>887.97888551740391</v>
      </c>
      <c r="Y37" s="197">
        <f t="shared" si="22"/>
        <v>1789.6769482190653</v>
      </c>
      <c r="Z37" s="197">
        <f t="shared" si="22"/>
        <v>849.6477716258089</v>
      </c>
      <c r="AA37" s="197">
        <f t="shared" si="22"/>
        <v>199.10608174698541</v>
      </c>
      <c r="AC37" s="428">
        <f>AVERAGE($D37:$AA37)</f>
        <v>1087.7112158964794</v>
      </c>
      <c r="AD37" s="428">
        <f>MEDIAN($D37:$AA37)</f>
        <v>806.22247473561265</v>
      </c>
      <c r="AE37" s="428"/>
      <c r="AF37" s="428">
        <f>MAX($D37:$AA37)</f>
        <v>3323.9720381961893</v>
      </c>
      <c r="AG37" s="428">
        <f>MIN($D37:$AA37)</f>
        <v>199.10608174698541</v>
      </c>
      <c r="AH37" s="428">
        <f>STDEV($D37:$AA37)</f>
        <v>757.19605519414483</v>
      </c>
    </row>
    <row r="38" spans="2:34" x14ac:dyDescent="0.25">
      <c r="C38" s="163" t="s">
        <v>1180</v>
      </c>
      <c r="D38" s="197">
        <f t="shared" ref="D38:S39" si="23">(D25/D$28)*1000</f>
        <v>1169.9184278480247</v>
      </c>
      <c r="E38" s="197">
        <f t="shared" si="23"/>
        <v>964.08543264087075</v>
      </c>
      <c r="F38" s="197">
        <f t="shared" si="23"/>
        <v>746.83922732725762</v>
      </c>
      <c r="G38" s="197">
        <f t="shared" si="23"/>
        <v>1816.4266630149132</v>
      </c>
      <c r="H38" s="197">
        <f t="shared" si="23"/>
        <v>1215.8633985688145</v>
      </c>
      <c r="I38" s="197">
        <f t="shared" si="23"/>
        <v>1633.1361567892291</v>
      </c>
      <c r="J38" s="197">
        <f t="shared" si="23"/>
        <v>970.76171308340349</v>
      </c>
      <c r="K38" s="197">
        <f t="shared" si="23"/>
        <v>1826.9434766839345</v>
      </c>
      <c r="L38" s="197">
        <f t="shared" si="23"/>
        <v>730.96565488050783</v>
      </c>
      <c r="M38" s="197">
        <f t="shared" si="23"/>
        <v>2462.114585463416</v>
      </c>
      <c r="N38" s="197">
        <f t="shared" si="23"/>
        <v>1033.5787959112663</v>
      </c>
      <c r="O38" s="197">
        <f t="shared" si="23"/>
        <v>1754.3248671799781</v>
      </c>
      <c r="P38" s="197">
        <f t="shared" si="23"/>
        <v>3333.7847688732522</v>
      </c>
      <c r="Q38" s="197">
        <f t="shared" si="23"/>
        <v>1205.4111031727991</v>
      </c>
      <c r="R38" s="197">
        <f t="shared" si="23"/>
        <v>4262.3755625539898</v>
      </c>
      <c r="S38" s="197">
        <f t="shared" si="23"/>
        <v>294.77511283803551</v>
      </c>
      <c r="T38" s="197">
        <f t="shared" si="22"/>
        <v>892.24387861345883</v>
      </c>
      <c r="U38" s="197">
        <f t="shared" si="22"/>
        <v>1026.9090729724637</v>
      </c>
      <c r="V38" s="197">
        <f t="shared" si="22"/>
        <v>521.50976088221216</v>
      </c>
      <c r="W38" s="197">
        <f t="shared" si="22"/>
        <v>1772.8846790375896</v>
      </c>
      <c r="X38" s="197">
        <f t="shared" si="22"/>
        <v>865.7888374827254</v>
      </c>
      <c r="Y38" s="197">
        <f t="shared" si="22"/>
        <v>4923.7523449476139</v>
      </c>
      <c r="Z38" s="197">
        <f t="shared" si="22"/>
        <v>3651.3884524944942</v>
      </c>
      <c r="AA38" s="197">
        <f t="shared" si="22"/>
        <v>2562.8715899052495</v>
      </c>
      <c r="AC38" s="428">
        <f t="shared" ref="AC38:AC39" si="24">AVERAGE($D38:$AA38)</f>
        <v>1734.943898465229</v>
      </c>
      <c r="AD38" s="428">
        <f t="shared" ref="AD38:AD39" si="25">MEDIAN($D38:$AA38)</f>
        <v>1210.6372508708068</v>
      </c>
      <c r="AE38" s="428"/>
      <c r="AF38" s="428">
        <f t="shared" ref="AF38:AF39" si="26">MAX($D38:$AA38)</f>
        <v>4923.7523449476139</v>
      </c>
      <c r="AG38" s="428">
        <f t="shared" ref="AG38:AG39" si="27">MIN($D38:$AA38)</f>
        <v>294.77511283803551</v>
      </c>
      <c r="AH38" s="428">
        <f t="shared" ref="AH38:AH39" si="28">STDEV($D38:$AA38)</f>
        <v>1216.9798528186548</v>
      </c>
    </row>
    <row r="39" spans="2:34" x14ac:dyDescent="0.25">
      <c r="C39" s="163" t="s">
        <v>753</v>
      </c>
      <c r="D39" s="197">
        <f t="shared" si="23"/>
        <v>2639.9241794798713</v>
      </c>
      <c r="E39" s="197">
        <f t="shared" si="22"/>
        <v>1558.5749334248687</v>
      </c>
      <c r="F39" s="197">
        <f t="shared" si="22"/>
        <v>2825.8029537795128</v>
      </c>
      <c r="G39" s="197">
        <f t="shared" si="22"/>
        <v>2559.818556464842</v>
      </c>
      <c r="H39" s="197">
        <f t="shared" si="22"/>
        <v>2771.4844131125183</v>
      </c>
      <c r="I39" s="197">
        <f t="shared" si="22"/>
        <v>2372.4223033269986</v>
      </c>
      <c r="J39" s="197">
        <f t="shared" si="22"/>
        <v>1412.0927930028456</v>
      </c>
      <c r="K39" s="197">
        <f t="shared" si="22"/>
        <v>2318.3334066137827</v>
      </c>
      <c r="L39" s="197">
        <f t="shared" si="22"/>
        <v>1493.762832725924</v>
      </c>
      <c r="M39" s="197">
        <f t="shared" si="22"/>
        <v>3075.6622617454673</v>
      </c>
      <c r="N39" s="197">
        <f t="shared" si="22"/>
        <v>1258.5801266639576</v>
      </c>
      <c r="O39" s="197">
        <f t="shared" si="22"/>
        <v>3826.4159788917459</v>
      </c>
      <c r="P39" s="197">
        <f t="shared" si="22"/>
        <v>6657.7568070694415</v>
      </c>
      <c r="Q39" s="197">
        <f t="shared" si="22"/>
        <v>2426.6280707147753</v>
      </c>
      <c r="R39" s="197">
        <f t="shared" si="22"/>
        <v>4556.0506313311071</v>
      </c>
      <c r="S39" s="197">
        <f t="shared" si="22"/>
        <v>885.33289465208941</v>
      </c>
      <c r="T39" s="197">
        <f t="shared" si="22"/>
        <v>3046.4039005259306</v>
      </c>
      <c r="U39" s="197">
        <f t="shared" si="22"/>
        <v>1772.687693279473</v>
      </c>
      <c r="V39" s="197">
        <f t="shared" si="22"/>
        <v>1705.930120703267</v>
      </c>
      <c r="W39" s="197">
        <f t="shared" si="22"/>
        <v>2849.8469752332417</v>
      </c>
      <c r="X39" s="197">
        <f t="shared" si="22"/>
        <v>1753.7677230001291</v>
      </c>
      <c r="Y39" s="197">
        <f t="shared" si="22"/>
        <v>6713.4292931666787</v>
      </c>
      <c r="Z39" s="197">
        <f t="shared" si="22"/>
        <v>4501.0362241203029</v>
      </c>
      <c r="AA39" s="197">
        <f t="shared" si="22"/>
        <v>2761.9776716522351</v>
      </c>
      <c r="AC39" s="428">
        <f t="shared" si="24"/>
        <v>2822.6551143617089</v>
      </c>
      <c r="AD39" s="428">
        <f t="shared" si="25"/>
        <v>2599.8713679723569</v>
      </c>
      <c r="AE39" s="428"/>
      <c r="AF39" s="428">
        <f t="shared" si="26"/>
        <v>6713.4292931666787</v>
      </c>
      <c r="AG39" s="428">
        <f t="shared" si="27"/>
        <v>885.33289465208941</v>
      </c>
      <c r="AH39" s="428">
        <f t="shared" si="28"/>
        <v>1511.6631840112013</v>
      </c>
    </row>
  </sheetData>
  <mergeCells count="6">
    <mergeCell ref="AC15:AH15"/>
    <mergeCell ref="B35:F35"/>
    <mergeCell ref="B16:F16"/>
    <mergeCell ref="B22:F22"/>
    <mergeCell ref="B30:F30"/>
    <mergeCell ref="AH16:AH17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A1:EE170"/>
  <sheetViews>
    <sheetView topLeftCell="A63" zoomScale="70" zoomScaleNormal="70" workbookViewId="0">
      <selection activeCell="D67" sqref="D67"/>
    </sheetView>
  </sheetViews>
  <sheetFormatPr defaultRowHeight="15" x14ac:dyDescent="0.25"/>
  <cols>
    <col min="1" max="1" width="15.7109375" customWidth="1"/>
    <col min="2" max="2" width="2.7109375" style="1" customWidth="1"/>
    <col min="3" max="3" width="54.7109375" customWidth="1"/>
    <col min="4" max="27" width="13.7109375" customWidth="1"/>
    <col min="28" max="28" width="2.7109375" customWidth="1"/>
    <col min="29" max="29" width="10" bestFit="1" customWidth="1"/>
    <col min="30" max="30" width="9.28515625" bestFit="1" customWidth="1"/>
    <col min="31" max="31" width="10.7109375" customWidth="1"/>
    <col min="32" max="33" width="12.7109375" customWidth="1"/>
    <col min="34" max="34" width="10.7109375" customWidth="1"/>
    <col min="35" max="35" width="14.7109375" customWidth="1"/>
    <col min="36" max="36" width="12.7109375" customWidth="1"/>
    <col min="37" max="63" width="10.7109375" customWidth="1"/>
    <col min="64" max="65" width="10" bestFit="1" customWidth="1"/>
    <col min="66" max="68" width="9.28515625" bestFit="1" customWidth="1"/>
    <col min="69" max="70" width="10" bestFit="1" customWidth="1"/>
    <col min="71" max="72" width="9.28515625" bestFit="1" customWidth="1"/>
    <col min="73" max="73" width="10" bestFit="1" customWidth="1"/>
    <col min="74" max="74" width="11" bestFit="1" customWidth="1"/>
    <col min="75" max="81" width="9.28515625" bestFit="1" customWidth="1"/>
    <col min="82" max="84" width="10" bestFit="1" customWidth="1"/>
  </cols>
  <sheetData>
    <row r="1" spans="1:91" x14ac:dyDescent="0.25">
      <c r="A1" t="s">
        <v>59</v>
      </c>
      <c r="C1" t="s">
        <v>60</v>
      </c>
      <c r="D1" t="s">
        <v>18</v>
      </c>
      <c r="E1" t="s">
        <v>61</v>
      </c>
      <c r="F1" t="s">
        <v>63</v>
      </c>
      <c r="G1" t="s">
        <v>0</v>
      </c>
      <c r="H1" t="s">
        <v>1</v>
      </c>
      <c r="I1" t="s">
        <v>2</v>
      </c>
      <c r="J1" t="s">
        <v>64</v>
      </c>
      <c r="K1" t="s">
        <v>62</v>
      </c>
      <c r="L1" t="s">
        <v>3</v>
      </c>
      <c r="M1" t="s">
        <v>65</v>
      </c>
      <c r="N1" t="s">
        <v>66</v>
      </c>
      <c r="O1" t="s">
        <v>67</v>
      </c>
      <c r="P1" t="s">
        <v>4</v>
      </c>
      <c r="Q1" t="s">
        <v>5</v>
      </c>
      <c r="R1" t="s">
        <v>46</v>
      </c>
      <c r="S1" t="s">
        <v>47</v>
      </c>
      <c r="T1" t="s">
        <v>48</v>
      </c>
      <c r="U1" t="s">
        <v>68</v>
      </c>
      <c r="V1" t="s">
        <v>69</v>
      </c>
      <c r="W1" t="s">
        <v>70</v>
      </c>
      <c r="X1" t="s">
        <v>71</v>
      </c>
      <c r="Y1" t="s">
        <v>72</v>
      </c>
      <c r="Z1" t="s">
        <v>73</v>
      </c>
      <c r="AA1" t="s">
        <v>74</v>
      </c>
      <c r="AB1" t="s">
        <v>75</v>
      </c>
      <c r="AC1" t="s">
        <v>76</v>
      </c>
      <c r="AD1" t="s">
        <v>6</v>
      </c>
      <c r="AE1" t="s">
        <v>77</v>
      </c>
      <c r="AF1" t="s">
        <v>78</v>
      </c>
      <c r="AG1" t="s">
        <v>79</v>
      </c>
      <c r="AH1" t="s">
        <v>80</v>
      </c>
      <c r="AI1" t="s">
        <v>81</v>
      </c>
      <c r="AJ1" t="s">
        <v>82</v>
      </c>
      <c r="AK1" t="s">
        <v>83</v>
      </c>
      <c r="AL1" t="s">
        <v>84</v>
      </c>
      <c r="AM1" t="s">
        <v>85</v>
      </c>
      <c r="AN1" t="s">
        <v>86</v>
      </c>
      <c r="AO1" t="s">
        <v>87</v>
      </c>
      <c r="AP1" t="s">
        <v>88</v>
      </c>
      <c r="AQ1" t="s">
        <v>89</v>
      </c>
      <c r="AR1" t="s">
        <v>90</v>
      </c>
      <c r="AS1" t="s">
        <v>91</v>
      </c>
      <c r="AT1" t="s">
        <v>92</v>
      </c>
      <c r="AU1" t="s">
        <v>93</v>
      </c>
      <c r="AV1" t="s">
        <v>94</v>
      </c>
      <c r="AW1" t="s">
        <v>95</v>
      </c>
      <c r="AX1" t="s">
        <v>96</v>
      </c>
      <c r="AY1" t="s">
        <v>97</v>
      </c>
      <c r="AZ1" t="s">
        <v>50</v>
      </c>
      <c r="BA1" t="s">
        <v>98</v>
      </c>
      <c r="BB1" t="s">
        <v>99</v>
      </c>
      <c r="BC1" t="s">
        <v>100</v>
      </c>
      <c r="BD1" t="s">
        <v>101</v>
      </c>
      <c r="BE1" t="s">
        <v>102</v>
      </c>
      <c r="BF1" t="s">
        <v>103</v>
      </c>
      <c r="BG1" t="s">
        <v>104</v>
      </c>
      <c r="BH1" t="s">
        <v>105</v>
      </c>
      <c r="BI1" t="s">
        <v>106</v>
      </c>
      <c r="BJ1" t="s">
        <v>107</v>
      </c>
      <c r="BK1" t="s">
        <v>108</v>
      </c>
      <c r="BL1" t="s">
        <v>116</v>
      </c>
      <c r="BM1" t="s">
        <v>109</v>
      </c>
      <c r="BN1" t="s">
        <v>7</v>
      </c>
      <c r="BO1" t="s">
        <v>8</v>
      </c>
      <c r="BP1" t="s">
        <v>9</v>
      </c>
      <c r="BQ1" t="s">
        <v>10</v>
      </c>
      <c r="BR1" t="s">
        <v>16</v>
      </c>
      <c r="BS1" t="s">
        <v>17</v>
      </c>
      <c r="BT1" t="s">
        <v>14</v>
      </c>
      <c r="BU1" t="s">
        <v>19</v>
      </c>
      <c r="BV1" t="s">
        <v>13</v>
      </c>
      <c r="BW1" t="s">
        <v>11</v>
      </c>
      <c r="BX1" t="s">
        <v>12</v>
      </c>
      <c r="BY1" t="s">
        <v>110</v>
      </c>
      <c r="BZ1" t="s">
        <v>111</v>
      </c>
      <c r="CA1" t="s">
        <v>112</v>
      </c>
      <c r="CB1" t="s">
        <v>113</v>
      </c>
      <c r="CC1" t="s">
        <v>114</v>
      </c>
      <c r="CD1" t="s">
        <v>20</v>
      </c>
      <c r="CE1" t="s">
        <v>24</v>
      </c>
      <c r="CF1" t="s">
        <v>21</v>
      </c>
      <c r="CG1" t="s">
        <v>22</v>
      </c>
      <c r="CH1" t="s">
        <v>23</v>
      </c>
      <c r="CJ1" t="s">
        <v>60</v>
      </c>
      <c r="CK1" t="s">
        <v>59</v>
      </c>
      <c r="CL1" t="s">
        <v>205</v>
      </c>
      <c r="CM1" t="s">
        <v>206</v>
      </c>
    </row>
    <row r="2" spans="1:91" x14ac:dyDescent="0.25">
      <c r="A2">
        <v>2016</v>
      </c>
      <c r="C2">
        <v>8</v>
      </c>
      <c r="D2" t="s">
        <v>117</v>
      </c>
      <c r="E2" t="s">
        <v>141</v>
      </c>
      <c r="F2" t="s">
        <v>49</v>
      </c>
      <c r="G2">
        <v>1857763200</v>
      </c>
      <c r="H2">
        <v>472478126.5</v>
      </c>
      <c r="I2">
        <v>1385285120</v>
      </c>
      <c r="J2">
        <v>0</v>
      </c>
      <c r="K2">
        <v>20306430</v>
      </c>
      <c r="L2">
        <v>0</v>
      </c>
      <c r="M2">
        <v>0</v>
      </c>
      <c r="N2">
        <v>0</v>
      </c>
      <c r="O2">
        <v>0</v>
      </c>
      <c r="P2">
        <v>0</v>
      </c>
      <c r="Q2">
        <v>40347980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9.1399997472763062E-2</v>
      </c>
      <c r="AD2">
        <v>33201663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30795683</v>
      </c>
      <c r="AW2">
        <v>4505</v>
      </c>
      <c r="AX2">
        <v>4362</v>
      </c>
      <c r="AY2">
        <v>3573.5</v>
      </c>
      <c r="AZ2">
        <v>0</v>
      </c>
      <c r="BA2">
        <v>0</v>
      </c>
      <c r="BB2">
        <v>0</v>
      </c>
      <c r="BC2">
        <v>0</v>
      </c>
      <c r="BD2">
        <v>0.34999999403953552</v>
      </c>
      <c r="BE2">
        <v>6.5000000000000002E-2</v>
      </c>
      <c r="BF2">
        <v>0.19171947240829468</v>
      </c>
      <c r="BG2">
        <v>0.1956777423620224</v>
      </c>
      <c r="BH2">
        <v>8.6857400834560394E-2</v>
      </c>
      <c r="BI2">
        <v>0.24956971406936646</v>
      </c>
      <c r="BJ2">
        <v>0.25568017363548279</v>
      </c>
      <c r="BK2">
        <v>0</v>
      </c>
      <c r="BL2">
        <v>0</v>
      </c>
      <c r="BM2">
        <v>0.11414407938718796</v>
      </c>
      <c r="BN2">
        <v>23646450</v>
      </c>
      <c r="BO2">
        <v>6883829</v>
      </c>
      <c r="BP2">
        <v>24911512</v>
      </c>
      <c r="BQ2">
        <v>0</v>
      </c>
      <c r="BR2">
        <v>13514433</v>
      </c>
      <c r="BS2">
        <v>7181816</v>
      </c>
      <c r="BT2">
        <v>3874177</v>
      </c>
      <c r="BU2">
        <v>8074579</v>
      </c>
      <c r="BV2">
        <v>6052197</v>
      </c>
      <c r="BW2">
        <v>33033604</v>
      </c>
      <c r="BX2">
        <v>1418752128</v>
      </c>
      <c r="BY2">
        <v>0</v>
      </c>
      <c r="BZ2">
        <v>0</v>
      </c>
      <c r="CA2">
        <v>0</v>
      </c>
      <c r="CB2">
        <v>0</v>
      </c>
      <c r="CC2">
        <v>0</v>
      </c>
      <c r="CD2">
        <v>6.6262699663639069E-2</v>
      </c>
      <c r="CE2">
        <v>1.6409726813435555E-2</v>
      </c>
      <c r="CF2">
        <v>23281334</v>
      </c>
      <c r="CG2">
        <v>94010344</v>
      </c>
      <c r="CH2">
        <v>223486320</v>
      </c>
      <c r="CJ2">
        <v>8</v>
      </c>
      <c r="CK2">
        <v>2016</v>
      </c>
      <c r="CL2">
        <v>17064548</v>
      </c>
      <c r="CM2">
        <v>40347980</v>
      </c>
    </row>
    <row r="3" spans="1:91" x14ac:dyDescent="0.25">
      <c r="A3">
        <v>2016</v>
      </c>
      <c r="C3">
        <v>12</v>
      </c>
      <c r="D3" t="s">
        <v>118</v>
      </c>
      <c r="E3" t="s">
        <v>142</v>
      </c>
      <c r="F3" t="s">
        <v>49</v>
      </c>
      <c r="G3">
        <v>132553072</v>
      </c>
      <c r="H3">
        <v>38765858</v>
      </c>
      <c r="I3">
        <v>93787216</v>
      </c>
      <c r="J3">
        <v>0</v>
      </c>
      <c r="K3">
        <v>19384</v>
      </c>
      <c r="L3">
        <v>0</v>
      </c>
      <c r="M3">
        <v>0</v>
      </c>
      <c r="N3">
        <v>0</v>
      </c>
      <c r="O3">
        <v>0</v>
      </c>
      <c r="P3">
        <v>0</v>
      </c>
      <c r="Q3">
        <v>25301632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9.1399997472763062E-2</v>
      </c>
      <c r="AD3">
        <v>2777480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2714908</v>
      </c>
      <c r="AW3">
        <v>438</v>
      </c>
      <c r="AX3">
        <v>415.75</v>
      </c>
      <c r="AY3">
        <v>357.25</v>
      </c>
      <c r="AZ3">
        <v>0</v>
      </c>
      <c r="BA3">
        <v>0</v>
      </c>
      <c r="BB3">
        <v>0</v>
      </c>
      <c r="BC3">
        <v>0</v>
      </c>
      <c r="BD3">
        <v>0.34999999403953552</v>
      </c>
      <c r="BE3">
        <v>0</v>
      </c>
      <c r="BF3">
        <v>0.11804050207138062</v>
      </c>
      <c r="BG3">
        <v>0.12413151562213898</v>
      </c>
      <c r="BH3">
        <v>0.46851357817649841</v>
      </c>
      <c r="BI3">
        <v>0.12224550545215607</v>
      </c>
      <c r="BJ3">
        <v>0.12825378775596619</v>
      </c>
      <c r="BK3">
        <v>0</v>
      </c>
      <c r="BL3">
        <v>0</v>
      </c>
      <c r="BM3">
        <v>0.10897187143564224</v>
      </c>
      <c r="BN3">
        <v>2521227.25</v>
      </c>
      <c r="BO3">
        <v>0</v>
      </c>
      <c r="BP3">
        <v>167312.671875</v>
      </c>
      <c r="BQ3">
        <v>0</v>
      </c>
      <c r="BR3">
        <v>8878931</v>
      </c>
      <c r="BS3">
        <v>420845.0625</v>
      </c>
      <c r="BT3">
        <v>459538.96875</v>
      </c>
      <c r="BU3">
        <v>3157834</v>
      </c>
      <c r="BV3">
        <v>3795244.75</v>
      </c>
      <c r="BW3">
        <v>4457014</v>
      </c>
      <c r="BX3">
        <v>99685560</v>
      </c>
      <c r="BY3">
        <v>0</v>
      </c>
      <c r="BZ3">
        <v>0</v>
      </c>
      <c r="CA3">
        <v>0</v>
      </c>
      <c r="CB3">
        <v>0</v>
      </c>
      <c r="CC3">
        <v>0</v>
      </c>
      <c r="CD3">
        <v>8.3857879042625427E-2</v>
      </c>
      <c r="CE3">
        <v>1.6991849988698959E-2</v>
      </c>
      <c r="CF3">
        <v>1693842.125</v>
      </c>
      <c r="CG3">
        <v>8359419.5</v>
      </c>
      <c r="CH3">
        <v>51049524</v>
      </c>
      <c r="CJ3">
        <v>12</v>
      </c>
      <c r="CK3">
        <v>2016</v>
      </c>
      <c r="CL3">
        <v>1944829</v>
      </c>
      <c r="CM3">
        <v>25301632</v>
      </c>
    </row>
    <row r="4" spans="1:91" x14ac:dyDescent="0.25">
      <c r="A4">
        <v>2016</v>
      </c>
      <c r="C4">
        <v>23</v>
      </c>
      <c r="D4" t="s">
        <v>119</v>
      </c>
      <c r="E4" t="s">
        <v>143</v>
      </c>
      <c r="F4" t="s">
        <v>49</v>
      </c>
      <c r="G4">
        <v>2065728128</v>
      </c>
      <c r="H4">
        <v>276616974.5</v>
      </c>
      <c r="I4">
        <v>1789111168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173794496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9.1399997472763062E-2</v>
      </c>
      <c r="AD4">
        <v>54449442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599501</v>
      </c>
      <c r="AW4">
        <v>1550</v>
      </c>
      <c r="AX4">
        <v>1493.75</v>
      </c>
      <c r="AY4">
        <v>1365.5833333333333</v>
      </c>
      <c r="AZ4">
        <v>0</v>
      </c>
      <c r="BA4">
        <v>0</v>
      </c>
      <c r="BB4">
        <v>0</v>
      </c>
      <c r="BC4">
        <v>0</v>
      </c>
      <c r="BD4">
        <v>0.34999999403953552</v>
      </c>
      <c r="BE4">
        <v>8.9300000000000004E-2</v>
      </c>
      <c r="BF4">
        <v>0.57919108867645264</v>
      </c>
      <c r="BG4">
        <v>0.62010675668716431</v>
      </c>
      <c r="BH4">
        <v>0.6465575098991394</v>
      </c>
      <c r="BI4">
        <v>0.63913071155548096</v>
      </c>
      <c r="BJ4">
        <v>0.67084974050521851</v>
      </c>
      <c r="BK4">
        <v>0</v>
      </c>
      <c r="BL4">
        <v>0</v>
      </c>
      <c r="BM4">
        <v>0.36051332950592041</v>
      </c>
      <c r="BN4">
        <v>19137260</v>
      </c>
      <c r="BO4">
        <v>0</v>
      </c>
      <c r="BP4">
        <v>0</v>
      </c>
      <c r="BQ4">
        <v>0</v>
      </c>
      <c r="BR4">
        <v>29648036</v>
      </c>
      <c r="BS4">
        <v>6016770.5</v>
      </c>
      <c r="BT4">
        <v>4829567</v>
      </c>
      <c r="BU4">
        <v>30898924</v>
      </c>
      <c r="BV4">
        <v>26069174</v>
      </c>
      <c r="BW4">
        <v>84011624</v>
      </c>
      <c r="BX4">
        <v>1880054656</v>
      </c>
      <c r="BY4">
        <v>0</v>
      </c>
      <c r="BZ4">
        <v>0</v>
      </c>
      <c r="CA4">
        <v>0</v>
      </c>
      <c r="CB4">
        <v>0</v>
      </c>
      <c r="CC4">
        <v>0</v>
      </c>
      <c r="CD4">
        <v>7.5571067631244659E-2</v>
      </c>
      <c r="CE4">
        <v>2.2877531126141548E-2</v>
      </c>
      <c r="CF4">
        <v>43011008</v>
      </c>
      <c r="CG4">
        <v>142077744</v>
      </c>
      <c r="CH4">
        <v>484725984</v>
      </c>
      <c r="CJ4">
        <v>23</v>
      </c>
      <c r="CK4">
        <v>2016</v>
      </c>
      <c r="CL4">
        <v>12670208</v>
      </c>
      <c r="CM4">
        <v>173794496</v>
      </c>
    </row>
    <row r="5" spans="1:91" x14ac:dyDescent="0.25">
      <c r="A5">
        <v>2016</v>
      </c>
      <c r="C5">
        <v>27</v>
      </c>
      <c r="D5" t="s">
        <v>120</v>
      </c>
      <c r="E5" t="s">
        <v>144</v>
      </c>
      <c r="F5" t="s">
        <v>49</v>
      </c>
      <c r="G5">
        <v>747537344</v>
      </c>
      <c r="H5">
        <v>242309762.5</v>
      </c>
      <c r="I5">
        <v>505227584</v>
      </c>
      <c r="J5">
        <v>0</v>
      </c>
      <c r="K5">
        <v>17811512</v>
      </c>
      <c r="L5">
        <v>0</v>
      </c>
      <c r="M5">
        <v>0</v>
      </c>
      <c r="N5">
        <v>0</v>
      </c>
      <c r="O5">
        <v>0</v>
      </c>
      <c r="P5">
        <v>0</v>
      </c>
      <c r="Q5">
        <v>50347880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9.1399997472763062E-2</v>
      </c>
      <c r="AD5">
        <v>13656799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6172429</v>
      </c>
      <c r="AW5">
        <v>1203</v>
      </c>
      <c r="AX5">
        <v>1171.25</v>
      </c>
      <c r="AY5">
        <v>964.58333333333337</v>
      </c>
      <c r="AZ5">
        <v>0</v>
      </c>
      <c r="BA5">
        <v>0</v>
      </c>
      <c r="BB5">
        <v>0</v>
      </c>
      <c r="BC5">
        <v>0</v>
      </c>
      <c r="BD5">
        <v>0.34999999403953552</v>
      </c>
      <c r="BE5">
        <v>0</v>
      </c>
      <c r="BF5">
        <v>0.22864748537540436</v>
      </c>
      <c r="BG5">
        <v>0.24331511557102203</v>
      </c>
      <c r="BH5">
        <v>0.37556192278862</v>
      </c>
      <c r="BI5">
        <v>0.22696416079998016</v>
      </c>
      <c r="BJ5">
        <v>0.24311439692974091</v>
      </c>
      <c r="BK5">
        <v>0</v>
      </c>
      <c r="BL5">
        <v>0</v>
      </c>
      <c r="BM5">
        <v>0.23223884403705597</v>
      </c>
      <c r="BN5">
        <v>4938910</v>
      </c>
      <c r="BO5">
        <v>231306.078125</v>
      </c>
      <c r="BP5">
        <v>18447810</v>
      </c>
      <c r="BQ5">
        <v>0</v>
      </c>
      <c r="BR5">
        <v>17614014</v>
      </c>
      <c r="BS5">
        <v>1676415.625</v>
      </c>
      <c r="BT5">
        <v>5087344.5</v>
      </c>
      <c r="BU5">
        <v>91758072</v>
      </c>
      <c r="BV5">
        <v>7552182</v>
      </c>
      <c r="BW5">
        <v>35737384</v>
      </c>
      <c r="BX5">
        <v>561794752</v>
      </c>
      <c r="BY5">
        <v>0</v>
      </c>
      <c r="BZ5">
        <v>0</v>
      </c>
      <c r="CA5">
        <v>0</v>
      </c>
      <c r="CB5">
        <v>0</v>
      </c>
      <c r="CC5">
        <v>0</v>
      </c>
      <c r="CD5">
        <v>7.9907149076461792E-2</v>
      </c>
      <c r="CE5">
        <v>2.1588694304227829E-2</v>
      </c>
      <c r="CF5">
        <v>12128415</v>
      </c>
      <c r="CG5">
        <v>44891416</v>
      </c>
      <c r="CH5">
        <v>237160352</v>
      </c>
      <c r="CJ5">
        <v>27</v>
      </c>
      <c r="CK5">
        <v>2016</v>
      </c>
      <c r="CL5">
        <v>11708590</v>
      </c>
      <c r="CM5">
        <v>50347880</v>
      </c>
    </row>
    <row r="6" spans="1:91" x14ac:dyDescent="0.25">
      <c r="A6">
        <v>2016</v>
      </c>
      <c r="C6">
        <v>49</v>
      </c>
      <c r="D6" t="s">
        <v>121</v>
      </c>
      <c r="E6" t="s">
        <v>115</v>
      </c>
      <c r="F6" t="s">
        <v>49</v>
      </c>
      <c r="G6">
        <v>448358528</v>
      </c>
      <c r="H6">
        <v>217150281</v>
      </c>
      <c r="I6">
        <v>231208240</v>
      </c>
      <c r="J6">
        <v>0</v>
      </c>
      <c r="K6">
        <v>5521110</v>
      </c>
      <c r="L6">
        <v>0</v>
      </c>
      <c r="M6">
        <v>0</v>
      </c>
      <c r="N6">
        <v>0</v>
      </c>
      <c r="O6">
        <v>0</v>
      </c>
      <c r="P6">
        <v>0</v>
      </c>
      <c r="Q6">
        <v>20343628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9.1399997472763062E-2</v>
      </c>
      <c r="AD6">
        <v>5930317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11168683</v>
      </c>
      <c r="AW6">
        <v>1877</v>
      </c>
      <c r="AX6">
        <v>1786.75</v>
      </c>
      <c r="AY6">
        <v>1371.4166666666667</v>
      </c>
      <c r="AZ6">
        <v>0</v>
      </c>
      <c r="BA6">
        <v>0</v>
      </c>
      <c r="BB6">
        <v>0</v>
      </c>
      <c r="BC6">
        <v>0</v>
      </c>
      <c r="BD6">
        <v>0.34999999403953552</v>
      </c>
      <c r="BE6">
        <v>0</v>
      </c>
      <c r="BF6">
        <v>0.10026964545249939</v>
      </c>
      <c r="BG6">
        <v>0.10529814660549164</v>
      </c>
      <c r="BH6">
        <v>0.12345583736896515</v>
      </c>
      <c r="BI6">
        <v>9.8417803645133972E-2</v>
      </c>
      <c r="BJ6">
        <v>0.10523798316717148</v>
      </c>
      <c r="BK6">
        <v>0</v>
      </c>
      <c r="BL6">
        <v>0</v>
      </c>
      <c r="BM6">
        <v>0.10231954604387283</v>
      </c>
      <c r="BN6">
        <v>25274388</v>
      </c>
      <c r="BO6">
        <v>2060436.875</v>
      </c>
      <c r="BP6">
        <v>5779289.5</v>
      </c>
      <c r="BQ6">
        <v>0</v>
      </c>
      <c r="BR6">
        <v>10839559</v>
      </c>
      <c r="BS6">
        <v>2876203.25</v>
      </c>
      <c r="BT6">
        <v>759294.3125</v>
      </c>
      <c r="BU6">
        <v>8090392</v>
      </c>
      <c r="BV6">
        <v>3051544.25</v>
      </c>
      <c r="BW6">
        <v>15186215</v>
      </c>
      <c r="BX6">
        <v>227890464</v>
      </c>
      <c r="BY6">
        <v>0</v>
      </c>
      <c r="BZ6">
        <v>0</v>
      </c>
      <c r="CA6">
        <v>0</v>
      </c>
      <c r="CB6">
        <v>0</v>
      </c>
      <c r="CC6">
        <v>0</v>
      </c>
      <c r="CD6">
        <v>7.5386561453342438E-2</v>
      </c>
      <c r="CE6">
        <v>1.5066647902131081E-2</v>
      </c>
      <c r="CF6">
        <v>3433545.5</v>
      </c>
      <c r="CG6">
        <v>17179878</v>
      </c>
      <c r="CH6">
        <v>69452816</v>
      </c>
      <c r="CJ6">
        <v>49</v>
      </c>
      <c r="CK6">
        <v>2016</v>
      </c>
      <c r="CL6">
        <v>4219076</v>
      </c>
      <c r="CM6">
        <v>20343628</v>
      </c>
    </row>
    <row r="7" spans="1:91" x14ac:dyDescent="0.25">
      <c r="A7">
        <v>2016</v>
      </c>
      <c r="C7">
        <v>51</v>
      </c>
      <c r="D7" t="s">
        <v>122</v>
      </c>
      <c r="E7" t="s">
        <v>145</v>
      </c>
      <c r="F7" t="s">
        <v>49</v>
      </c>
      <c r="G7">
        <v>327194464</v>
      </c>
      <c r="H7">
        <v>89784265.5</v>
      </c>
      <c r="I7">
        <v>237410192</v>
      </c>
      <c r="J7">
        <v>0</v>
      </c>
      <c r="K7">
        <v>2492359.5</v>
      </c>
      <c r="L7">
        <v>0</v>
      </c>
      <c r="M7">
        <v>0</v>
      </c>
      <c r="N7">
        <v>0</v>
      </c>
      <c r="O7">
        <v>0</v>
      </c>
      <c r="P7">
        <v>0</v>
      </c>
      <c r="Q7">
        <v>22089276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9.1399997472763062E-2</v>
      </c>
      <c r="AD7">
        <v>7509115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6397119</v>
      </c>
      <c r="AW7">
        <v>1114</v>
      </c>
      <c r="AX7">
        <v>1092.75</v>
      </c>
      <c r="AY7">
        <v>918.16666666666663</v>
      </c>
      <c r="AZ7">
        <v>0</v>
      </c>
      <c r="BA7">
        <v>0</v>
      </c>
      <c r="BB7">
        <v>0</v>
      </c>
      <c r="BC7">
        <v>0</v>
      </c>
      <c r="BD7">
        <v>0.34999999403953552</v>
      </c>
      <c r="BE7">
        <v>7.0000000000000007E-2</v>
      </c>
      <c r="BF7">
        <v>0.12851865589618683</v>
      </c>
      <c r="BG7">
        <v>0.13296228647232056</v>
      </c>
      <c r="BH7">
        <v>0.25615710020065308</v>
      </c>
      <c r="BI7">
        <v>0.13752831518650055</v>
      </c>
      <c r="BJ7">
        <v>0.14079049229621887</v>
      </c>
      <c r="BK7">
        <v>0</v>
      </c>
      <c r="BL7">
        <v>0</v>
      </c>
      <c r="BM7">
        <v>0.10954286903142929</v>
      </c>
      <c r="BN7">
        <v>9740099</v>
      </c>
      <c r="BO7">
        <v>2348717</v>
      </c>
      <c r="BP7">
        <v>2693898.75</v>
      </c>
      <c r="BQ7">
        <v>0</v>
      </c>
      <c r="BR7">
        <v>10619129</v>
      </c>
      <c r="BS7">
        <v>977321.5</v>
      </c>
      <c r="BT7">
        <v>380832.4375</v>
      </c>
      <c r="BU7">
        <v>8936436</v>
      </c>
      <c r="BV7">
        <v>3313391.5</v>
      </c>
      <c r="BW7">
        <v>4861550</v>
      </c>
      <c r="BX7">
        <v>236190224</v>
      </c>
      <c r="BY7">
        <v>0</v>
      </c>
      <c r="BZ7">
        <v>0</v>
      </c>
      <c r="CA7">
        <v>0</v>
      </c>
      <c r="CB7">
        <v>0</v>
      </c>
      <c r="CC7">
        <v>0</v>
      </c>
      <c r="CD7">
        <v>7.1635670959949493E-2</v>
      </c>
      <c r="CE7">
        <v>1.8058240413665771E-2</v>
      </c>
      <c r="CF7">
        <v>4265180</v>
      </c>
      <c r="CG7">
        <v>16919646</v>
      </c>
      <c r="CH7">
        <v>71696936</v>
      </c>
      <c r="CJ7">
        <v>51</v>
      </c>
      <c r="CK7">
        <v>2016</v>
      </c>
      <c r="CL7">
        <v>4490967</v>
      </c>
      <c r="CM7">
        <v>22089276</v>
      </c>
    </row>
    <row r="8" spans="1:91" x14ac:dyDescent="0.25">
      <c r="A8">
        <v>2016</v>
      </c>
      <c r="C8">
        <v>61</v>
      </c>
      <c r="D8" t="s">
        <v>123</v>
      </c>
      <c r="E8" t="s">
        <v>146</v>
      </c>
      <c r="F8" t="s">
        <v>49</v>
      </c>
      <c r="G8">
        <v>213932528</v>
      </c>
      <c r="H8">
        <v>63611806.5</v>
      </c>
      <c r="I8">
        <v>150320720</v>
      </c>
      <c r="J8">
        <v>0</v>
      </c>
      <c r="K8">
        <v>43275.5</v>
      </c>
      <c r="L8">
        <v>0</v>
      </c>
      <c r="M8">
        <v>0</v>
      </c>
      <c r="N8">
        <v>0</v>
      </c>
      <c r="O8">
        <v>0</v>
      </c>
      <c r="P8">
        <v>0</v>
      </c>
      <c r="Q8">
        <v>95650352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9.1399997472763062E-2</v>
      </c>
      <c r="AD8">
        <v>3745515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4914853</v>
      </c>
      <c r="AW8">
        <v>640</v>
      </c>
      <c r="AX8">
        <v>631.5</v>
      </c>
      <c r="AY8">
        <v>584.75</v>
      </c>
      <c r="AZ8">
        <v>0</v>
      </c>
      <c r="BA8">
        <v>0</v>
      </c>
      <c r="BB8">
        <v>0</v>
      </c>
      <c r="BC8">
        <v>0</v>
      </c>
      <c r="BD8">
        <v>0.34999999403953552</v>
      </c>
      <c r="BE8">
        <v>8.5000000000000006E-2</v>
      </c>
      <c r="BF8">
        <v>0.13568224012851715</v>
      </c>
      <c r="BG8">
        <v>0.14663238823413849</v>
      </c>
      <c r="BH8">
        <v>0.65356826782226563</v>
      </c>
      <c r="BI8">
        <v>0.14896124601364136</v>
      </c>
      <c r="BJ8">
        <v>0.16323454678058624</v>
      </c>
      <c r="BK8">
        <v>0</v>
      </c>
      <c r="BL8">
        <v>0</v>
      </c>
      <c r="BM8">
        <v>0.1120733767747879</v>
      </c>
      <c r="BN8">
        <v>14561055</v>
      </c>
      <c r="BO8">
        <v>722408.125</v>
      </c>
      <c r="BP8">
        <v>407940.15625</v>
      </c>
      <c r="BQ8">
        <v>0</v>
      </c>
      <c r="BR8">
        <v>19874302</v>
      </c>
      <c r="BS8">
        <v>449230.90625</v>
      </c>
      <c r="BT8">
        <v>702533.25</v>
      </c>
      <c r="BU8">
        <v>23376644</v>
      </c>
      <c r="BV8">
        <v>14347553</v>
      </c>
      <c r="BW8">
        <v>13271084</v>
      </c>
      <c r="BX8">
        <v>163063840</v>
      </c>
      <c r="BY8">
        <v>0</v>
      </c>
      <c r="BZ8">
        <v>0</v>
      </c>
      <c r="CA8">
        <v>0</v>
      </c>
      <c r="CB8">
        <v>0</v>
      </c>
      <c r="CC8">
        <v>0</v>
      </c>
      <c r="CD8">
        <v>7.1252420544624329E-2</v>
      </c>
      <c r="CE8">
        <v>1.8608421087265015E-2</v>
      </c>
      <c r="CF8">
        <v>3034360.5</v>
      </c>
      <c r="CG8">
        <v>11618693</v>
      </c>
      <c r="CH8">
        <v>158451632</v>
      </c>
      <c r="CJ8">
        <v>61</v>
      </c>
      <c r="CK8">
        <v>2016</v>
      </c>
      <c r="CL8">
        <v>4755678</v>
      </c>
      <c r="CM8">
        <v>95650352</v>
      </c>
    </row>
    <row r="9" spans="1:91" x14ac:dyDescent="0.25">
      <c r="A9">
        <v>2016</v>
      </c>
      <c r="C9">
        <v>70</v>
      </c>
      <c r="D9" t="s">
        <v>124</v>
      </c>
      <c r="E9" t="s">
        <v>147</v>
      </c>
      <c r="F9" t="s">
        <v>49</v>
      </c>
      <c r="G9">
        <v>1098983808</v>
      </c>
      <c r="H9">
        <v>344123233</v>
      </c>
      <c r="I9">
        <v>754860544</v>
      </c>
      <c r="J9">
        <v>0</v>
      </c>
      <c r="K9">
        <v>12272200</v>
      </c>
      <c r="L9">
        <v>0</v>
      </c>
      <c r="M9">
        <v>0</v>
      </c>
      <c r="N9">
        <v>0</v>
      </c>
      <c r="O9">
        <v>0</v>
      </c>
      <c r="P9">
        <v>0</v>
      </c>
      <c r="Q9">
        <v>25408262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9.1399997472763062E-2</v>
      </c>
      <c r="AD9">
        <v>22117697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16563370</v>
      </c>
      <c r="AW9">
        <v>3299</v>
      </c>
      <c r="AX9">
        <v>3009</v>
      </c>
      <c r="AY9">
        <v>2374.0833333333335</v>
      </c>
      <c r="AZ9">
        <v>0</v>
      </c>
      <c r="BA9">
        <v>0</v>
      </c>
      <c r="BB9">
        <v>0</v>
      </c>
      <c r="BC9">
        <v>0</v>
      </c>
      <c r="BD9">
        <v>0.34999999403953552</v>
      </c>
      <c r="BE9">
        <v>7.3999999999999996E-2</v>
      </c>
      <c r="BF9">
        <v>0.19791245460510254</v>
      </c>
      <c r="BG9">
        <v>0.21159650385379791</v>
      </c>
      <c r="BH9">
        <v>0.14742188155651093</v>
      </c>
      <c r="BI9">
        <v>0.2193334549665451</v>
      </c>
      <c r="BJ9">
        <v>0.23623184859752655</v>
      </c>
      <c r="BK9">
        <v>0</v>
      </c>
      <c r="BL9">
        <v>0</v>
      </c>
      <c r="BM9">
        <v>0.16299371421337128</v>
      </c>
      <c r="BN9">
        <v>41335116</v>
      </c>
      <c r="BO9">
        <v>15794875</v>
      </c>
      <c r="BP9">
        <v>13611954</v>
      </c>
      <c r="BQ9">
        <v>0</v>
      </c>
      <c r="BR9">
        <v>20543258</v>
      </c>
      <c r="BS9">
        <v>2394179.5</v>
      </c>
      <c r="BT9">
        <v>2305155.5</v>
      </c>
      <c r="BU9">
        <v>4838874.5</v>
      </c>
      <c r="BV9">
        <v>3811239.25</v>
      </c>
      <c r="BW9">
        <v>53837560</v>
      </c>
      <c r="BX9">
        <v>768991360</v>
      </c>
      <c r="BY9">
        <v>0</v>
      </c>
      <c r="BZ9">
        <v>0</v>
      </c>
      <c r="CA9">
        <v>0</v>
      </c>
      <c r="CB9">
        <v>0</v>
      </c>
      <c r="CC9">
        <v>0</v>
      </c>
      <c r="CD9">
        <v>7.2812736034393311E-2</v>
      </c>
      <c r="CE9">
        <v>1.9137309864163399E-2</v>
      </c>
      <c r="CF9">
        <v>14716426</v>
      </c>
      <c r="CG9">
        <v>55992364</v>
      </c>
      <c r="CH9">
        <v>148316224</v>
      </c>
      <c r="CJ9">
        <v>70</v>
      </c>
      <c r="CK9">
        <v>2016</v>
      </c>
      <c r="CL9">
        <v>11009338</v>
      </c>
      <c r="CM9">
        <v>25408262</v>
      </c>
    </row>
    <row r="10" spans="1:91" x14ac:dyDescent="0.25">
      <c r="A10">
        <v>2016</v>
      </c>
      <c r="C10">
        <v>80</v>
      </c>
      <c r="D10" t="s">
        <v>125</v>
      </c>
      <c r="E10" t="s">
        <v>145</v>
      </c>
      <c r="F10" t="s">
        <v>49</v>
      </c>
      <c r="G10">
        <v>920555904</v>
      </c>
      <c r="H10">
        <v>249027826</v>
      </c>
      <c r="I10">
        <v>671528064</v>
      </c>
      <c r="J10">
        <v>0</v>
      </c>
      <c r="K10">
        <v>10329536</v>
      </c>
      <c r="L10">
        <v>0</v>
      </c>
      <c r="M10">
        <v>0</v>
      </c>
      <c r="N10">
        <v>0</v>
      </c>
      <c r="O10">
        <v>0</v>
      </c>
      <c r="P10">
        <v>0</v>
      </c>
      <c r="Q10">
        <v>127328176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9.1399997472763062E-2</v>
      </c>
      <c r="AD10">
        <v>23390540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12136223</v>
      </c>
      <c r="AW10">
        <v>2287</v>
      </c>
      <c r="AX10">
        <v>2189.25</v>
      </c>
      <c r="AY10">
        <v>1680</v>
      </c>
      <c r="AZ10">
        <v>0</v>
      </c>
      <c r="BA10">
        <v>0</v>
      </c>
      <c r="BB10">
        <v>0</v>
      </c>
      <c r="BC10">
        <v>0</v>
      </c>
      <c r="BD10">
        <v>0.34999999403953552</v>
      </c>
      <c r="BE10">
        <v>7.0000000000000007E-2</v>
      </c>
      <c r="BF10">
        <v>0.1645180881023407</v>
      </c>
      <c r="BG10">
        <v>0.16799022257328033</v>
      </c>
      <c r="BH10">
        <v>0.40036958456039429</v>
      </c>
      <c r="BI10">
        <v>0.17972460389137268</v>
      </c>
      <c r="BJ10">
        <v>0.18209174275398254</v>
      </c>
      <c r="BK10">
        <v>0</v>
      </c>
      <c r="BL10">
        <v>0</v>
      </c>
      <c r="BM10">
        <v>0.1339549720287323</v>
      </c>
      <c r="BN10">
        <v>24147044</v>
      </c>
      <c r="BO10">
        <v>4484354.5</v>
      </c>
      <c r="BP10">
        <v>10394839</v>
      </c>
      <c r="BQ10">
        <v>0</v>
      </c>
      <c r="BR10">
        <v>35424632</v>
      </c>
      <c r="BS10">
        <v>1934728.25</v>
      </c>
      <c r="BT10">
        <v>833431.75</v>
      </c>
      <c r="BU10">
        <v>21587882</v>
      </c>
      <c r="BV10">
        <v>19099226</v>
      </c>
      <c r="BW10">
        <v>7558497</v>
      </c>
      <c r="BX10">
        <v>679949248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8.2417361438274384E-2</v>
      </c>
      <c r="CE10">
        <v>2.6353025808930397E-2</v>
      </c>
      <c r="CF10">
        <v>17918720</v>
      </c>
      <c r="CG10">
        <v>56039624</v>
      </c>
      <c r="CH10">
        <v>284457728</v>
      </c>
      <c r="CJ10">
        <v>80</v>
      </c>
      <c r="CK10">
        <v>2016</v>
      </c>
      <c r="CL10">
        <v>6663878</v>
      </c>
      <c r="CM10">
        <v>127328176</v>
      </c>
    </row>
    <row r="11" spans="1:91" x14ac:dyDescent="0.25">
      <c r="A11">
        <v>2016</v>
      </c>
      <c r="C11">
        <v>84</v>
      </c>
      <c r="D11" t="s">
        <v>126</v>
      </c>
      <c r="E11" t="s">
        <v>148</v>
      </c>
      <c r="F11" t="s">
        <v>49</v>
      </c>
      <c r="G11">
        <v>5242659.5</v>
      </c>
      <c r="H11">
        <v>3364788.5</v>
      </c>
      <c r="I11">
        <v>1877871</v>
      </c>
      <c r="J11">
        <v>0</v>
      </c>
      <c r="K11">
        <v>12217.5</v>
      </c>
      <c r="L11">
        <v>0</v>
      </c>
      <c r="M11">
        <v>0</v>
      </c>
      <c r="N11">
        <v>0</v>
      </c>
      <c r="O11">
        <v>0</v>
      </c>
      <c r="P11">
        <v>0</v>
      </c>
      <c r="Q11">
        <v>324393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9.1399997472763062E-2</v>
      </c>
      <c r="AD11">
        <v>137394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400675</v>
      </c>
      <c r="AW11">
        <v>69</v>
      </c>
      <c r="AX11">
        <v>68.25</v>
      </c>
      <c r="AY11">
        <v>55</v>
      </c>
      <c r="AZ11">
        <v>0</v>
      </c>
      <c r="BA11">
        <v>0</v>
      </c>
      <c r="BB11">
        <v>0</v>
      </c>
      <c r="BC11">
        <v>0</v>
      </c>
      <c r="BD11">
        <v>0.34999999403953552</v>
      </c>
      <c r="BE11">
        <v>0.05</v>
      </c>
      <c r="BF11">
        <v>8.2613162696361542E-2</v>
      </c>
      <c r="BG11">
        <v>8.8202990591526031E-2</v>
      </c>
      <c r="BH11">
        <v>9.1809168457984924E-2</v>
      </c>
      <c r="BI11">
        <v>5.7301510125398636E-2</v>
      </c>
      <c r="BJ11">
        <v>6.0395028442144394E-2</v>
      </c>
      <c r="BK11">
        <v>0</v>
      </c>
      <c r="BL11">
        <v>0</v>
      </c>
      <c r="BM11">
        <v>0.10964299738407135</v>
      </c>
      <c r="BN11">
        <v>163803.671875</v>
      </c>
      <c r="BO11">
        <v>677.5518798828125</v>
      </c>
      <c r="BP11">
        <v>12217.5</v>
      </c>
      <c r="BQ11">
        <v>0</v>
      </c>
      <c r="BR11">
        <v>222690.078125</v>
      </c>
      <c r="BS11">
        <v>55035.2265625</v>
      </c>
      <c r="BT11">
        <v>15052.9873046875</v>
      </c>
      <c r="BU11">
        <v>123659.7890625</v>
      </c>
      <c r="BV11">
        <v>48658.94921875</v>
      </c>
      <c r="BW11">
        <v>94459.4453125</v>
      </c>
      <c r="BX11">
        <v>1868725.625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9.1399997472763062E-2</v>
      </c>
      <c r="CE11">
        <v>3.4960497170686722E-2</v>
      </c>
      <c r="CF11">
        <v>65331.578125</v>
      </c>
      <c r="CG11">
        <v>170801.515625</v>
      </c>
      <c r="CH11">
        <v>1114358.125</v>
      </c>
      <c r="CJ11">
        <v>84</v>
      </c>
      <c r="CK11">
        <v>2016</v>
      </c>
      <c r="CL11">
        <v>321715</v>
      </c>
      <c r="CM11">
        <v>324393</v>
      </c>
    </row>
    <row r="12" spans="1:91" x14ac:dyDescent="0.25">
      <c r="A12">
        <v>2016</v>
      </c>
      <c r="C12">
        <v>98</v>
      </c>
      <c r="D12" t="s">
        <v>127</v>
      </c>
      <c r="E12" t="s">
        <v>149</v>
      </c>
      <c r="F12" t="s">
        <v>49</v>
      </c>
      <c r="G12">
        <v>715655872</v>
      </c>
      <c r="H12">
        <v>210036056</v>
      </c>
      <c r="I12">
        <v>505619808</v>
      </c>
      <c r="J12">
        <v>0</v>
      </c>
      <c r="K12">
        <v>3357912.5</v>
      </c>
      <c r="L12">
        <v>0</v>
      </c>
      <c r="M12">
        <v>0</v>
      </c>
      <c r="N12">
        <v>0</v>
      </c>
      <c r="O12">
        <v>0</v>
      </c>
      <c r="P12">
        <v>0</v>
      </c>
      <c r="Q12">
        <v>84273000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9.1399997472763062E-2</v>
      </c>
      <c r="AD12">
        <v>18019802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14656195</v>
      </c>
      <c r="AW12">
        <v>1520</v>
      </c>
      <c r="AX12">
        <v>1469.25</v>
      </c>
      <c r="AY12">
        <v>1397.3333333333333</v>
      </c>
      <c r="AZ12">
        <v>0</v>
      </c>
      <c r="BA12">
        <v>0</v>
      </c>
      <c r="BB12">
        <v>0</v>
      </c>
      <c r="BC12">
        <v>0</v>
      </c>
      <c r="BD12">
        <v>0.34999999403953552</v>
      </c>
      <c r="BE12">
        <v>9.8000000000000004E-2</v>
      </c>
      <c r="BF12">
        <v>0.16961446404457092</v>
      </c>
      <c r="BG12">
        <v>0.17777624726295471</v>
      </c>
      <c r="BH12">
        <v>0.45632711052894592</v>
      </c>
      <c r="BI12">
        <v>0.17223151028156281</v>
      </c>
      <c r="BJ12">
        <v>0.17782098054885864</v>
      </c>
      <c r="BK12">
        <v>0</v>
      </c>
      <c r="BL12">
        <v>0</v>
      </c>
      <c r="BM12">
        <v>0.16362914443016052</v>
      </c>
      <c r="BN12">
        <v>81355368</v>
      </c>
      <c r="BO12">
        <v>4992582.5</v>
      </c>
      <c r="BP12">
        <v>3357912.5</v>
      </c>
      <c r="BQ12">
        <v>0</v>
      </c>
      <c r="BR12">
        <v>24013688</v>
      </c>
      <c r="BS12">
        <v>644610.8125</v>
      </c>
      <c r="BT12">
        <v>1826211.875</v>
      </c>
      <c r="BU12">
        <v>20383098</v>
      </c>
      <c r="BV12">
        <v>12640950</v>
      </c>
      <c r="BW12">
        <v>9182361</v>
      </c>
      <c r="BX12">
        <v>444453088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6.9848030805587769E-2</v>
      </c>
      <c r="CE12">
        <v>2.1324368193745613E-2</v>
      </c>
      <c r="CF12">
        <v>9477681</v>
      </c>
      <c r="CG12">
        <v>31044172</v>
      </c>
      <c r="CH12">
        <v>189682256</v>
      </c>
      <c r="CJ12">
        <v>98</v>
      </c>
      <c r="CK12">
        <v>2016</v>
      </c>
      <c r="CL12">
        <v>10391678</v>
      </c>
      <c r="CM12">
        <v>84273000</v>
      </c>
    </row>
    <row r="13" spans="1:91" x14ac:dyDescent="0.25">
      <c r="A13">
        <v>2016</v>
      </c>
      <c r="C13">
        <v>115</v>
      </c>
      <c r="D13" t="s">
        <v>128</v>
      </c>
      <c r="E13" t="s">
        <v>150</v>
      </c>
      <c r="F13" t="s">
        <v>49</v>
      </c>
      <c r="G13">
        <v>996391808</v>
      </c>
      <c r="H13">
        <v>471782733</v>
      </c>
      <c r="I13">
        <v>524609088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47009644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9.1399997472763062E-2</v>
      </c>
      <c r="AD13">
        <v>16139856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18204570</v>
      </c>
      <c r="AW13">
        <v>2967</v>
      </c>
      <c r="AX13">
        <v>2805</v>
      </c>
      <c r="AY13">
        <v>2521.4166666666665</v>
      </c>
      <c r="AZ13">
        <v>0</v>
      </c>
      <c r="BA13">
        <v>0</v>
      </c>
      <c r="BB13">
        <v>0</v>
      </c>
      <c r="BC13">
        <v>0</v>
      </c>
      <c r="BD13">
        <v>0.34999999403953552</v>
      </c>
      <c r="BE13">
        <v>6.5000000000000002E-2</v>
      </c>
      <c r="BF13">
        <v>0.2679697573184967</v>
      </c>
      <c r="BG13">
        <v>0.28165975213050842</v>
      </c>
      <c r="BH13">
        <v>0.20130155980587006</v>
      </c>
      <c r="BI13">
        <v>0.29032021760940552</v>
      </c>
      <c r="BJ13">
        <v>0.30797174572944641</v>
      </c>
      <c r="BK13">
        <v>0</v>
      </c>
      <c r="BL13">
        <v>0</v>
      </c>
      <c r="BM13">
        <v>0.24683894217014313</v>
      </c>
      <c r="BN13">
        <v>11552991</v>
      </c>
      <c r="BO13">
        <v>3710311.25</v>
      </c>
      <c r="BP13">
        <v>0</v>
      </c>
      <c r="BQ13">
        <v>0</v>
      </c>
      <c r="BR13">
        <v>12891589</v>
      </c>
      <c r="BS13">
        <v>9352549</v>
      </c>
      <c r="BT13">
        <v>4587298</v>
      </c>
      <c r="BU13">
        <v>28539630</v>
      </c>
      <c r="BV13">
        <v>7051446.5</v>
      </c>
      <c r="BW13">
        <v>31107220</v>
      </c>
      <c r="BX13">
        <v>547504448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7.4574433267116547E-2</v>
      </c>
      <c r="CE13">
        <v>1.8499704077839851E-2</v>
      </c>
      <c r="CF13">
        <v>10128670</v>
      </c>
      <c r="CG13">
        <v>40829832</v>
      </c>
      <c r="CH13">
        <v>169479072</v>
      </c>
      <c r="CJ13">
        <v>115</v>
      </c>
      <c r="CK13">
        <v>2016</v>
      </c>
      <c r="CL13">
        <v>28874314</v>
      </c>
      <c r="CM13">
        <v>47009644</v>
      </c>
    </row>
    <row r="14" spans="1:91" x14ac:dyDescent="0.25">
      <c r="A14">
        <v>2016</v>
      </c>
      <c r="C14">
        <v>117</v>
      </c>
      <c r="D14" t="s">
        <v>129</v>
      </c>
      <c r="E14" t="s">
        <v>150</v>
      </c>
      <c r="F14" t="s">
        <v>49</v>
      </c>
      <c r="G14">
        <v>2718474496</v>
      </c>
      <c r="H14">
        <v>571514643.5</v>
      </c>
      <c r="I14">
        <v>2146959872</v>
      </c>
      <c r="J14">
        <v>0</v>
      </c>
      <c r="K14">
        <v>4764818.5</v>
      </c>
      <c r="L14">
        <v>0</v>
      </c>
      <c r="M14">
        <v>0</v>
      </c>
      <c r="N14">
        <v>0</v>
      </c>
      <c r="O14">
        <v>0</v>
      </c>
      <c r="P14">
        <v>0</v>
      </c>
      <c r="Q14">
        <v>72612368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9.1399997472763062E-2</v>
      </c>
      <c r="AD14">
        <v>54300118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14164331</v>
      </c>
      <c r="AW14">
        <v>6641</v>
      </c>
      <c r="AX14">
        <v>6343</v>
      </c>
      <c r="AY14">
        <v>5632.166666666667</v>
      </c>
      <c r="AZ14">
        <v>0</v>
      </c>
      <c r="BA14">
        <v>0</v>
      </c>
      <c r="BB14">
        <v>0</v>
      </c>
      <c r="BC14">
        <v>0</v>
      </c>
      <c r="BD14">
        <v>0.34999999403953552</v>
      </c>
      <c r="BE14">
        <v>6.5000000000000002E-2</v>
      </c>
      <c r="BF14">
        <v>0.31273403763771057</v>
      </c>
      <c r="BG14">
        <v>0.32454466819763184</v>
      </c>
      <c r="BH14">
        <v>0.23298481106758118</v>
      </c>
      <c r="BI14">
        <v>0.35123088955879211</v>
      </c>
      <c r="BJ14">
        <v>0.35763430595397949</v>
      </c>
      <c r="BK14">
        <v>0</v>
      </c>
      <c r="BL14">
        <v>0</v>
      </c>
      <c r="BM14">
        <v>0.22152294218540192</v>
      </c>
      <c r="BN14">
        <v>144177344</v>
      </c>
      <c r="BO14">
        <v>4307954.5</v>
      </c>
      <c r="BP14">
        <v>4764818.5</v>
      </c>
      <c r="BQ14">
        <v>0</v>
      </c>
      <c r="BR14">
        <v>60504768</v>
      </c>
      <c r="BS14">
        <v>36375888</v>
      </c>
      <c r="BT14">
        <v>6827410.5</v>
      </c>
      <c r="BU14">
        <v>59820880</v>
      </c>
      <c r="BV14">
        <v>10891855</v>
      </c>
      <c r="BW14">
        <v>20297026</v>
      </c>
      <c r="BX14">
        <v>2034428288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7.6242059469223022E-2</v>
      </c>
      <c r="CE14">
        <v>2.2300872951745987E-2</v>
      </c>
      <c r="CF14">
        <v>45369528</v>
      </c>
      <c r="CG14">
        <v>155109008</v>
      </c>
      <c r="CH14">
        <v>490919968</v>
      </c>
      <c r="CJ14">
        <v>117</v>
      </c>
      <c r="CK14">
        <v>2016</v>
      </c>
      <c r="CL14">
        <v>43783936</v>
      </c>
      <c r="CM14">
        <v>72612368</v>
      </c>
    </row>
    <row r="15" spans="1:91" x14ac:dyDescent="0.25">
      <c r="A15">
        <v>2016</v>
      </c>
      <c r="C15">
        <v>121</v>
      </c>
      <c r="D15" t="s">
        <v>130</v>
      </c>
      <c r="E15" t="s">
        <v>151</v>
      </c>
      <c r="F15" t="s">
        <v>49</v>
      </c>
      <c r="G15">
        <v>984570816</v>
      </c>
      <c r="H15">
        <v>243883608</v>
      </c>
      <c r="I15">
        <v>740687232</v>
      </c>
      <c r="J15">
        <v>0</v>
      </c>
      <c r="K15">
        <v>239391.5</v>
      </c>
      <c r="L15">
        <v>0</v>
      </c>
      <c r="M15">
        <v>0</v>
      </c>
      <c r="N15">
        <v>0</v>
      </c>
      <c r="O15">
        <v>0</v>
      </c>
      <c r="P15">
        <v>0</v>
      </c>
      <c r="Q15">
        <v>66585840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9.1399997472763062E-2</v>
      </c>
      <c r="AD15">
        <v>25438950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7328803</v>
      </c>
      <c r="AW15">
        <v>1328</v>
      </c>
      <c r="AX15">
        <v>1232.25</v>
      </c>
      <c r="AY15">
        <v>1084.5</v>
      </c>
      <c r="AZ15">
        <v>0</v>
      </c>
      <c r="BA15">
        <v>0</v>
      </c>
      <c r="BB15">
        <v>0</v>
      </c>
      <c r="BC15">
        <v>0</v>
      </c>
      <c r="BD15">
        <v>0.34999999403953552</v>
      </c>
      <c r="BE15">
        <v>7.9000000000000001E-2</v>
      </c>
      <c r="BF15">
        <v>0.40750318765640259</v>
      </c>
      <c r="BG15">
        <v>0.42493501305580139</v>
      </c>
      <c r="BH15">
        <v>0.59610307216644287</v>
      </c>
      <c r="BI15">
        <v>0.52466827630996704</v>
      </c>
      <c r="BJ15">
        <v>0.54748326539993286</v>
      </c>
      <c r="BK15">
        <v>0</v>
      </c>
      <c r="BL15">
        <v>0</v>
      </c>
      <c r="BM15">
        <v>0.24281983077526093</v>
      </c>
      <c r="BN15">
        <v>20079960</v>
      </c>
      <c r="BO15">
        <v>3322787</v>
      </c>
      <c r="BP15">
        <v>260694.875</v>
      </c>
      <c r="BQ15">
        <v>0</v>
      </c>
      <c r="BR15">
        <v>20327058</v>
      </c>
      <c r="BS15">
        <v>3077308</v>
      </c>
      <c r="BT15">
        <v>4395473</v>
      </c>
      <c r="BU15">
        <v>16475011</v>
      </c>
      <c r="BV15">
        <v>9987876</v>
      </c>
      <c r="BW15">
        <v>30210448</v>
      </c>
      <c r="BX15">
        <v>757743488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7.1550130844116211E-2</v>
      </c>
      <c r="CE15">
        <v>1.9563203677535057E-2</v>
      </c>
      <c r="CF15">
        <v>14823890</v>
      </c>
      <c r="CG15">
        <v>54216644</v>
      </c>
      <c r="CH15">
        <v>205340176</v>
      </c>
      <c r="CJ15">
        <v>121</v>
      </c>
      <c r="CK15">
        <v>2016</v>
      </c>
      <c r="CL15">
        <v>9949945</v>
      </c>
      <c r="CM15">
        <v>66585840</v>
      </c>
    </row>
    <row r="16" spans="1:91" x14ac:dyDescent="0.25">
      <c r="A16">
        <v>2016</v>
      </c>
      <c r="C16">
        <v>133</v>
      </c>
      <c r="D16" t="s">
        <v>131</v>
      </c>
      <c r="E16" t="s">
        <v>152</v>
      </c>
      <c r="F16" t="s">
        <v>49</v>
      </c>
      <c r="G16">
        <v>10220841984</v>
      </c>
      <c r="H16">
        <v>2727206555.5</v>
      </c>
      <c r="I16">
        <v>7493635584</v>
      </c>
      <c r="J16">
        <v>0</v>
      </c>
      <c r="K16">
        <v>25585894</v>
      </c>
      <c r="L16">
        <v>0</v>
      </c>
      <c r="M16">
        <v>0</v>
      </c>
      <c r="N16">
        <v>0</v>
      </c>
      <c r="O16">
        <v>0</v>
      </c>
      <c r="P16">
        <v>0</v>
      </c>
      <c r="Q16">
        <v>296115200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9.1399997472763062E-2</v>
      </c>
      <c r="AD16">
        <v>255044603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76002176</v>
      </c>
      <c r="AW16">
        <v>18236</v>
      </c>
      <c r="AX16">
        <v>17141.75</v>
      </c>
      <c r="AY16">
        <v>14362.416666666666</v>
      </c>
      <c r="AZ16">
        <v>0</v>
      </c>
      <c r="BA16">
        <v>0</v>
      </c>
      <c r="BB16">
        <v>0</v>
      </c>
      <c r="BC16">
        <v>0</v>
      </c>
      <c r="BD16">
        <v>0.34999999403953552</v>
      </c>
      <c r="BE16">
        <v>8.8400000000000006E-2</v>
      </c>
      <c r="BF16">
        <v>0.19510671496391296</v>
      </c>
      <c r="BG16">
        <v>0.19837139546871185</v>
      </c>
      <c r="BH16">
        <v>0.15380237996578217</v>
      </c>
      <c r="BI16">
        <v>0.26032081246376038</v>
      </c>
      <c r="BJ16">
        <v>0.26331663131713867</v>
      </c>
      <c r="BK16">
        <v>0</v>
      </c>
      <c r="BL16">
        <v>0</v>
      </c>
      <c r="BM16">
        <v>0.11556082218885422</v>
      </c>
      <c r="BN16">
        <v>45178088</v>
      </c>
      <c r="BO16">
        <v>21008222</v>
      </c>
      <c r="BP16">
        <v>25585894</v>
      </c>
      <c r="BQ16">
        <v>0</v>
      </c>
      <c r="BR16">
        <v>185656176</v>
      </c>
      <c r="BS16">
        <v>5326766.5</v>
      </c>
      <c r="BT16">
        <v>74813984</v>
      </c>
      <c r="BU16">
        <v>82708624</v>
      </c>
      <c r="BV16">
        <v>44417280</v>
      </c>
      <c r="BW16">
        <v>83439368</v>
      </c>
      <c r="BX16">
        <v>7580891648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7.0382259786128998E-2</v>
      </c>
      <c r="CE16">
        <v>1.8616039305925369E-2</v>
      </c>
      <c r="CF16">
        <v>141126176</v>
      </c>
      <c r="CG16">
        <v>533560288</v>
      </c>
      <c r="CH16">
        <v>1574351872</v>
      </c>
      <c r="CJ16">
        <v>133</v>
      </c>
      <c r="CK16">
        <v>2016</v>
      </c>
      <c r="CL16">
        <v>123310368</v>
      </c>
      <c r="CM16">
        <v>296115200</v>
      </c>
    </row>
    <row r="17" spans="1:91" x14ac:dyDescent="0.25">
      <c r="A17">
        <v>2016</v>
      </c>
      <c r="C17">
        <v>134</v>
      </c>
      <c r="D17" t="s">
        <v>132</v>
      </c>
      <c r="E17" t="s">
        <v>153</v>
      </c>
      <c r="F17" t="s">
        <v>49</v>
      </c>
      <c r="G17">
        <v>5981238272</v>
      </c>
      <c r="H17">
        <v>1548006204</v>
      </c>
      <c r="I17">
        <v>4433231872</v>
      </c>
      <c r="J17">
        <v>0</v>
      </c>
      <c r="K17">
        <v>684456</v>
      </c>
      <c r="L17">
        <v>0</v>
      </c>
      <c r="M17">
        <v>0</v>
      </c>
      <c r="N17">
        <v>0</v>
      </c>
      <c r="O17">
        <v>0</v>
      </c>
      <c r="P17">
        <v>0</v>
      </c>
      <c r="Q17">
        <v>203261008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9.1399997472763062E-2</v>
      </c>
      <c r="AD17">
        <v>104655006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64950907</v>
      </c>
      <c r="AW17">
        <v>10139</v>
      </c>
      <c r="AX17">
        <v>9604</v>
      </c>
      <c r="AY17">
        <v>8306.1666666666661</v>
      </c>
      <c r="AZ17">
        <v>0</v>
      </c>
      <c r="BA17">
        <v>0</v>
      </c>
      <c r="BB17">
        <v>0</v>
      </c>
      <c r="BC17">
        <v>0</v>
      </c>
      <c r="BD17">
        <v>0.34999999403953552</v>
      </c>
      <c r="BE17">
        <v>7.5999999999999998E-2</v>
      </c>
      <c r="BF17">
        <v>0.23084622621536255</v>
      </c>
      <c r="BG17">
        <v>0.24181841313838959</v>
      </c>
      <c r="BH17">
        <v>0.25852313637733459</v>
      </c>
      <c r="BI17">
        <v>0.25904193520545959</v>
      </c>
      <c r="BJ17">
        <v>0.27089792490005493</v>
      </c>
      <c r="BK17">
        <v>0</v>
      </c>
      <c r="BL17">
        <v>0</v>
      </c>
      <c r="BM17">
        <v>0.17598779499530792</v>
      </c>
      <c r="BN17">
        <v>101023200</v>
      </c>
      <c r="BO17">
        <v>4259718</v>
      </c>
      <c r="BP17">
        <v>699060.25</v>
      </c>
      <c r="BQ17">
        <v>0</v>
      </c>
      <c r="BR17">
        <v>22664844</v>
      </c>
      <c r="BS17">
        <v>10404447</v>
      </c>
      <c r="BT17">
        <v>10012258</v>
      </c>
      <c r="BU17">
        <v>49024396</v>
      </c>
      <c r="BV17">
        <v>30489152</v>
      </c>
      <c r="BW17">
        <v>195134352</v>
      </c>
      <c r="BX17">
        <v>4554271744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7.1895517408847809E-2</v>
      </c>
      <c r="CE17">
        <v>1.848255842924118E-2</v>
      </c>
      <c r="CF17">
        <v>84174592</v>
      </c>
      <c r="CG17">
        <v>327431712</v>
      </c>
      <c r="CH17">
        <v>811628288</v>
      </c>
      <c r="CJ17">
        <v>134</v>
      </c>
      <c r="CK17">
        <v>2016</v>
      </c>
      <c r="CL17">
        <v>46574560</v>
      </c>
      <c r="CM17">
        <v>203261008</v>
      </c>
    </row>
    <row r="18" spans="1:91" x14ac:dyDescent="0.25">
      <c r="A18">
        <v>2016</v>
      </c>
      <c r="C18">
        <v>147</v>
      </c>
      <c r="D18" t="s">
        <v>133</v>
      </c>
      <c r="E18" t="s">
        <v>154</v>
      </c>
      <c r="F18" t="s">
        <v>49</v>
      </c>
      <c r="G18">
        <v>801218816</v>
      </c>
      <c r="H18">
        <v>320934716</v>
      </c>
      <c r="I18">
        <v>480284096</v>
      </c>
      <c r="J18">
        <v>0</v>
      </c>
      <c r="K18">
        <v>912100.5</v>
      </c>
      <c r="L18">
        <v>0</v>
      </c>
      <c r="M18">
        <v>0</v>
      </c>
      <c r="N18">
        <v>0</v>
      </c>
      <c r="O18">
        <v>0</v>
      </c>
      <c r="P18">
        <v>0</v>
      </c>
      <c r="Q18">
        <v>34984504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9.1399997472763062E-2</v>
      </c>
      <c r="AD18">
        <v>17058649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12933992</v>
      </c>
      <c r="AW18">
        <v>1996</v>
      </c>
      <c r="AX18">
        <v>1854</v>
      </c>
      <c r="AY18">
        <v>1533.1666666666667</v>
      </c>
      <c r="AZ18">
        <v>0</v>
      </c>
      <c r="BA18">
        <v>0</v>
      </c>
      <c r="BB18">
        <v>0</v>
      </c>
      <c r="BC18">
        <v>0</v>
      </c>
      <c r="BD18">
        <v>0.34999999403953552</v>
      </c>
      <c r="BE18">
        <v>6.6000000000000003E-2</v>
      </c>
      <c r="BF18">
        <v>0.16095329821109772</v>
      </c>
      <c r="BG18">
        <v>0.16569571197032928</v>
      </c>
      <c r="BH18">
        <v>0.17834669351577759</v>
      </c>
      <c r="BI18">
        <v>0.15637789666652679</v>
      </c>
      <c r="BJ18">
        <v>0.16009768843650818</v>
      </c>
      <c r="BK18">
        <v>0</v>
      </c>
      <c r="BL18">
        <v>0</v>
      </c>
      <c r="BM18">
        <v>0.16832348704338074</v>
      </c>
      <c r="BN18">
        <v>55602968</v>
      </c>
      <c r="BO18">
        <v>9062139</v>
      </c>
      <c r="BP18">
        <v>984037</v>
      </c>
      <c r="BQ18">
        <v>0</v>
      </c>
      <c r="BR18">
        <v>18954670</v>
      </c>
      <c r="BS18">
        <v>7078139</v>
      </c>
      <c r="BT18">
        <v>1235567.25</v>
      </c>
      <c r="BU18">
        <v>7775837.5</v>
      </c>
      <c r="BV18">
        <v>5247675.5</v>
      </c>
      <c r="BW18">
        <v>9195767</v>
      </c>
      <c r="BX18">
        <v>431046464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7.2105780243873596E-2</v>
      </c>
      <c r="CE18">
        <v>1.6242431476712227E-2</v>
      </c>
      <c r="CF18">
        <v>7001242.5</v>
      </c>
      <c r="CG18">
        <v>31080942</v>
      </c>
      <c r="CH18">
        <v>125169552</v>
      </c>
      <c r="CJ18">
        <v>147</v>
      </c>
      <c r="CK18">
        <v>2016</v>
      </c>
      <c r="CL18">
        <v>5411083</v>
      </c>
      <c r="CM18">
        <v>34984504</v>
      </c>
    </row>
    <row r="19" spans="1:91" x14ac:dyDescent="0.25">
      <c r="A19">
        <v>2016</v>
      </c>
      <c r="C19">
        <v>157</v>
      </c>
      <c r="D19" t="s">
        <v>134</v>
      </c>
      <c r="E19" t="s">
        <v>155</v>
      </c>
      <c r="F19" t="s">
        <v>49</v>
      </c>
      <c r="G19">
        <v>720466304</v>
      </c>
      <c r="H19">
        <v>239124286.5</v>
      </c>
      <c r="I19">
        <v>481342016</v>
      </c>
      <c r="J19">
        <v>0</v>
      </c>
      <c r="K19">
        <v>97387</v>
      </c>
      <c r="L19">
        <v>0</v>
      </c>
      <c r="M19">
        <v>0</v>
      </c>
      <c r="N19">
        <v>0</v>
      </c>
      <c r="O19">
        <v>0</v>
      </c>
      <c r="P19">
        <v>0</v>
      </c>
      <c r="Q19">
        <v>14405876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9.1399997472763062E-2</v>
      </c>
      <c r="AD19">
        <v>12483652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9007172</v>
      </c>
      <c r="AW19">
        <v>1842</v>
      </c>
      <c r="AX19">
        <v>1655.25</v>
      </c>
      <c r="AY19">
        <v>1391.9166666666667</v>
      </c>
      <c r="AZ19">
        <v>0</v>
      </c>
      <c r="BA19">
        <v>0</v>
      </c>
      <c r="BB19">
        <v>0</v>
      </c>
      <c r="BC19">
        <v>0</v>
      </c>
      <c r="BD19">
        <v>0.34999999403953552</v>
      </c>
      <c r="BE19">
        <v>0</v>
      </c>
      <c r="BF19">
        <v>0.21424490213394165</v>
      </c>
      <c r="BG19">
        <v>0.22144246101379395</v>
      </c>
      <c r="BH19">
        <v>0.1967034637928009</v>
      </c>
      <c r="BI19">
        <v>0.23390337824821472</v>
      </c>
      <c r="BJ19">
        <v>0.23977115750312805</v>
      </c>
      <c r="BK19">
        <v>0</v>
      </c>
      <c r="BL19">
        <v>0</v>
      </c>
      <c r="BM19">
        <v>0.18324409425258636</v>
      </c>
      <c r="BN19">
        <v>18428310</v>
      </c>
      <c r="BO19">
        <v>868985.25</v>
      </c>
      <c r="BP19">
        <v>83019.6015625</v>
      </c>
      <c r="BQ19">
        <v>0</v>
      </c>
      <c r="BR19">
        <v>7830692</v>
      </c>
      <c r="BS19">
        <v>1733942.75</v>
      </c>
      <c r="BT19">
        <v>4551901.5</v>
      </c>
      <c r="BU19">
        <v>5579024</v>
      </c>
      <c r="BV19">
        <v>2160881.5</v>
      </c>
      <c r="BW19">
        <v>10953994</v>
      </c>
      <c r="BX19">
        <v>475242624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6.8580828607082367E-2</v>
      </c>
      <c r="CE19">
        <v>1.557361613959074E-2</v>
      </c>
      <c r="CF19">
        <v>7401246</v>
      </c>
      <c r="CG19">
        <v>32592532</v>
      </c>
      <c r="CH19">
        <v>86578864</v>
      </c>
      <c r="CJ19">
        <v>157</v>
      </c>
      <c r="CK19">
        <v>2016</v>
      </c>
      <c r="CL19">
        <v>4392344</v>
      </c>
      <c r="CM19">
        <v>14405876</v>
      </c>
    </row>
    <row r="20" spans="1:91" x14ac:dyDescent="0.25">
      <c r="A20">
        <v>2016</v>
      </c>
      <c r="C20">
        <v>166</v>
      </c>
      <c r="D20" t="s">
        <v>135</v>
      </c>
      <c r="E20" t="s">
        <v>154</v>
      </c>
      <c r="F20" t="s">
        <v>49</v>
      </c>
      <c r="G20">
        <v>2361152768</v>
      </c>
      <c r="H20">
        <v>358739464</v>
      </c>
      <c r="I20">
        <v>2002413312</v>
      </c>
      <c r="J20">
        <v>0</v>
      </c>
      <c r="K20">
        <v>72594.5</v>
      </c>
      <c r="L20">
        <v>0</v>
      </c>
      <c r="M20">
        <v>0</v>
      </c>
      <c r="N20">
        <v>0</v>
      </c>
      <c r="O20">
        <v>0</v>
      </c>
      <c r="P20">
        <v>0</v>
      </c>
      <c r="Q20">
        <v>173307472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9.1399997472763062E-2</v>
      </c>
      <c r="AD20">
        <v>52410487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29134792</v>
      </c>
      <c r="AW20">
        <v>4836</v>
      </c>
      <c r="AX20">
        <v>4564.75</v>
      </c>
      <c r="AY20">
        <v>3904.8333333333335</v>
      </c>
      <c r="AZ20">
        <v>0</v>
      </c>
      <c r="BA20">
        <v>0</v>
      </c>
      <c r="BB20">
        <v>0</v>
      </c>
      <c r="BC20">
        <v>0</v>
      </c>
      <c r="BD20">
        <v>0.34999999403953552</v>
      </c>
      <c r="BE20">
        <v>6.6000000000000003E-2</v>
      </c>
      <c r="BF20">
        <v>0.39482513070106506</v>
      </c>
      <c r="BG20">
        <v>0.42017114162445068</v>
      </c>
      <c r="BH20">
        <v>0.57884836196899414</v>
      </c>
      <c r="BI20">
        <v>0.49997439980506897</v>
      </c>
      <c r="BJ20">
        <v>0.52947402000427246</v>
      </c>
      <c r="BK20">
        <v>0</v>
      </c>
      <c r="BL20">
        <v>0</v>
      </c>
      <c r="BM20">
        <v>0.18162019550800323</v>
      </c>
      <c r="BN20">
        <v>38538500</v>
      </c>
      <c r="BO20">
        <v>177157.046875</v>
      </c>
      <c r="BP20">
        <v>6956.359375</v>
      </c>
      <c r="BQ20">
        <v>0</v>
      </c>
      <c r="BR20">
        <v>46695684</v>
      </c>
      <c r="BS20">
        <v>8832270</v>
      </c>
      <c r="BT20">
        <v>6940085</v>
      </c>
      <c r="BU20">
        <v>35350412</v>
      </c>
      <c r="BV20">
        <v>25996120</v>
      </c>
      <c r="BW20">
        <v>110301696</v>
      </c>
      <c r="BX20">
        <v>2100002432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7.4524663388729095E-2</v>
      </c>
      <c r="CE20">
        <v>1.916956901550293E-2</v>
      </c>
      <c r="CF20">
        <v>40256140</v>
      </c>
      <c r="CG20">
        <v>156501968</v>
      </c>
      <c r="CH20">
        <v>520294528</v>
      </c>
      <c r="CJ20">
        <v>166</v>
      </c>
      <c r="CK20">
        <v>2016</v>
      </c>
      <c r="CL20">
        <v>14433427</v>
      </c>
      <c r="CM20">
        <v>173307472</v>
      </c>
    </row>
    <row r="21" spans="1:91" x14ac:dyDescent="0.25">
      <c r="A21">
        <v>2016</v>
      </c>
      <c r="C21">
        <v>187</v>
      </c>
      <c r="D21" t="s">
        <v>136</v>
      </c>
      <c r="E21" t="s">
        <v>156</v>
      </c>
      <c r="F21" t="s">
        <v>49</v>
      </c>
      <c r="G21">
        <v>659417280</v>
      </c>
      <c r="H21">
        <v>204185023</v>
      </c>
      <c r="I21">
        <v>455232256</v>
      </c>
      <c r="J21">
        <v>0</v>
      </c>
      <c r="K21">
        <v>100328</v>
      </c>
      <c r="L21">
        <v>0</v>
      </c>
      <c r="M21">
        <v>0</v>
      </c>
      <c r="N21">
        <v>0</v>
      </c>
      <c r="O21">
        <v>0</v>
      </c>
      <c r="P21">
        <v>0</v>
      </c>
      <c r="Q21">
        <v>31089878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9.1399997472763062E-2</v>
      </c>
      <c r="AD21">
        <v>11798387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12288306</v>
      </c>
      <c r="AW21">
        <v>1655</v>
      </c>
      <c r="AX21">
        <v>1582.25</v>
      </c>
      <c r="AY21">
        <v>1386.9166666666667</v>
      </c>
      <c r="AZ21">
        <v>0</v>
      </c>
      <c r="BA21">
        <v>0</v>
      </c>
      <c r="BB21">
        <v>0</v>
      </c>
      <c r="BC21">
        <v>0</v>
      </c>
      <c r="BD21">
        <v>0.34999999403953552</v>
      </c>
      <c r="BE21">
        <v>0</v>
      </c>
      <c r="BF21">
        <v>0.18363408744335175</v>
      </c>
      <c r="BG21">
        <v>0.19184114038944244</v>
      </c>
      <c r="BH21">
        <v>0.24598187208175659</v>
      </c>
      <c r="BI21">
        <v>0.19624577462673187</v>
      </c>
      <c r="BJ21">
        <v>0.20356634259223938</v>
      </c>
      <c r="BK21">
        <v>0</v>
      </c>
      <c r="BL21">
        <v>0</v>
      </c>
      <c r="BM21">
        <v>0.16062057018280029</v>
      </c>
      <c r="BN21">
        <v>2420153.75</v>
      </c>
      <c r="BO21">
        <v>4038945.75</v>
      </c>
      <c r="BP21">
        <v>1587465.375</v>
      </c>
      <c r="BQ21">
        <v>0</v>
      </c>
      <c r="BR21">
        <v>14664440</v>
      </c>
      <c r="BS21">
        <v>2377932.75</v>
      </c>
      <c r="BT21">
        <v>6309445</v>
      </c>
      <c r="BU21">
        <v>23667908</v>
      </c>
      <c r="BV21">
        <v>4663481.5</v>
      </c>
      <c r="BW21">
        <v>16676117</v>
      </c>
      <c r="BX21">
        <v>471700224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7.0295877754688263E-2</v>
      </c>
      <c r="CE21">
        <v>1.5650229528546333E-2</v>
      </c>
      <c r="CF21">
        <v>7382217</v>
      </c>
      <c r="CG21">
        <v>33158582</v>
      </c>
      <c r="CH21">
        <v>130448792</v>
      </c>
      <c r="CJ21">
        <v>187</v>
      </c>
      <c r="CK21">
        <v>2016</v>
      </c>
      <c r="CL21">
        <v>8299140</v>
      </c>
      <c r="CM21">
        <v>31089878</v>
      </c>
    </row>
    <row r="22" spans="1:91" x14ac:dyDescent="0.25">
      <c r="A22">
        <v>2016</v>
      </c>
      <c r="C22">
        <v>191</v>
      </c>
      <c r="D22" t="s">
        <v>137</v>
      </c>
      <c r="E22" t="s">
        <v>145</v>
      </c>
      <c r="F22" t="s">
        <v>49</v>
      </c>
      <c r="G22">
        <v>1155038848</v>
      </c>
      <c r="H22">
        <v>290866675</v>
      </c>
      <c r="I22">
        <v>864172160</v>
      </c>
      <c r="J22">
        <v>0</v>
      </c>
      <c r="K22">
        <v>19128036</v>
      </c>
      <c r="L22">
        <v>0</v>
      </c>
      <c r="M22">
        <v>0</v>
      </c>
      <c r="N22">
        <v>0</v>
      </c>
      <c r="O22">
        <v>0</v>
      </c>
      <c r="P22">
        <v>0</v>
      </c>
      <c r="Q22">
        <v>130856392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9.1399997472763062E-2</v>
      </c>
      <c r="AD22">
        <v>29953572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16395122</v>
      </c>
      <c r="AW22">
        <v>2621</v>
      </c>
      <c r="AX22">
        <v>2538</v>
      </c>
      <c r="AY22">
        <v>1901.75</v>
      </c>
      <c r="AZ22">
        <v>0</v>
      </c>
      <c r="BA22">
        <v>0</v>
      </c>
      <c r="BB22">
        <v>0</v>
      </c>
      <c r="BC22">
        <v>0</v>
      </c>
      <c r="BD22">
        <v>0.34999999403953552</v>
      </c>
      <c r="BE22">
        <v>7.0000000000000007E-2</v>
      </c>
      <c r="BF22">
        <v>0.19622610509395599</v>
      </c>
      <c r="BG22">
        <v>0.20342051982879639</v>
      </c>
      <c r="BH22">
        <v>0.49212148785591125</v>
      </c>
      <c r="BI22">
        <v>0.21303078532218933</v>
      </c>
      <c r="BJ22">
        <v>0.21877358853816986</v>
      </c>
      <c r="BK22">
        <v>0</v>
      </c>
      <c r="BL22">
        <v>0</v>
      </c>
      <c r="BM22">
        <v>0.15896919369697571</v>
      </c>
      <c r="BN22">
        <v>85706840</v>
      </c>
      <c r="BO22">
        <v>35721224</v>
      </c>
      <c r="BP22">
        <v>19162406</v>
      </c>
      <c r="BQ22">
        <v>0</v>
      </c>
      <c r="BR22">
        <v>42216016</v>
      </c>
      <c r="BS22">
        <v>3315651</v>
      </c>
      <c r="BT22">
        <v>1574065.125</v>
      </c>
      <c r="BU22">
        <v>66971168</v>
      </c>
      <c r="BV22">
        <v>19628458</v>
      </c>
      <c r="BW22">
        <v>15332715</v>
      </c>
      <c r="BX22">
        <v>796867712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7.0229716598987579E-2</v>
      </c>
      <c r="CE22">
        <v>2.0958390086889267E-2</v>
      </c>
      <c r="CF22">
        <v>16701064</v>
      </c>
      <c r="CG22">
        <v>55963792</v>
      </c>
      <c r="CH22">
        <v>347551712</v>
      </c>
      <c r="CJ22">
        <v>191</v>
      </c>
      <c r="CK22">
        <v>2016</v>
      </c>
      <c r="CL22">
        <v>10020649</v>
      </c>
      <c r="CM22">
        <v>130856392</v>
      </c>
    </row>
    <row r="23" spans="1:91" x14ac:dyDescent="0.25">
      <c r="A23">
        <v>2016</v>
      </c>
      <c r="C23">
        <v>202</v>
      </c>
      <c r="D23" t="s">
        <v>138</v>
      </c>
      <c r="E23" t="s">
        <v>157</v>
      </c>
      <c r="F23" t="s">
        <v>49</v>
      </c>
      <c r="G23">
        <v>302680128</v>
      </c>
      <c r="H23">
        <v>154532873</v>
      </c>
      <c r="I23">
        <v>148147248</v>
      </c>
      <c r="J23">
        <v>0</v>
      </c>
      <c r="K23">
        <v>3628801</v>
      </c>
      <c r="L23">
        <v>0</v>
      </c>
      <c r="M23">
        <v>0</v>
      </c>
      <c r="N23">
        <v>0</v>
      </c>
      <c r="O23">
        <v>0</v>
      </c>
      <c r="P23">
        <v>0</v>
      </c>
      <c r="Q23">
        <v>5570453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9.1399997472763062E-2</v>
      </c>
      <c r="AD23">
        <v>7150779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1303204</v>
      </c>
      <c r="AW23">
        <v>200</v>
      </c>
      <c r="AX23">
        <v>193.5</v>
      </c>
      <c r="AY23">
        <v>174.41666666666666</v>
      </c>
      <c r="AZ23">
        <v>0</v>
      </c>
      <c r="BA23">
        <v>0</v>
      </c>
      <c r="BB23">
        <v>0</v>
      </c>
      <c r="BC23">
        <v>0</v>
      </c>
      <c r="BD23">
        <v>0.34999999403953552</v>
      </c>
      <c r="BE23">
        <v>9.4E-2</v>
      </c>
      <c r="BF23">
        <v>0.26246741414070129</v>
      </c>
      <c r="BG23">
        <v>0.2776639461517334</v>
      </c>
      <c r="BH23">
        <v>0.15748444199562073</v>
      </c>
      <c r="BI23">
        <v>0.22086679935455322</v>
      </c>
      <c r="BJ23">
        <v>0.23252357542514801</v>
      </c>
      <c r="BK23">
        <v>0</v>
      </c>
      <c r="BL23">
        <v>0</v>
      </c>
      <c r="BM23">
        <v>0.320304274559021</v>
      </c>
      <c r="BN23">
        <v>0</v>
      </c>
      <c r="BO23">
        <v>0</v>
      </c>
      <c r="BP23">
        <v>3836757</v>
      </c>
      <c r="BQ23">
        <v>0</v>
      </c>
      <c r="BR23">
        <v>3045014</v>
      </c>
      <c r="BS23">
        <v>695396.875</v>
      </c>
      <c r="BT23">
        <v>397319.625</v>
      </c>
      <c r="BU23">
        <v>105679.3046875</v>
      </c>
      <c r="BV23">
        <v>835567.9375</v>
      </c>
      <c r="BW23">
        <v>7829795</v>
      </c>
      <c r="BX23">
        <v>160649376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5.545332282781601E-2</v>
      </c>
      <c r="CE23">
        <v>9.9005084484815598E-3</v>
      </c>
      <c r="CF23">
        <v>1590510.5</v>
      </c>
      <c r="CG23">
        <v>8908542</v>
      </c>
      <c r="CH23">
        <v>27463694</v>
      </c>
      <c r="CJ23">
        <v>202</v>
      </c>
      <c r="CK23">
        <v>2016</v>
      </c>
      <c r="CL23">
        <v>3499899</v>
      </c>
      <c r="CM23">
        <v>5570453</v>
      </c>
    </row>
    <row r="24" spans="1:91" x14ac:dyDescent="0.25">
      <c r="A24">
        <v>2016</v>
      </c>
      <c r="C24">
        <v>316</v>
      </c>
      <c r="D24" t="s">
        <v>139</v>
      </c>
      <c r="E24" t="s">
        <v>158</v>
      </c>
      <c r="F24" t="s">
        <v>49</v>
      </c>
      <c r="G24">
        <v>2461123840</v>
      </c>
      <c r="H24">
        <v>352805292.5</v>
      </c>
      <c r="I24">
        <v>2108318592</v>
      </c>
      <c r="J24">
        <v>0</v>
      </c>
      <c r="K24">
        <v>26097916</v>
      </c>
      <c r="L24">
        <v>0</v>
      </c>
      <c r="M24">
        <v>0</v>
      </c>
      <c r="N24">
        <v>0</v>
      </c>
      <c r="O24">
        <v>0</v>
      </c>
      <c r="P24">
        <v>0</v>
      </c>
      <c r="Q24">
        <v>41309672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9.1399997472763062E-2</v>
      </c>
      <c r="AD24">
        <v>43217427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3479</v>
      </c>
      <c r="AX24">
        <v>3360.5</v>
      </c>
      <c r="AY24">
        <v>2906.0833333333335</v>
      </c>
      <c r="AZ24">
        <v>0</v>
      </c>
      <c r="BA24">
        <v>0</v>
      </c>
      <c r="BB24">
        <v>0</v>
      </c>
      <c r="BC24">
        <v>0</v>
      </c>
      <c r="BD24">
        <v>0.34999999403953552</v>
      </c>
      <c r="BE24">
        <v>0.06</v>
      </c>
      <c r="BF24">
        <v>0.95580816268920898</v>
      </c>
      <c r="BG24">
        <v>1</v>
      </c>
      <c r="BH24">
        <v>1</v>
      </c>
      <c r="BI24">
        <v>0.97261089086532593</v>
      </c>
      <c r="BJ24">
        <v>1</v>
      </c>
      <c r="BK24">
        <v>0</v>
      </c>
      <c r="BL24">
        <v>0</v>
      </c>
      <c r="BM24">
        <v>0.86636579036712646</v>
      </c>
      <c r="BN24">
        <v>26488348</v>
      </c>
      <c r="BO24">
        <v>0</v>
      </c>
      <c r="BP24">
        <v>28841232</v>
      </c>
      <c r="BQ24">
        <v>0</v>
      </c>
      <c r="BR24">
        <v>30055142</v>
      </c>
      <c r="BS24">
        <v>5533603</v>
      </c>
      <c r="BT24">
        <v>3274117</v>
      </c>
      <c r="BU24">
        <v>13371092</v>
      </c>
      <c r="BV24">
        <v>6196451</v>
      </c>
      <c r="BW24">
        <v>55362572</v>
      </c>
      <c r="BX24">
        <v>2172230400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7.2962403297424316E-2</v>
      </c>
      <c r="CE24">
        <v>2.1281307563185692E-2</v>
      </c>
      <c r="CF24">
        <v>46227904</v>
      </c>
      <c r="CG24">
        <v>158491152</v>
      </c>
      <c r="CH24">
        <v>341480096</v>
      </c>
      <c r="CJ24">
        <v>316</v>
      </c>
      <c r="CK24">
        <v>2016</v>
      </c>
      <c r="CL24">
        <v>32685872</v>
      </c>
      <c r="CM24">
        <v>41309672</v>
      </c>
    </row>
    <row r="25" spans="1:91" x14ac:dyDescent="0.25">
      <c r="A25">
        <v>2016</v>
      </c>
      <c r="C25">
        <v>428</v>
      </c>
      <c r="D25" t="s">
        <v>140</v>
      </c>
      <c r="E25" t="s">
        <v>159</v>
      </c>
      <c r="F25" t="s">
        <v>49</v>
      </c>
      <c r="G25">
        <v>42388752</v>
      </c>
      <c r="H25">
        <v>15989355.5</v>
      </c>
      <c r="I25">
        <v>26399396</v>
      </c>
      <c r="J25">
        <v>0</v>
      </c>
      <c r="K25">
        <v>265155</v>
      </c>
      <c r="L25">
        <v>0</v>
      </c>
      <c r="M25">
        <v>0</v>
      </c>
      <c r="N25">
        <v>0</v>
      </c>
      <c r="O25">
        <v>0</v>
      </c>
      <c r="P25">
        <v>0</v>
      </c>
      <c r="Q25">
        <v>7019774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9.1399997472763062E-2</v>
      </c>
      <c r="AD25">
        <v>718786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802542</v>
      </c>
      <c r="AW25">
        <v>200</v>
      </c>
      <c r="AX25">
        <v>196.5</v>
      </c>
      <c r="AY25">
        <v>175.08333333333334</v>
      </c>
      <c r="AZ25">
        <v>0</v>
      </c>
      <c r="BA25">
        <v>0</v>
      </c>
      <c r="BB25">
        <v>0</v>
      </c>
      <c r="BC25">
        <v>0</v>
      </c>
      <c r="BD25">
        <v>0.34999999403953552</v>
      </c>
      <c r="BE25">
        <v>9.9900000000000003E-2</v>
      </c>
      <c r="BF25">
        <v>0.24363386631011963</v>
      </c>
      <c r="BG25">
        <v>0.25031793117523193</v>
      </c>
      <c r="BH25">
        <v>0.50027990341186523</v>
      </c>
      <c r="BI25">
        <v>0.25214695930480957</v>
      </c>
      <c r="BJ25">
        <v>0.25743144750595093</v>
      </c>
      <c r="BK25">
        <v>0</v>
      </c>
      <c r="BL25">
        <v>0</v>
      </c>
      <c r="BM25">
        <v>0.23076987266540527</v>
      </c>
      <c r="BN25">
        <v>3773541</v>
      </c>
      <c r="BO25">
        <v>816418.1875</v>
      </c>
      <c r="BP25">
        <v>304073.5</v>
      </c>
      <c r="BQ25">
        <v>0</v>
      </c>
      <c r="BR25">
        <v>2768568.25</v>
      </c>
      <c r="BS25">
        <v>47223.98046875</v>
      </c>
      <c r="BT25">
        <v>171561.65625</v>
      </c>
      <c r="BU25">
        <v>5886618.5</v>
      </c>
      <c r="BV25">
        <v>1052966.125</v>
      </c>
      <c r="BW25">
        <v>379376.125</v>
      </c>
      <c r="BX25">
        <v>23545854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7.0758938789367676E-2</v>
      </c>
      <c r="CE25">
        <v>2.0194629207253456E-2</v>
      </c>
      <c r="CF25">
        <v>475499.78125</v>
      </c>
      <c r="CG25">
        <v>1666079.625</v>
      </c>
      <c r="CH25">
        <v>18754112</v>
      </c>
      <c r="CJ25">
        <v>428</v>
      </c>
      <c r="CK25">
        <v>2016</v>
      </c>
      <c r="CL25">
        <v>1541249</v>
      </c>
      <c r="CM25">
        <v>7019774</v>
      </c>
    </row>
    <row r="28" spans="1:91" x14ac:dyDescent="0.25">
      <c r="C28" s="1"/>
      <c r="D28" s="1">
        <v>8</v>
      </c>
      <c r="E28" s="1">
        <v>12</v>
      </c>
      <c r="F28" s="1">
        <v>23</v>
      </c>
      <c r="G28" s="1">
        <v>27</v>
      </c>
      <c r="H28" s="1">
        <v>49</v>
      </c>
      <c r="I28" s="1">
        <v>51</v>
      </c>
      <c r="J28" s="1">
        <v>61</v>
      </c>
      <c r="K28" s="1">
        <v>70</v>
      </c>
      <c r="L28" s="1">
        <v>80</v>
      </c>
      <c r="M28" s="1">
        <v>84</v>
      </c>
      <c r="N28" s="1">
        <v>98</v>
      </c>
      <c r="O28" s="1">
        <v>115</v>
      </c>
      <c r="P28" s="1">
        <v>117</v>
      </c>
      <c r="Q28" s="1">
        <v>121</v>
      </c>
      <c r="R28" s="1">
        <v>133</v>
      </c>
      <c r="S28" s="1">
        <v>134</v>
      </c>
      <c r="T28" s="1">
        <v>147</v>
      </c>
      <c r="U28" s="1">
        <v>157</v>
      </c>
      <c r="V28" s="1">
        <v>166</v>
      </c>
      <c r="W28" s="1">
        <v>187</v>
      </c>
      <c r="X28" s="1">
        <v>191</v>
      </c>
      <c r="Y28" s="1">
        <v>202</v>
      </c>
      <c r="Z28" s="1">
        <v>316</v>
      </c>
      <c r="AA28" s="1">
        <v>428</v>
      </c>
    </row>
    <row r="29" spans="1:91" s="1" customFormat="1" x14ac:dyDescent="0.25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</row>
    <row r="30" spans="1:91" ht="75" x14ac:dyDescent="0.25">
      <c r="A30" s="31" t="s">
        <v>18</v>
      </c>
      <c r="B30" s="39"/>
      <c r="C30" s="74" t="str">
        <f ca="1">UPPER(MID(CELL("Filename",A1),SEARCH("]",CELL("Filename",A1),1)+1,100))</f>
        <v>TRANSMISSION 2016</v>
      </c>
      <c r="D30" s="75" t="str">
        <f t="shared" ref="D30:AA30" si="0">VLOOKUP(D$28,$C$2:$CH$25,MATCH($A30,$C$1:$CH$1,0),FALSE)</f>
        <v>Entergy Arkansas, Inc.</v>
      </c>
      <c r="E30" s="75" t="str">
        <f t="shared" si="0"/>
        <v>Black Hills Power, Inc.</v>
      </c>
      <c r="F30" s="75" t="str">
        <f t="shared" si="0"/>
        <v>Central Maine Power Company</v>
      </c>
      <c r="G30" s="75" t="str">
        <f t="shared" si="0"/>
        <v>Duke Energy Ohio, Inc.</v>
      </c>
      <c r="H30" s="75" t="str">
        <f t="shared" si="0"/>
        <v>El Paso Electric Company</v>
      </c>
      <c r="I30" s="75" t="str">
        <f t="shared" si="0"/>
        <v>The Empire District Electric Company</v>
      </c>
      <c r="J30" s="75" t="str">
        <f t="shared" si="0"/>
        <v>Green Mountain Power Corp</v>
      </c>
      <c r="K30" s="75" t="str">
        <f t="shared" si="0"/>
        <v>Idaho Power Company</v>
      </c>
      <c r="L30" s="75" t="str">
        <f t="shared" si="0"/>
        <v>Kansas Gas and Electric Company</v>
      </c>
      <c r="M30" s="75" t="str">
        <f t="shared" si="0"/>
        <v>Lockhart Power Company</v>
      </c>
      <c r="N30" s="75" t="str">
        <f t="shared" si="0"/>
        <v>ALLETE, Inc.</v>
      </c>
      <c r="O30" s="75" t="str">
        <f t="shared" si="0"/>
        <v>New York State Electric &amp; Gas Corporation</v>
      </c>
      <c r="P30" s="75" t="str">
        <f t="shared" si="0"/>
        <v>Niagara Mohawk Power Corporation</v>
      </c>
      <c r="Q30" s="75" t="str">
        <f t="shared" si="0"/>
        <v>Northern States Power Company (Wisconsin)</v>
      </c>
      <c r="R30" s="75" t="str">
        <f t="shared" si="0"/>
        <v>Pacific Gas And Electric Company</v>
      </c>
      <c r="S30" s="75" t="str">
        <f t="shared" si="0"/>
        <v>PacifiCorp</v>
      </c>
      <c r="T30" s="75" t="str">
        <f t="shared" si="0"/>
        <v>Public Service Company of New Mexico</v>
      </c>
      <c r="U30" s="75" t="str">
        <f t="shared" si="0"/>
        <v>Sierra Pacific Power Company d/b/a NV Energy</v>
      </c>
      <c r="V30" s="75" t="str">
        <f t="shared" si="0"/>
        <v>Southwestern Public Service Company</v>
      </c>
      <c r="W30" s="75" t="str">
        <f t="shared" si="0"/>
        <v>Avista Corporation</v>
      </c>
      <c r="X30" s="75" t="str">
        <f t="shared" si="0"/>
        <v>Westar Energy, Inc.</v>
      </c>
      <c r="Y30" s="75" t="str">
        <f t="shared" si="0"/>
        <v>Chugach Electric Association, Inc.</v>
      </c>
      <c r="Z30" s="75" t="str">
        <f t="shared" si="0"/>
        <v>ITC Midwest LLC</v>
      </c>
      <c r="AA30" s="76" t="str">
        <f t="shared" si="0"/>
        <v>UGI Utilities, Inc.</v>
      </c>
      <c r="AB30" s="39"/>
    </row>
    <row r="31" spans="1:91" x14ac:dyDescent="0.25">
      <c r="B31" s="39"/>
      <c r="C31" s="43" t="s">
        <v>707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5"/>
      <c r="AB31" s="39"/>
    </row>
    <row r="32" spans="1:91" x14ac:dyDescent="0.25">
      <c r="A32" t="s">
        <v>0</v>
      </c>
      <c r="B32" s="39"/>
      <c r="C32" s="46" t="s">
        <v>25</v>
      </c>
      <c r="D32" s="47">
        <f t="shared" ref="D32:M36" si="1">VLOOKUP(D$28,$C$2:$CH$25,MATCH($A32,$C$1:$CH$1,0),FALSE)/1000</f>
        <v>1857763.2</v>
      </c>
      <c r="E32" s="47">
        <f t="shared" si="1"/>
        <v>132553.07199999999</v>
      </c>
      <c r="F32" s="47">
        <f t="shared" si="1"/>
        <v>2065728.128</v>
      </c>
      <c r="G32" s="47">
        <f t="shared" si="1"/>
        <v>747537.34400000004</v>
      </c>
      <c r="H32" s="47">
        <f t="shared" si="1"/>
        <v>448358.52799999999</v>
      </c>
      <c r="I32" s="47">
        <f t="shared" si="1"/>
        <v>327194.46399999998</v>
      </c>
      <c r="J32" s="47">
        <f t="shared" si="1"/>
        <v>213932.52799999999</v>
      </c>
      <c r="K32" s="47">
        <f t="shared" si="1"/>
        <v>1098983.808</v>
      </c>
      <c r="L32" s="47">
        <f t="shared" si="1"/>
        <v>920555.90399999998</v>
      </c>
      <c r="M32" s="47">
        <f t="shared" si="1"/>
        <v>5242.6594999999998</v>
      </c>
      <c r="N32" s="47">
        <f t="shared" ref="N32:AA36" si="2">VLOOKUP(N$28,$C$2:$CH$25,MATCH($A32,$C$1:$CH$1,0),FALSE)/1000</f>
        <v>715655.87199999997</v>
      </c>
      <c r="O32" s="47">
        <f t="shared" si="2"/>
        <v>996391.80799999996</v>
      </c>
      <c r="P32" s="47">
        <f t="shared" si="2"/>
        <v>2718474.4959999998</v>
      </c>
      <c r="Q32" s="47">
        <f t="shared" si="2"/>
        <v>984570.81599999999</v>
      </c>
      <c r="R32" s="47">
        <f t="shared" si="2"/>
        <v>10220841.983999999</v>
      </c>
      <c r="S32" s="47">
        <f t="shared" si="2"/>
        <v>5981238.2719999999</v>
      </c>
      <c r="T32" s="47">
        <f t="shared" si="2"/>
        <v>801218.81599999999</v>
      </c>
      <c r="U32" s="47">
        <f t="shared" si="2"/>
        <v>720466.304</v>
      </c>
      <c r="V32" s="47">
        <f t="shared" si="2"/>
        <v>2361152.7680000002</v>
      </c>
      <c r="W32" s="47">
        <f t="shared" si="2"/>
        <v>659417.28</v>
      </c>
      <c r="X32" s="47">
        <f t="shared" si="2"/>
        <v>1155038.848</v>
      </c>
      <c r="Y32" s="47">
        <f t="shared" si="2"/>
        <v>302680.12800000003</v>
      </c>
      <c r="Z32" s="47">
        <f t="shared" si="2"/>
        <v>2461123.84</v>
      </c>
      <c r="AA32" s="48">
        <f t="shared" si="2"/>
        <v>42388.752</v>
      </c>
      <c r="AB32" s="39"/>
    </row>
    <row r="33" spans="1:55" x14ac:dyDescent="0.25">
      <c r="A33" t="s">
        <v>1</v>
      </c>
      <c r="B33" s="39"/>
      <c r="C33" s="49" t="s">
        <v>26</v>
      </c>
      <c r="D33" s="50">
        <f t="shared" si="1"/>
        <v>472478.12650000001</v>
      </c>
      <c r="E33" s="50">
        <f t="shared" si="1"/>
        <v>38765.858</v>
      </c>
      <c r="F33" s="50">
        <f t="shared" si="1"/>
        <v>276616.97450000001</v>
      </c>
      <c r="G33" s="50">
        <f t="shared" si="1"/>
        <v>242309.76250000001</v>
      </c>
      <c r="H33" s="50">
        <f t="shared" si="1"/>
        <v>217150.28099999999</v>
      </c>
      <c r="I33" s="50">
        <f t="shared" si="1"/>
        <v>89784.265499999994</v>
      </c>
      <c r="J33" s="50">
        <f t="shared" si="1"/>
        <v>63611.806499999999</v>
      </c>
      <c r="K33" s="50">
        <f t="shared" si="1"/>
        <v>344123.23300000001</v>
      </c>
      <c r="L33" s="50">
        <f t="shared" si="1"/>
        <v>249027.826</v>
      </c>
      <c r="M33" s="50">
        <f t="shared" si="1"/>
        <v>3364.7885000000001</v>
      </c>
      <c r="N33" s="50">
        <f t="shared" si="2"/>
        <v>210036.05600000001</v>
      </c>
      <c r="O33" s="50">
        <f t="shared" si="2"/>
        <v>471782.73300000001</v>
      </c>
      <c r="P33" s="50">
        <f t="shared" si="2"/>
        <v>571514.64350000001</v>
      </c>
      <c r="Q33" s="50">
        <f t="shared" si="2"/>
        <v>243883.60800000001</v>
      </c>
      <c r="R33" s="50">
        <f t="shared" si="2"/>
        <v>2727206.5554999998</v>
      </c>
      <c r="S33" s="50">
        <f t="shared" si="2"/>
        <v>1548006.2039999999</v>
      </c>
      <c r="T33" s="50">
        <f t="shared" si="2"/>
        <v>320934.71600000001</v>
      </c>
      <c r="U33" s="50">
        <f t="shared" si="2"/>
        <v>239124.28649999999</v>
      </c>
      <c r="V33" s="50">
        <f t="shared" si="2"/>
        <v>358739.46399999998</v>
      </c>
      <c r="W33" s="50">
        <f t="shared" si="2"/>
        <v>204185.02299999999</v>
      </c>
      <c r="X33" s="50">
        <f t="shared" si="2"/>
        <v>290866.67499999999</v>
      </c>
      <c r="Y33" s="50">
        <f t="shared" si="2"/>
        <v>154532.87299999999</v>
      </c>
      <c r="Z33" s="50">
        <f t="shared" si="2"/>
        <v>352805.29249999998</v>
      </c>
      <c r="AA33" s="51">
        <f t="shared" si="2"/>
        <v>15989.3555</v>
      </c>
      <c r="AB33" s="39"/>
    </row>
    <row r="34" spans="1:55" x14ac:dyDescent="0.25">
      <c r="A34" t="s">
        <v>2</v>
      </c>
      <c r="B34" s="39"/>
      <c r="C34" s="49" t="s">
        <v>27</v>
      </c>
      <c r="D34" s="50">
        <f t="shared" si="1"/>
        <v>1385285.12</v>
      </c>
      <c r="E34" s="50">
        <f t="shared" si="1"/>
        <v>93787.216</v>
      </c>
      <c r="F34" s="50">
        <f t="shared" si="1"/>
        <v>1789111.1680000001</v>
      </c>
      <c r="G34" s="50">
        <f t="shared" si="1"/>
        <v>505227.58399999997</v>
      </c>
      <c r="H34" s="50">
        <f t="shared" si="1"/>
        <v>231208.24</v>
      </c>
      <c r="I34" s="50">
        <f t="shared" si="1"/>
        <v>237410.19200000001</v>
      </c>
      <c r="J34" s="50">
        <f t="shared" si="1"/>
        <v>150320.72</v>
      </c>
      <c r="K34" s="50">
        <f t="shared" si="1"/>
        <v>754860.54399999999</v>
      </c>
      <c r="L34" s="50">
        <f t="shared" si="1"/>
        <v>671528.06400000001</v>
      </c>
      <c r="M34" s="50">
        <f t="shared" si="1"/>
        <v>1877.8710000000001</v>
      </c>
      <c r="N34" s="50">
        <f t="shared" si="2"/>
        <v>505619.80800000002</v>
      </c>
      <c r="O34" s="50">
        <f t="shared" si="2"/>
        <v>524609.08799999999</v>
      </c>
      <c r="P34" s="50">
        <f t="shared" si="2"/>
        <v>2146959.872</v>
      </c>
      <c r="Q34" s="50">
        <f t="shared" si="2"/>
        <v>740687.23199999996</v>
      </c>
      <c r="R34" s="50">
        <f t="shared" si="2"/>
        <v>7493635.5839999998</v>
      </c>
      <c r="S34" s="50">
        <f t="shared" si="2"/>
        <v>4433231.8720000004</v>
      </c>
      <c r="T34" s="50">
        <f t="shared" si="2"/>
        <v>480284.09600000002</v>
      </c>
      <c r="U34" s="50">
        <f t="shared" si="2"/>
        <v>481342.016</v>
      </c>
      <c r="V34" s="50">
        <f t="shared" si="2"/>
        <v>2002413.3119999999</v>
      </c>
      <c r="W34" s="50">
        <f t="shared" si="2"/>
        <v>455232.25599999999</v>
      </c>
      <c r="X34" s="50">
        <f t="shared" si="2"/>
        <v>864172.16</v>
      </c>
      <c r="Y34" s="50">
        <f t="shared" si="2"/>
        <v>148147.24799999999</v>
      </c>
      <c r="Z34" s="50">
        <f t="shared" si="2"/>
        <v>2108318.5920000002</v>
      </c>
      <c r="AA34" s="51">
        <f t="shared" si="2"/>
        <v>26399.396000000001</v>
      </c>
      <c r="AB34" s="39"/>
    </row>
    <row r="35" spans="1:55" x14ac:dyDescent="0.25">
      <c r="A35" t="s">
        <v>10</v>
      </c>
      <c r="B35" s="39"/>
      <c r="C35" s="49" t="s">
        <v>28</v>
      </c>
      <c r="D35" s="50">
        <f t="shared" si="1"/>
        <v>0</v>
      </c>
      <c r="E35" s="50">
        <f t="shared" si="1"/>
        <v>0</v>
      </c>
      <c r="F35" s="50">
        <f t="shared" si="1"/>
        <v>0</v>
      </c>
      <c r="G35" s="50">
        <f t="shared" si="1"/>
        <v>0</v>
      </c>
      <c r="H35" s="50">
        <f t="shared" si="1"/>
        <v>0</v>
      </c>
      <c r="I35" s="50">
        <f t="shared" si="1"/>
        <v>0</v>
      </c>
      <c r="J35" s="50">
        <f t="shared" si="1"/>
        <v>0</v>
      </c>
      <c r="K35" s="50">
        <f t="shared" si="1"/>
        <v>0</v>
      </c>
      <c r="L35" s="50">
        <f t="shared" si="1"/>
        <v>0</v>
      </c>
      <c r="M35" s="50">
        <f t="shared" si="1"/>
        <v>0</v>
      </c>
      <c r="N35" s="50">
        <f t="shared" si="2"/>
        <v>0</v>
      </c>
      <c r="O35" s="50">
        <f t="shared" si="2"/>
        <v>0</v>
      </c>
      <c r="P35" s="50">
        <f t="shared" si="2"/>
        <v>0</v>
      </c>
      <c r="Q35" s="50">
        <f t="shared" si="2"/>
        <v>0</v>
      </c>
      <c r="R35" s="50">
        <f t="shared" si="2"/>
        <v>0</v>
      </c>
      <c r="S35" s="50">
        <f t="shared" si="2"/>
        <v>0</v>
      </c>
      <c r="T35" s="50">
        <f t="shared" si="2"/>
        <v>0</v>
      </c>
      <c r="U35" s="50">
        <f t="shared" si="2"/>
        <v>0</v>
      </c>
      <c r="V35" s="50">
        <f t="shared" si="2"/>
        <v>0</v>
      </c>
      <c r="W35" s="50">
        <f t="shared" si="2"/>
        <v>0</v>
      </c>
      <c r="X35" s="50">
        <f t="shared" si="2"/>
        <v>0</v>
      </c>
      <c r="Y35" s="50">
        <f t="shared" si="2"/>
        <v>0</v>
      </c>
      <c r="Z35" s="50">
        <f t="shared" si="2"/>
        <v>0</v>
      </c>
      <c r="AA35" s="51">
        <f t="shared" si="2"/>
        <v>0</v>
      </c>
      <c r="AB35" s="39"/>
    </row>
    <row r="36" spans="1:55" x14ac:dyDescent="0.25">
      <c r="A36" t="s">
        <v>9</v>
      </c>
      <c r="B36" s="39"/>
      <c r="C36" s="49" t="s">
        <v>29</v>
      </c>
      <c r="D36" s="50">
        <f t="shared" si="1"/>
        <v>24911.511999999999</v>
      </c>
      <c r="E36" s="50">
        <f t="shared" si="1"/>
        <v>167.31267187500001</v>
      </c>
      <c r="F36" s="50">
        <f t="shared" si="1"/>
        <v>0</v>
      </c>
      <c r="G36" s="50">
        <f t="shared" si="1"/>
        <v>18447.810000000001</v>
      </c>
      <c r="H36" s="50">
        <f t="shared" si="1"/>
        <v>5779.2894999999999</v>
      </c>
      <c r="I36" s="50">
        <f t="shared" si="1"/>
        <v>2693.8987499999998</v>
      </c>
      <c r="J36" s="50">
        <f t="shared" si="1"/>
        <v>407.94015624999997</v>
      </c>
      <c r="K36" s="50">
        <f t="shared" si="1"/>
        <v>13611.954</v>
      </c>
      <c r="L36" s="50">
        <f t="shared" si="1"/>
        <v>10394.839</v>
      </c>
      <c r="M36" s="50">
        <f t="shared" si="1"/>
        <v>12.217499999999999</v>
      </c>
      <c r="N36" s="50">
        <f t="shared" si="2"/>
        <v>3357.9124999999999</v>
      </c>
      <c r="O36" s="50">
        <f t="shared" si="2"/>
        <v>0</v>
      </c>
      <c r="P36" s="50">
        <f t="shared" si="2"/>
        <v>4764.8185000000003</v>
      </c>
      <c r="Q36" s="50">
        <f t="shared" si="2"/>
        <v>260.69487500000002</v>
      </c>
      <c r="R36" s="50">
        <f t="shared" si="2"/>
        <v>25585.894</v>
      </c>
      <c r="S36" s="50">
        <f t="shared" si="2"/>
        <v>699.06025</v>
      </c>
      <c r="T36" s="50">
        <f t="shared" si="2"/>
        <v>984.03700000000003</v>
      </c>
      <c r="U36" s="50">
        <f t="shared" si="2"/>
        <v>83.0196015625</v>
      </c>
      <c r="V36" s="50">
        <f t="shared" si="2"/>
        <v>6.9563593749999999</v>
      </c>
      <c r="W36" s="50">
        <f t="shared" si="2"/>
        <v>1587.465375</v>
      </c>
      <c r="X36" s="50">
        <f t="shared" si="2"/>
        <v>19162.405999999999</v>
      </c>
      <c r="Y36" s="50">
        <f t="shared" si="2"/>
        <v>3836.7570000000001</v>
      </c>
      <c r="Z36" s="50">
        <f t="shared" si="2"/>
        <v>28841.232</v>
      </c>
      <c r="AA36" s="51">
        <f t="shared" si="2"/>
        <v>304.07350000000002</v>
      </c>
      <c r="AB36" s="39"/>
    </row>
    <row r="37" spans="1:55" x14ac:dyDescent="0.25">
      <c r="A37" t="s">
        <v>7</v>
      </c>
      <c r="B37" s="39"/>
      <c r="C37" s="49" t="s">
        <v>30</v>
      </c>
      <c r="D37" s="50">
        <f t="shared" ref="D37:M38" si="3">-VLOOKUP(D$28,$C$2:$CH$25,MATCH($A37,$C$1:$CH$1,0),FALSE)/1000</f>
        <v>-23646.45</v>
      </c>
      <c r="E37" s="50">
        <f t="shared" si="3"/>
        <v>-2521.2272499999999</v>
      </c>
      <c r="F37" s="50">
        <f t="shared" si="3"/>
        <v>-19137.259999999998</v>
      </c>
      <c r="G37" s="50">
        <f t="shared" si="3"/>
        <v>-4938.91</v>
      </c>
      <c r="H37" s="50">
        <f t="shared" si="3"/>
        <v>-25274.387999999999</v>
      </c>
      <c r="I37" s="50">
        <f t="shared" si="3"/>
        <v>-9740.0990000000002</v>
      </c>
      <c r="J37" s="50">
        <f t="shared" si="3"/>
        <v>-14561.055</v>
      </c>
      <c r="K37" s="50">
        <f t="shared" si="3"/>
        <v>-41335.116000000002</v>
      </c>
      <c r="L37" s="50">
        <f t="shared" si="3"/>
        <v>-24147.044000000002</v>
      </c>
      <c r="M37" s="50">
        <f t="shared" si="3"/>
        <v>-163.80367187499999</v>
      </c>
      <c r="N37" s="50">
        <f t="shared" ref="N37:AA38" si="4">-VLOOKUP(N$28,$C$2:$CH$25,MATCH($A37,$C$1:$CH$1,0),FALSE)/1000</f>
        <v>-81355.368000000002</v>
      </c>
      <c r="O37" s="50">
        <f t="shared" si="4"/>
        <v>-11552.991</v>
      </c>
      <c r="P37" s="50">
        <f t="shared" si="4"/>
        <v>-144177.34400000001</v>
      </c>
      <c r="Q37" s="50">
        <f t="shared" si="4"/>
        <v>-20079.96</v>
      </c>
      <c r="R37" s="50">
        <f t="shared" si="4"/>
        <v>-45178.088000000003</v>
      </c>
      <c r="S37" s="50">
        <f t="shared" si="4"/>
        <v>-101023.2</v>
      </c>
      <c r="T37" s="50">
        <f t="shared" si="4"/>
        <v>-55602.968000000001</v>
      </c>
      <c r="U37" s="50">
        <f t="shared" si="4"/>
        <v>-18428.310000000001</v>
      </c>
      <c r="V37" s="50">
        <f t="shared" si="4"/>
        <v>-38538.5</v>
      </c>
      <c r="W37" s="50">
        <f t="shared" si="4"/>
        <v>-2420.1537499999999</v>
      </c>
      <c r="X37" s="50">
        <f t="shared" si="4"/>
        <v>-85706.84</v>
      </c>
      <c r="Y37" s="50">
        <f t="shared" si="4"/>
        <v>0</v>
      </c>
      <c r="Z37" s="50">
        <f t="shared" si="4"/>
        <v>-26488.348000000002</v>
      </c>
      <c r="AA37" s="51">
        <f t="shared" si="4"/>
        <v>-3773.5410000000002</v>
      </c>
      <c r="AB37" s="39"/>
    </row>
    <row r="38" spans="1:55" x14ac:dyDescent="0.25">
      <c r="A38" t="s">
        <v>8</v>
      </c>
      <c r="B38" s="39"/>
      <c r="C38" s="49" t="s">
        <v>31</v>
      </c>
      <c r="D38" s="50">
        <f t="shared" si="3"/>
        <v>-6883.8289999999997</v>
      </c>
      <c r="E38" s="50">
        <f t="shared" si="3"/>
        <v>0</v>
      </c>
      <c r="F38" s="50">
        <f t="shared" si="3"/>
        <v>0</v>
      </c>
      <c r="G38" s="50">
        <f t="shared" si="3"/>
        <v>-231.306078125</v>
      </c>
      <c r="H38" s="50">
        <f t="shared" si="3"/>
        <v>-2060.4368749999999</v>
      </c>
      <c r="I38" s="50">
        <f t="shared" si="3"/>
        <v>-2348.7170000000001</v>
      </c>
      <c r="J38" s="50">
        <f t="shared" si="3"/>
        <v>-722.40812500000004</v>
      </c>
      <c r="K38" s="50">
        <f t="shared" si="3"/>
        <v>-15794.875</v>
      </c>
      <c r="L38" s="50">
        <f t="shared" si="3"/>
        <v>-4484.3545000000004</v>
      </c>
      <c r="M38" s="50">
        <f t="shared" si="3"/>
        <v>-0.67755187988281251</v>
      </c>
      <c r="N38" s="50">
        <f t="shared" si="4"/>
        <v>-4992.5825000000004</v>
      </c>
      <c r="O38" s="50">
        <f t="shared" si="4"/>
        <v>-3710.3112500000002</v>
      </c>
      <c r="P38" s="50">
        <f t="shared" si="4"/>
        <v>-4307.9544999999998</v>
      </c>
      <c r="Q38" s="50">
        <f t="shared" si="4"/>
        <v>-3322.7869999999998</v>
      </c>
      <c r="R38" s="50">
        <f t="shared" si="4"/>
        <v>-21008.222000000002</v>
      </c>
      <c r="S38" s="50">
        <f t="shared" si="4"/>
        <v>-4259.7179999999998</v>
      </c>
      <c r="T38" s="50">
        <f t="shared" si="4"/>
        <v>-9062.1389999999992</v>
      </c>
      <c r="U38" s="50">
        <f t="shared" si="4"/>
        <v>-868.98524999999995</v>
      </c>
      <c r="V38" s="50">
        <f t="shared" si="4"/>
        <v>-177.15704687499999</v>
      </c>
      <c r="W38" s="50">
        <f t="shared" si="4"/>
        <v>-4038.9457499999999</v>
      </c>
      <c r="X38" s="50">
        <f t="shared" si="4"/>
        <v>-35721.224000000002</v>
      </c>
      <c r="Y38" s="50">
        <f t="shared" si="4"/>
        <v>0</v>
      </c>
      <c r="Z38" s="50">
        <f t="shared" si="4"/>
        <v>0</v>
      </c>
      <c r="AA38" s="51">
        <f t="shared" si="4"/>
        <v>-816.41818750000004</v>
      </c>
      <c r="AB38" s="39"/>
    </row>
    <row r="39" spans="1:55" x14ac:dyDescent="0.25">
      <c r="A39" t="s">
        <v>3</v>
      </c>
      <c r="B39" s="39"/>
      <c r="C39" s="49" t="s">
        <v>32</v>
      </c>
      <c r="D39" s="50">
        <f t="shared" ref="D39:M42" si="5">VLOOKUP(D$28,$C$2:$CH$25,MATCH($A39,$C$1:$CH$1,0),FALSE)/1000</f>
        <v>0</v>
      </c>
      <c r="E39" s="50">
        <f t="shared" si="5"/>
        <v>0</v>
      </c>
      <c r="F39" s="50">
        <f t="shared" si="5"/>
        <v>0</v>
      </c>
      <c r="G39" s="50">
        <f t="shared" si="5"/>
        <v>0</v>
      </c>
      <c r="H39" s="50">
        <f t="shared" si="5"/>
        <v>0</v>
      </c>
      <c r="I39" s="50">
        <f t="shared" si="5"/>
        <v>0</v>
      </c>
      <c r="J39" s="50">
        <f t="shared" si="5"/>
        <v>0</v>
      </c>
      <c r="K39" s="50">
        <f t="shared" si="5"/>
        <v>0</v>
      </c>
      <c r="L39" s="50">
        <f t="shared" si="5"/>
        <v>0</v>
      </c>
      <c r="M39" s="50">
        <f t="shared" si="5"/>
        <v>0</v>
      </c>
      <c r="N39" s="50">
        <f t="shared" ref="N39:AA42" si="6">VLOOKUP(N$28,$C$2:$CH$25,MATCH($A39,$C$1:$CH$1,0),FALSE)/1000</f>
        <v>0</v>
      </c>
      <c r="O39" s="50">
        <f t="shared" si="6"/>
        <v>0</v>
      </c>
      <c r="P39" s="50">
        <f t="shared" si="6"/>
        <v>0</v>
      </c>
      <c r="Q39" s="50">
        <f t="shared" si="6"/>
        <v>0</v>
      </c>
      <c r="R39" s="50">
        <f t="shared" si="6"/>
        <v>0</v>
      </c>
      <c r="S39" s="50">
        <f t="shared" si="6"/>
        <v>0</v>
      </c>
      <c r="T39" s="50">
        <f t="shared" si="6"/>
        <v>0</v>
      </c>
      <c r="U39" s="50">
        <f t="shared" si="6"/>
        <v>0</v>
      </c>
      <c r="V39" s="50">
        <f t="shared" si="6"/>
        <v>0</v>
      </c>
      <c r="W39" s="50">
        <f t="shared" si="6"/>
        <v>0</v>
      </c>
      <c r="X39" s="50">
        <f t="shared" si="6"/>
        <v>0</v>
      </c>
      <c r="Y39" s="50">
        <f t="shared" si="6"/>
        <v>0</v>
      </c>
      <c r="Z39" s="50">
        <f t="shared" si="6"/>
        <v>0</v>
      </c>
      <c r="AA39" s="51">
        <f t="shared" si="6"/>
        <v>0</v>
      </c>
      <c r="AB39" s="39"/>
    </row>
    <row r="40" spans="1:55" x14ac:dyDescent="0.25">
      <c r="A40" t="s">
        <v>13</v>
      </c>
      <c r="B40" s="39"/>
      <c r="C40" s="49" t="s">
        <v>33</v>
      </c>
      <c r="D40" s="50">
        <f t="shared" si="5"/>
        <v>6052.1970000000001</v>
      </c>
      <c r="E40" s="50">
        <f t="shared" si="5"/>
        <v>3795.2447499999998</v>
      </c>
      <c r="F40" s="50">
        <f t="shared" si="5"/>
        <v>26069.173999999999</v>
      </c>
      <c r="G40" s="50">
        <f t="shared" si="5"/>
        <v>7552.1819999999998</v>
      </c>
      <c r="H40" s="50">
        <f t="shared" si="5"/>
        <v>3051.5442499999999</v>
      </c>
      <c r="I40" s="50">
        <f t="shared" si="5"/>
        <v>3313.3915000000002</v>
      </c>
      <c r="J40" s="50">
        <f t="shared" si="5"/>
        <v>14347.553</v>
      </c>
      <c r="K40" s="50">
        <f t="shared" si="5"/>
        <v>3811.2392500000001</v>
      </c>
      <c r="L40" s="50">
        <f t="shared" si="5"/>
        <v>19099.225999999999</v>
      </c>
      <c r="M40" s="50">
        <f t="shared" si="5"/>
        <v>48.658949218750003</v>
      </c>
      <c r="N40" s="50">
        <f t="shared" si="6"/>
        <v>12640.95</v>
      </c>
      <c r="O40" s="50">
        <f t="shared" si="6"/>
        <v>7051.4465</v>
      </c>
      <c r="P40" s="50">
        <f t="shared" si="6"/>
        <v>10891.855</v>
      </c>
      <c r="Q40" s="50">
        <f t="shared" si="6"/>
        <v>9987.8760000000002</v>
      </c>
      <c r="R40" s="50">
        <f t="shared" si="6"/>
        <v>44417.279999999999</v>
      </c>
      <c r="S40" s="50">
        <f t="shared" si="6"/>
        <v>30489.151999999998</v>
      </c>
      <c r="T40" s="50">
        <f t="shared" si="6"/>
        <v>5247.6755000000003</v>
      </c>
      <c r="U40" s="50">
        <f t="shared" si="6"/>
        <v>2160.8815</v>
      </c>
      <c r="V40" s="50">
        <f t="shared" si="6"/>
        <v>25996.12</v>
      </c>
      <c r="W40" s="50">
        <f t="shared" si="6"/>
        <v>4663.4814999999999</v>
      </c>
      <c r="X40" s="50">
        <f t="shared" si="6"/>
        <v>19628.457999999999</v>
      </c>
      <c r="Y40" s="50">
        <f t="shared" si="6"/>
        <v>835.56793749999997</v>
      </c>
      <c r="Z40" s="50">
        <f t="shared" si="6"/>
        <v>6196.451</v>
      </c>
      <c r="AA40" s="51">
        <f t="shared" si="6"/>
        <v>1052.9661249999999</v>
      </c>
      <c r="AB40" s="39"/>
    </row>
    <row r="41" spans="1:55" x14ac:dyDescent="0.25">
      <c r="A41" t="s">
        <v>11</v>
      </c>
      <c r="B41" s="39"/>
      <c r="C41" s="49" t="s">
        <v>34</v>
      </c>
      <c r="D41" s="50">
        <f t="shared" si="5"/>
        <v>33033.603999999999</v>
      </c>
      <c r="E41" s="50">
        <f t="shared" si="5"/>
        <v>4457.0140000000001</v>
      </c>
      <c r="F41" s="50">
        <f t="shared" si="5"/>
        <v>84011.623999999996</v>
      </c>
      <c r="G41" s="50">
        <f t="shared" si="5"/>
        <v>35737.383999999998</v>
      </c>
      <c r="H41" s="50">
        <f t="shared" si="5"/>
        <v>15186.215</v>
      </c>
      <c r="I41" s="50">
        <f t="shared" si="5"/>
        <v>4861.55</v>
      </c>
      <c r="J41" s="50">
        <f t="shared" si="5"/>
        <v>13271.084000000001</v>
      </c>
      <c r="K41" s="50">
        <f t="shared" si="5"/>
        <v>53837.56</v>
      </c>
      <c r="L41" s="50">
        <f t="shared" si="5"/>
        <v>7558.4970000000003</v>
      </c>
      <c r="M41" s="50">
        <f t="shared" si="5"/>
        <v>94.459445312499994</v>
      </c>
      <c r="N41" s="50">
        <f t="shared" si="6"/>
        <v>9182.3610000000008</v>
      </c>
      <c r="O41" s="50">
        <f t="shared" si="6"/>
        <v>31107.22</v>
      </c>
      <c r="P41" s="50">
        <f t="shared" si="6"/>
        <v>20297.026000000002</v>
      </c>
      <c r="Q41" s="50">
        <f t="shared" si="6"/>
        <v>30210.448</v>
      </c>
      <c r="R41" s="50">
        <f t="shared" si="6"/>
        <v>83439.368000000002</v>
      </c>
      <c r="S41" s="50">
        <f t="shared" si="6"/>
        <v>195134.35200000001</v>
      </c>
      <c r="T41" s="50">
        <f t="shared" si="6"/>
        <v>9195.7669999999998</v>
      </c>
      <c r="U41" s="50">
        <f t="shared" si="6"/>
        <v>10953.994000000001</v>
      </c>
      <c r="V41" s="50">
        <f t="shared" si="6"/>
        <v>110301.696</v>
      </c>
      <c r="W41" s="50">
        <f t="shared" si="6"/>
        <v>16676.116999999998</v>
      </c>
      <c r="X41" s="50">
        <f t="shared" si="6"/>
        <v>15332.715</v>
      </c>
      <c r="Y41" s="50">
        <f t="shared" si="6"/>
        <v>7829.7950000000001</v>
      </c>
      <c r="Z41" s="50">
        <f t="shared" si="6"/>
        <v>55362.572</v>
      </c>
      <c r="AA41" s="51">
        <f t="shared" si="6"/>
        <v>379.376125</v>
      </c>
      <c r="AB41" s="39"/>
    </row>
    <row r="42" spans="1:55" x14ac:dyDescent="0.25">
      <c r="A42" t="s">
        <v>12</v>
      </c>
      <c r="B42" s="39"/>
      <c r="C42" s="52" t="s">
        <v>35</v>
      </c>
      <c r="D42" s="50">
        <f t="shared" si="5"/>
        <v>1418752.128</v>
      </c>
      <c r="E42" s="50">
        <f t="shared" si="5"/>
        <v>99685.56</v>
      </c>
      <c r="F42" s="50">
        <f t="shared" si="5"/>
        <v>1880054.656</v>
      </c>
      <c r="G42" s="50">
        <f t="shared" si="5"/>
        <v>561794.75199999998</v>
      </c>
      <c r="H42" s="50">
        <f t="shared" si="5"/>
        <v>227890.46400000001</v>
      </c>
      <c r="I42" s="50">
        <f t="shared" si="5"/>
        <v>236190.22399999999</v>
      </c>
      <c r="J42" s="50">
        <f t="shared" si="5"/>
        <v>163063.84</v>
      </c>
      <c r="K42" s="50">
        <f t="shared" si="5"/>
        <v>768991.36</v>
      </c>
      <c r="L42" s="50">
        <f t="shared" si="5"/>
        <v>679949.24800000002</v>
      </c>
      <c r="M42" s="50">
        <f t="shared" si="5"/>
        <v>1868.725625</v>
      </c>
      <c r="N42" s="50">
        <f t="shared" si="6"/>
        <v>444453.08799999999</v>
      </c>
      <c r="O42" s="50">
        <f t="shared" si="6"/>
        <v>547504.44799999997</v>
      </c>
      <c r="P42" s="50">
        <f t="shared" si="6"/>
        <v>2034428.2879999999</v>
      </c>
      <c r="Q42" s="50">
        <f t="shared" si="6"/>
        <v>757743.48800000001</v>
      </c>
      <c r="R42" s="50">
        <f t="shared" si="6"/>
        <v>7580891.648</v>
      </c>
      <c r="S42" s="50">
        <f t="shared" si="6"/>
        <v>4554271.7439999999</v>
      </c>
      <c r="T42" s="50">
        <f t="shared" si="6"/>
        <v>431046.46399999998</v>
      </c>
      <c r="U42" s="50">
        <f t="shared" si="6"/>
        <v>475242.62400000001</v>
      </c>
      <c r="V42" s="50">
        <f t="shared" si="6"/>
        <v>2100002.432</v>
      </c>
      <c r="W42" s="50">
        <f t="shared" si="6"/>
        <v>471700.22399999999</v>
      </c>
      <c r="X42" s="50">
        <f t="shared" si="6"/>
        <v>796867.71200000006</v>
      </c>
      <c r="Y42" s="50">
        <f t="shared" si="6"/>
        <v>160649.37599999999</v>
      </c>
      <c r="Z42" s="50">
        <f t="shared" si="6"/>
        <v>2172230.4</v>
      </c>
      <c r="AA42" s="51">
        <f t="shared" si="6"/>
        <v>23545.853999999999</v>
      </c>
      <c r="AB42" s="39"/>
    </row>
    <row r="43" spans="1:55" x14ac:dyDescent="0.25">
      <c r="A43" t="s">
        <v>20</v>
      </c>
      <c r="B43" s="39"/>
      <c r="C43" s="53" t="s">
        <v>36</v>
      </c>
      <c r="D43" s="54">
        <f t="shared" ref="D43:AA43" si="7">VLOOKUP(D$28,$C$2:$CH$25,MATCH($A43,$C$1:$CH$1,0),FALSE)</f>
        <v>6.6262699663639069E-2</v>
      </c>
      <c r="E43" s="54">
        <f t="shared" si="7"/>
        <v>8.3857879042625427E-2</v>
      </c>
      <c r="F43" s="54">
        <f t="shared" si="7"/>
        <v>7.5571067631244659E-2</v>
      </c>
      <c r="G43" s="54">
        <f t="shared" si="7"/>
        <v>7.9907149076461792E-2</v>
      </c>
      <c r="H43" s="54">
        <f t="shared" si="7"/>
        <v>7.5386561453342438E-2</v>
      </c>
      <c r="I43" s="54">
        <f t="shared" si="7"/>
        <v>7.1635670959949493E-2</v>
      </c>
      <c r="J43" s="54">
        <f t="shared" si="7"/>
        <v>7.1252420544624329E-2</v>
      </c>
      <c r="K43" s="54">
        <f t="shared" si="7"/>
        <v>7.2812736034393311E-2</v>
      </c>
      <c r="L43" s="54">
        <f t="shared" si="7"/>
        <v>8.2417361438274384E-2</v>
      </c>
      <c r="M43" s="54">
        <f t="shared" si="7"/>
        <v>9.1399997472763062E-2</v>
      </c>
      <c r="N43" s="54">
        <f t="shared" si="7"/>
        <v>6.9848030805587769E-2</v>
      </c>
      <c r="O43" s="54">
        <f t="shared" si="7"/>
        <v>7.4574433267116547E-2</v>
      </c>
      <c r="P43" s="54">
        <f t="shared" si="7"/>
        <v>7.6242059469223022E-2</v>
      </c>
      <c r="Q43" s="54">
        <f t="shared" si="7"/>
        <v>7.1550130844116211E-2</v>
      </c>
      <c r="R43" s="54">
        <f t="shared" si="7"/>
        <v>7.0382259786128998E-2</v>
      </c>
      <c r="S43" s="54">
        <f t="shared" si="7"/>
        <v>7.1895517408847809E-2</v>
      </c>
      <c r="T43" s="54">
        <f t="shared" si="7"/>
        <v>7.2105780243873596E-2</v>
      </c>
      <c r="U43" s="54">
        <f t="shared" si="7"/>
        <v>6.8580828607082367E-2</v>
      </c>
      <c r="V43" s="54">
        <f t="shared" si="7"/>
        <v>7.4524663388729095E-2</v>
      </c>
      <c r="W43" s="54">
        <f t="shared" si="7"/>
        <v>7.0295877754688263E-2</v>
      </c>
      <c r="X43" s="54">
        <f t="shared" si="7"/>
        <v>7.0229716598987579E-2</v>
      </c>
      <c r="Y43" s="54">
        <f t="shared" si="7"/>
        <v>5.545332282781601E-2</v>
      </c>
      <c r="Z43" s="54">
        <f t="shared" si="7"/>
        <v>7.2962403297424316E-2</v>
      </c>
      <c r="AA43" s="55">
        <f t="shared" si="7"/>
        <v>7.0758938789367676E-2</v>
      </c>
      <c r="AB43" s="39"/>
    </row>
    <row r="44" spans="1:55" x14ac:dyDescent="0.25">
      <c r="B44" s="39"/>
      <c r="C44" s="56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8"/>
      <c r="AB44" s="39"/>
    </row>
    <row r="45" spans="1:55" x14ac:dyDescent="0.25">
      <c r="B45" s="39"/>
      <c r="C45" s="43" t="s">
        <v>708</v>
      </c>
      <c r="D45" s="44"/>
      <c r="E45" s="44"/>
      <c r="F45" s="44"/>
      <c r="G45" s="44"/>
      <c r="H45" s="44"/>
      <c r="I45" s="44"/>
      <c r="J45" s="44"/>
      <c r="K45" s="44"/>
      <c r="L45" s="44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8"/>
      <c r="AB45" s="39"/>
    </row>
    <row r="46" spans="1:55" x14ac:dyDescent="0.25">
      <c r="A46" t="s">
        <v>22</v>
      </c>
      <c r="B46" s="39"/>
      <c r="C46" s="46" t="s">
        <v>37</v>
      </c>
      <c r="D46" s="47">
        <f t="shared" ref="D46:AA46" si="8">VLOOKUP(D$28,$C$2:$CH$25,MATCH($A46,$C$1:$CH$1,0),FALSE)/1000</f>
        <v>94010.343999999997</v>
      </c>
      <c r="E46" s="47">
        <f t="shared" si="8"/>
        <v>8359.4195</v>
      </c>
      <c r="F46" s="47">
        <f t="shared" si="8"/>
        <v>142077.74400000001</v>
      </c>
      <c r="G46" s="47">
        <f t="shared" si="8"/>
        <v>44891.415999999997</v>
      </c>
      <c r="H46" s="47">
        <f t="shared" si="8"/>
        <v>17179.878000000001</v>
      </c>
      <c r="I46" s="47">
        <f t="shared" si="8"/>
        <v>16919.646000000001</v>
      </c>
      <c r="J46" s="47">
        <f t="shared" si="8"/>
        <v>11618.692999999999</v>
      </c>
      <c r="K46" s="47">
        <f t="shared" si="8"/>
        <v>55992.364000000001</v>
      </c>
      <c r="L46" s="47">
        <f t="shared" si="8"/>
        <v>56039.624000000003</v>
      </c>
      <c r="M46" s="47">
        <f t="shared" si="8"/>
        <v>170.80151562500001</v>
      </c>
      <c r="N46" s="47">
        <f t="shared" si="8"/>
        <v>31044.171999999999</v>
      </c>
      <c r="O46" s="47">
        <f t="shared" si="8"/>
        <v>40829.832000000002</v>
      </c>
      <c r="P46" s="47">
        <f t="shared" si="8"/>
        <v>155109.008</v>
      </c>
      <c r="Q46" s="47">
        <f t="shared" si="8"/>
        <v>54216.644</v>
      </c>
      <c r="R46" s="47">
        <f t="shared" si="8"/>
        <v>533560.28799999994</v>
      </c>
      <c r="S46" s="47">
        <f t="shared" si="8"/>
        <v>327431.712</v>
      </c>
      <c r="T46" s="47">
        <f t="shared" si="8"/>
        <v>31080.941999999999</v>
      </c>
      <c r="U46" s="47">
        <f t="shared" si="8"/>
        <v>32592.531999999999</v>
      </c>
      <c r="V46" s="47">
        <f t="shared" si="8"/>
        <v>156501.96799999999</v>
      </c>
      <c r="W46" s="47">
        <f t="shared" si="8"/>
        <v>33158.582000000002</v>
      </c>
      <c r="X46" s="47">
        <f t="shared" si="8"/>
        <v>55963.792000000001</v>
      </c>
      <c r="Y46" s="47">
        <f t="shared" si="8"/>
        <v>8908.5419999999995</v>
      </c>
      <c r="Z46" s="47">
        <f t="shared" si="8"/>
        <v>158491.152</v>
      </c>
      <c r="AA46" s="48">
        <f t="shared" si="8"/>
        <v>1666.0796250000001</v>
      </c>
      <c r="AB46" s="39"/>
      <c r="AE46" s="1">
        <f>'O&amp;M Lines Towers (STable 4, v2)'!C1</f>
        <v>121</v>
      </c>
      <c r="AF46" s="1">
        <f>'O&amp;M Lines Towers (STable 4, v2)'!D1</f>
        <v>316</v>
      </c>
      <c r="AG46" s="1">
        <f>'O&amp;M Lines Towers (STable 4, v2)'!E1</f>
        <v>27</v>
      </c>
      <c r="AH46" s="1">
        <f>'O&amp;M Lines Towers (STable 4, v2)'!F1</f>
        <v>23</v>
      </c>
      <c r="AI46" s="1">
        <f>'O&amp;M Lines Towers (STable 4, v2)'!G1</f>
        <v>98</v>
      </c>
      <c r="AJ46" s="1">
        <f>'O&amp;M Lines Towers (STable 4, v2)'!H1</f>
        <v>134</v>
      </c>
      <c r="AK46" s="1">
        <f>'O&amp;M Lines Towers (STable 4, v2)'!I1</f>
        <v>117</v>
      </c>
      <c r="AL46" s="1">
        <f>'O&amp;M Lines Towers (STable 4, v2)'!J1</f>
        <v>147</v>
      </c>
      <c r="AM46" s="1">
        <f>'O&amp;M Lines Towers (STable 4, v2)'!K1</f>
        <v>61</v>
      </c>
      <c r="AN46" s="1">
        <f>'O&amp;M Lines Towers (STable 4, v2)'!L1</f>
        <v>115</v>
      </c>
      <c r="AO46" s="1">
        <f>'O&amp;M Lines Towers (STable 4, v2)'!M1</f>
        <v>166</v>
      </c>
      <c r="AP46" s="1">
        <f>'O&amp;M Lines Towers (STable 4, v2)'!N1</f>
        <v>12</v>
      </c>
      <c r="AQ46" s="1">
        <f>'O&amp;M Lines Towers (STable 4, v2)'!O1</f>
        <v>70</v>
      </c>
      <c r="AR46" s="1">
        <f>'O&amp;M Lines Towers (STable 4, v2)'!P1</f>
        <v>191</v>
      </c>
      <c r="AS46" s="1">
        <f>'O&amp;M Lines Towers (STable 4, v2)'!Q1</f>
        <v>157</v>
      </c>
      <c r="AT46" s="1">
        <f>'O&amp;M Lines Towers (STable 4, v2)'!R1</f>
        <v>187</v>
      </c>
      <c r="AU46" s="1">
        <f>'O&amp;M Lines Towers (STable 4, v2)'!S1</f>
        <v>84</v>
      </c>
      <c r="AV46" s="1">
        <f>'O&amp;M Lines Towers (STable 4, v2)'!T1</f>
        <v>51</v>
      </c>
      <c r="AW46" s="1">
        <f>'O&amp;M Lines Towers (STable 4, v2)'!U1</f>
        <v>133</v>
      </c>
      <c r="AX46" s="1">
        <f>'O&amp;M Lines Towers (STable 4, v2)'!V1</f>
        <v>80</v>
      </c>
      <c r="AY46" s="1">
        <f>'O&amp;M Lines Towers (STable 4, v2)'!W1</f>
        <v>428</v>
      </c>
      <c r="AZ46" s="1">
        <f>'O&amp;M Lines Towers (STable 4, v2)'!X1</f>
        <v>202</v>
      </c>
      <c r="BA46" s="1">
        <f>'O&amp;M Lines Towers (STable 4, v2)'!Y1</f>
        <v>8</v>
      </c>
      <c r="BB46" s="1">
        <f>'O&amp;M Lines Towers (STable 4, v2)'!Z1</f>
        <v>49</v>
      </c>
      <c r="BC46" s="1">
        <f>'O&amp;M Lines Towers (STable 4, v2)'!AA1</f>
        <v>0</v>
      </c>
    </row>
    <row r="47" spans="1:55" x14ac:dyDescent="0.25">
      <c r="A47" t="s">
        <v>826</v>
      </c>
      <c r="C47" s="35" t="s">
        <v>827</v>
      </c>
      <c r="D47" s="188">
        <f>HLOOKUP(D28,$AE46:$BC47,2,FALSE)/1000</f>
        <v>14522.495000000001</v>
      </c>
      <c r="E47" s="188">
        <f t="shared" ref="E47:AA47" si="9">HLOOKUP(E28,$AE46:$BC47,2,FALSE)/1000</f>
        <v>1304.3689999999999</v>
      </c>
      <c r="F47" s="188">
        <f t="shared" si="9"/>
        <v>7836.2659999999996</v>
      </c>
      <c r="G47" s="188">
        <f t="shared" si="9"/>
        <v>8034.57</v>
      </c>
      <c r="H47" s="188">
        <f t="shared" si="9"/>
        <v>3373.1840000000002</v>
      </c>
      <c r="I47" s="188">
        <f t="shared" si="9"/>
        <v>2709.143</v>
      </c>
      <c r="J47" s="188">
        <f t="shared" si="9"/>
        <v>3421.7370000000001</v>
      </c>
      <c r="K47" s="188">
        <f t="shared" si="9"/>
        <v>5212.0119999999997</v>
      </c>
      <c r="L47" s="188">
        <f t="shared" si="9"/>
        <v>4167.7749999999996</v>
      </c>
      <c r="M47" s="188">
        <f t="shared" si="9"/>
        <v>225.15600000000001</v>
      </c>
      <c r="N47" s="188">
        <f t="shared" si="9"/>
        <v>5311.2420000000002</v>
      </c>
      <c r="O47" s="188">
        <f t="shared" si="9"/>
        <v>16806.156999999999</v>
      </c>
      <c r="P47" s="188">
        <f t="shared" si="9"/>
        <v>38031.235000000001</v>
      </c>
      <c r="Q47" s="188">
        <f t="shared" si="9"/>
        <v>6171.3519999999999</v>
      </c>
      <c r="R47" s="188">
        <f t="shared" si="9"/>
        <v>95194.64</v>
      </c>
      <c r="S47" s="188">
        <f t="shared" si="9"/>
        <v>26820.05</v>
      </c>
      <c r="T47" s="188">
        <f t="shared" si="9"/>
        <v>2061.5100000000002</v>
      </c>
      <c r="U47" s="188">
        <f t="shared" si="9"/>
        <v>2646.4969999999998</v>
      </c>
      <c r="V47" s="188">
        <f t="shared" si="9"/>
        <v>9127.2260000000006</v>
      </c>
      <c r="W47" s="188">
        <f t="shared" si="9"/>
        <v>6612.1930000000002</v>
      </c>
      <c r="X47" s="188">
        <f t="shared" si="9"/>
        <v>6720.0780000000004</v>
      </c>
      <c r="Y47" s="188">
        <f t="shared" si="9"/>
        <v>2070.8420000000001</v>
      </c>
      <c r="Z47" s="188">
        <f t="shared" si="9"/>
        <v>16877.5</v>
      </c>
      <c r="AA47" s="188">
        <f t="shared" si="9"/>
        <v>907.46500000000003</v>
      </c>
      <c r="AB47" s="242">
        <f>HLOOKUP(AB28,$AE46:$BC47,2,FALSE)</f>
        <v>11923528.916666666</v>
      </c>
      <c r="AE47">
        <f>'O&amp;M Lines Towers (STable 4, v2)'!C35</f>
        <v>6171352</v>
      </c>
      <c r="AF47" s="1">
        <f>'O&amp;M Lines Towers (STable 4, v2)'!D35</f>
        <v>16877500</v>
      </c>
      <c r="AG47" s="1">
        <f>'O&amp;M Lines Towers (STable 4, v2)'!E35</f>
        <v>8034570</v>
      </c>
      <c r="AH47" s="1">
        <f>'O&amp;M Lines Towers (STable 4, v2)'!F35</f>
        <v>7836266</v>
      </c>
      <c r="AI47" s="1">
        <f>'O&amp;M Lines Towers (STable 4, v2)'!G35</f>
        <v>5311242</v>
      </c>
      <c r="AJ47" s="1">
        <f>'O&amp;M Lines Towers (STable 4, v2)'!H35</f>
        <v>26820050</v>
      </c>
      <c r="AK47" s="1">
        <f>'O&amp;M Lines Towers (STable 4, v2)'!I35</f>
        <v>38031235</v>
      </c>
      <c r="AL47" s="1">
        <f>'O&amp;M Lines Towers (STable 4, v2)'!J35</f>
        <v>2061510</v>
      </c>
      <c r="AM47" s="1">
        <f>'O&amp;M Lines Towers (STable 4, v2)'!K35</f>
        <v>3421737</v>
      </c>
      <c r="AN47" s="1">
        <f>'O&amp;M Lines Towers (STable 4, v2)'!L35</f>
        <v>16806157</v>
      </c>
      <c r="AO47" s="1">
        <f>'O&amp;M Lines Towers (STable 4, v2)'!M35</f>
        <v>9127226</v>
      </c>
      <c r="AP47" s="1">
        <f>'O&amp;M Lines Towers (STable 4, v2)'!N35</f>
        <v>1304369</v>
      </c>
      <c r="AQ47" s="1">
        <f>'O&amp;M Lines Towers (STable 4, v2)'!O35</f>
        <v>5212012</v>
      </c>
      <c r="AR47" s="1">
        <f>'O&amp;M Lines Towers (STable 4, v2)'!P35</f>
        <v>6720078</v>
      </c>
      <c r="AS47" s="1">
        <f>'O&amp;M Lines Towers (STable 4, v2)'!Q35</f>
        <v>2646497</v>
      </c>
      <c r="AT47" s="1">
        <f>'O&amp;M Lines Towers (STable 4, v2)'!R35</f>
        <v>6612193</v>
      </c>
      <c r="AU47" s="1">
        <f>'O&amp;M Lines Towers (STable 4, v2)'!S35</f>
        <v>225156</v>
      </c>
      <c r="AV47" s="1">
        <f>'O&amp;M Lines Towers (STable 4, v2)'!T35</f>
        <v>2709143</v>
      </c>
      <c r="AW47" s="1">
        <f>'O&amp;M Lines Towers (STable 4, v2)'!U35</f>
        <v>95194640</v>
      </c>
      <c r="AX47" s="1">
        <f>'O&amp;M Lines Towers (STable 4, v2)'!V35</f>
        <v>4167775</v>
      </c>
      <c r="AY47" s="1">
        <f>'O&amp;M Lines Towers (STable 4, v2)'!W35</f>
        <v>907465</v>
      </c>
      <c r="AZ47" s="1">
        <f>'O&amp;M Lines Towers (STable 4, v2)'!X35</f>
        <v>2070842</v>
      </c>
      <c r="BA47" s="1">
        <f>'O&amp;M Lines Towers (STable 4, v2)'!Y35</f>
        <v>14522495</v>
      </c>
      <c r="BB47" s="1">
        <f>'O&amp;M Lines Towers (STable 4, v2)'!Z35</f>
        <v>3373184</v>
      </c>
      <c r="BC47" s="1">
        <f>'O&amp;M Lines Towers (STable 4, v2)'!AA35</f>
        <v>11923528.916666666</v>
      </c>
    </row>
    <row r="48" spans="1:55" x14ac:dyDescent="0.25">
      <c r="A48" s="1" t="s">
        <v>205</v>
      </c>
      <c r="B48" s="39"/>
      <c r="C48" s="35" t="s">
        <v>690</v>
      </c>
      <c r="D48" s="79">
        <f t="shared" ref="D48:AA48" si="10">VLOOKUP(D$28,$C$2:$CM$25,MATCH($A48,$C$1:$CM$1,0),FALSE)/1000</f>
        <v>17064.547999999999</v>
      </c>
      <c r="E48" s="79">
        <f t="shared" si="10"/>
        <v>1944.829</v>
      </c>
      <c r="F48" s="79">
        <f t="shared" si="10"/>
        <v>12670.208000000001</v>
      </c>
      <c r="G48" s="79">
        <f t="shared" si="10"/>
        <v>11708.59</v>
      </c>
      <c r="H48" s="79">
        <f t="shared" si="10"/>
        <v>4219.076</v>
      </c>
      <c r="I48" s="79">
        <f t="shared" si="10"/>
        <v>4490.9669999999996</v>
      </c>
      <c r="J48" s="79">
        <f t="shared" si="10"/>
        <v>4755.6779999999999</v>
      </c>
      <c r="K48" s="79">
        <f t="shared" si="10"/>
        <v>11009.338</v>
      </c>
      <c r="L48" s="79">
        <f t="shared" si="10"/>
        <v>6663.8779999999997</v>
      </c>
      <c r="M48" s="79">
        <f t="shared" si="10"/>
        <v>321.71499999999997</v>
      </c>
      <c r="N48" s="79">
        <f t="shared" si="10"/>
        <v>10391.678</v>
      </c>
      <c r="O48" s="79">
        <f t="shared" si="10"/>
        <v>28874.313999999998</v>
      </c>
      <c r="P48" s="79">
        <f t="shared" si="10"/>
        <v>43783.936000000002</v>
      </c>
      <c r="Q48" s="79">
        <f t="shared" si="10"/>
        <v>9949.9449999999997</v>
      </c>
      <c r="R48" s="79">
        <f t="shared" si="10"/>
        <v>123310.368</v>
      </c>
      <c r="S48" s="79">
        <f t="shared" si="10"/>
        <v>46574.559999999998</v>
      </c>
      <c r="T48" s="79">
        <f t="shared" si="10"/>
        <v>5411.0829999999996</v>
      </c>
      <c r="U48" s="79">
        <f t="shared" si="10"/>
        <v>4392.3440000000001</v>
      </c>
      <c r="V48" s="79">
        <f t="shared" si="10"/>
        <v>14433.427</v>
      </c>
      <c r="W48" s="79">
        <f t="shared" si="10"/>
        <v>8299.14</v>
      </c>
      <c r="X48" s="79">
        <f t="shared" si="10"/>
        <v>10020.648999999999</v>
      </c>
      <c r="Y48" s="79">
        <f t="shared" si="10"/>
        <v>3499.8989999999999</v>
      </c>
      <c r="Z48" s="79">
        <f t="shared" si="10"/>
        <v>32685.871999999999</v>
      </c>
      <c r="AA48" s="79">
        <f t="shared" si="10"/>
        <v>1541.249</v>
      </c>
      <c r="AB48" s="56"/>
    </row>
    <row r="49" spans="1:135" s="1" customFormat="1" x14ac:dyDescent="0.25">
      <c r="B49" s="39"/>
      <c r="C49" s="35" t="s">
        <v>861</v>
      </c>
      <c r="D49" s="189">
        <f>D48-D47</f>
        <v>2542.0529999999981</v>
      </c>
      <c r="E49" s="189">
        <f t="shared" ref="E49:AA49" si="11">E48-E47</f>
        <v>640.46</v>
      </c>
      <c r="F49" s="189">
        <f t="shared" si="11"/>
        <v>4833.9420000000009</v>
      </c>
      <c r="G49" s="189">
        <f t="shared" si="11"/>
        <v>3674.0200000000004</v>
      </c>
      <c r="H49" s="189">
        <f t="shared" si="11"/>
        <v>845.89199999999983</v>
      </c>
      <c r="I49" s="189">
        <f t="shared" si="11"/>
        <v>1781.8239999999996</v>
      </c>
      <c r="J49" s="189">
        <f t="shared" si="11"/>
        <v>1333.9409999999998</v>
      </c>
      <c r="K49" s="189">
        <f t="shared" si="11"/>
        <v>5797.326</v>
      </c>
      <c r="L49" s="189">
        <f t="shared" si="11"/>
        <v>2496.1030000000001</v>
      </c>
      <c r="M49" s="189">
        <f t="shared" si="11"/>
        <v>96.558999999999969</v>
      </c>
      <c r="N49" s="189">
        <f t="shared" si="11"/>
        <v>5080.4359999999997</v>
      </c>
      <c r="O49" s="189">
        <f t="shared" si="11"/>
        <v>12068.156999999999</v>
      </c>
      <c r="P49" s="189">
        <f t="shared" si="11"/>
        <v>5752.7010000000009</v>
      </c>
      <c r="Q49" s="189">
        <f t="shared" si="11"/>
        <v>3778.5929999999998</v>
      </c>
      <c r="R49" s="189">
        <f t="shared" si="11"/>
        <v>28115.728000000003</v>
      </c>
      <c r="S49" s="189">
        <f t="shared" si="11"/>
        <v>19754.509999999998</v>
      </c>
      <c r="T49" s="189">
        <f t="shared" si="11"/>
        <v>3349.5729999999994</v>
      </c>
      <c r="U49" s="189">
        <f t="shared" si="11"/>
        <v>1745.8470000000002</v>
      </c>
      <c r="V49" s="189">
        <f t="shared" si="11"/>
        <v>5306.2009999999991</v>
      </c>
      <c r="W49" s="189">
        <f t="shared" si="11"/>
        <v>1686.9469999999992</v>
      </c>
      <c r="X49" s="189">
        <f t="shared" si="11"/>
        <v>3300.570999999999</v>
      </c>
      <c r="Y49" s="189">
        <f t="shared" si="11"/>
        <v>1429.0569999999998</v>
      </c>
      <c r="Z49" s="189">
        <f t="shared" si="11"/>
        <v>15808.371999999999</v>
      </c>
      <c r="AA49" s="189">
        <f t="shared" si="11"/>
        <v>633.78399999999999</v>
      </c>
      <c r="AB49" s="190"/>
    </row>
    <row r="50" spans="1:135" x14ac:dyDescent="0.25">
      <c r="A50" s="1" t="s">
        <v>17</v>
      </c>
      <c r="C50" s="49" t="s">
        <v>38</v>
      </c>
      <c r="D50" s="50">
        <f t="shared" ref="D50:AA50" si="12">VLOOKUP(D$28,$C$2:$CH$25,MATCH($A50,$C$1:$CH$1,0),FALSE)/1000</f>
        <v>7181.8159999999998</v>
      </c>
      <c r="E50" s="50">
        <f t="shared" si="12"/>
        <v>420.84506249999998</v>
      </c>
      <c r="F50" s="50">
        <f t="shared" si="12"/>
        <v>6016.7704999999996</v>
      </c>
      <c r="G50" s="50">
        <f t="shared" si="12"/>
        <v>1676.4156250000001</v>
      </c>
      <c r="H50" s="50">
        <f t="shared" si="12"/>
        <v>2876.20325</v>
      </c>
      <c r="I50" s="50">
        <f t="shared" si="12"/>
        <v>977.32150000000001</v>
      </c>
      <c r="J50" s="50">
        <f t="shared" si="12"/>
        <v>449.23090624999998</v>
      </c>
      <c r="K50" s="50">
        <f t="shared" si="12"/>
        <v>2394.1795000000002</v>
      </c>
      <c r="L50" s="50">
        <f t="shared" si="12"/>
        <v>1934.7282499999999</v>
      </c>
      <c r="M50" s="50">
        <f t="shared" si="12"/>
        <v>55.0352265625</v>
      </c>
      <c r="N50" s="50">
        <f t="shared" si="12"/>
        <v>644.61081249999995</v>
      </c>
      <c r="O50" s="50">
        <f t="shared" si="12"/>
        <v>9352.5490000000009</v>
      </c>
      <c r="P50" s="50">
        <f t="shared" si="12"/>
        <v>36375.887999999999</v>
      </c>
      <c r="Q50" s="50">
        <f t="shared" si="12"/>
        <v>3077.308</v>
      </c>
      <c r="R50" s="50">
        <f t="shared" si="12"/>
        <v>5326.7664999999997</v>
      </c>
      <c r="S50" s="50">
        <f t="shared" si="12"/>
        <v>10404.447</v>
      </c>
      <c r="T50" s="50">
        <f t="shared" si="12"/>
        <v>7078.1390000000001</v>
      </c>
      <c r="U50" s="50">
        <f t="shared" si="12"/>
        <v>1733.9427499999999</v>
      </c>
      <c r="V50" s="50">
        <f t="shared" si="12"/>
        <v>8832.27</v>
      </c>
      <c r="W50" s="50">
        <f t="shared" si="12"/>
        <v>2377.9327499999999</v>
      </c>
      <c r="X50" s="50">
        <f t="shared" si="12"/>
        <v>3315.6509999999998</v>
      </c>
      <c r="Y50" s="50">
        <f t="shared" si="12"/>
        <v>695.39687500000002</v>
      </c>
      <c r="Z50" s="50">
        <f t="shared" si="12"/>
        <v>5533.6030000000001</v>
      </c>
      <c r="AA50" s="50">
        <f t="shared" si="12"/>
        <v>47.22398046875</v>
      </c>
      <c r="AB50" s="56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</row>
    <row r="51" spans="1:135" x14ac:dyDescent="0.25">
      <c r="B51" s="39"/>
      <c r="C51" s="35" t="s">
        <v>828</v>
      </c>
      <c r="D51" s="189">
        <f t="shared" ref="D51:AA51" si="13">(D47/D48)*D52</f>
        <v>4864.2654643512515</v>
      </c>
      <c r="E51" s="189">
        <f t="shared" si="13"/>
        <v>457.73341219803524</v>
      </c>
      <c r="F51" s="189">
        <f t="shared" si="13"/>
        <v>1336.8081373162472</v>
      </c>
      <c r="G51" s="189">
        <f t="shared" si="13"/>
        <v>2810.8637039728387</v>
      </c>
      <c r="H51" s="189">
        <f t="shared" si="13"/>
        <v>1797.3110295693571</v>
      </c>
      <c r="I51" s="189">
        <f t="shared" si="13"/>
        <v>1302.3848765548946</v>
      </c>
      <c r="J51" s="189">
        <f t="shared" si="13"/>
        <v>710.97108458705941</v>
      </c>
      <c r="K51" s="189">
        <f t="shared" si="13"/>
        <v>4214.0508160336194</v>
      </c>
      <c r="L51" s="189">
        <f t="shared" si="13"/>
        <v>1159.5382913032538</v>
      </c>
      <c r="M51" s="189">
        <f t="shared" si="13"/>
        <v>154.56562635541616</v>
      </c>
      <c r="N51" s="189">
        <f t="shared" si="13"/>
        <v>1513.4444991930511</v>
      </c>
      <c r="O51" s="189">
        <f t="shared" si="13"/>
        <v>4608.8004562100705</v>
      </c>
      <c r="P51" s="189">
        <f t="shared" si="13"/>
        <v>31689.794917974297</v>
      </c>
      <c r="Q51" s="189">
        <f t="shared" si="13"/>
        <v>1883.9655704939071</v>
      </c>
      <c r="R51" s="189">
        <f t="shared" si="13"/>
        <v>59684.4499643944</v>
      </c>
      <c r="S51" s="189">
        <f t="shared" si="13"/>
        <v>2990.5994037095397</v>
      </c>
      <c r="T51" s="189">
        <f t="shared" si="13"/>
        <v>1116.9299913956188</v>
      </c>
      <c r="U51" s="189">
        <f t="shared" si="13"/>
        <v>1438.5729049676672</v>
      </c>
      <c r="V51" s="189">
        <f t="shared" si="13"/>
        <v>2459.2249611291081</v>
      </c>
      <c r="W51" s="189">
        <f t="shared" si="13"/>
        <v>3118.8320364885312</v>
      </c>
      <c r="X51" s="189">
        <f t="shared" si="13"/>
        <v>2167.9867221866243</v>
      </c>
      <c r="Y51" s="189">
        <f t="shared" si="13"/>
        <v>1131.9982202144063</v>
      </c>
      <c r="Z51" s="189">
        <f t="shared" si="13"/>
        <v>12279.343663270916</v>
      </c>
      <c r="AA51" s="189">
        <f t="shared" si="13"/>
        <v>357.90023823932938</v>
      </c>
      <c r="AB51" s="190"/>
    </row>
    <row r="52" spans="1:135" x14ac:dyDescent="0.25">
      <c r="A52" s="1"/>
      <c r="B52" s="39"/>
      <c r="C52" s="35" t="s">
        <v>695</v>
      </c>
      <c r="D52" s="79">
        <f t="shared" ref="D52:AA52" si="14">D107*(D48/D106)</f>
        <v>5715.7183735414756</v>
      </c>
      <c r="E52" s="79">
        <f t="shared" si="14"/>
        <v>682.48571862079882</v>
      </c>
      <c r="F52" s="79">
        <f t="shared" si="14"/>
        <v>2161.4423445923626</v>
      </c>
      <c r="G52" s="79">
        <f t="shared" si="14"/>
        <v>4096.2056034983007</v>
      </c>
      <c r="H52" s="79">
        <f t="shared" si="14"/>
        <v>2248.0219962478668</v>
      </c>
      <c r="I52" s="79">
        <f t="shared" si="14"/>
        <v>2158.9733365522252</v>
      </c>
      <c r="J52" s="79">
        <f t="shared" si="14"/>
        <v>988.13834774759641</v>
      </c>
      <c r="K52" s="79">
        <f t="shared" si="14"/>
        <v>8901.3436237080678</v>
      </c>
      <c r="L52" s="79">
        <f t="shared" si="14"/>
        <v>1853.9920484127249</v>
      </c>
      <c r="M52" s="79">
        <f t="shared" si="14"/>
        <v>220.85167831606842</v>
      </c>
      <c r="N52" s="79">
        <f t="shared" si="14"/>
        <v>2961.1205639821055</v>
      </c>
      <c r="O52" s="79">
        <f t="shared" si="14"/>
        <v>7918.2856340062053</v>
      </c>
      <c r="P52" s="79">
        <f t="shared" si="14"/>
        <v>36483.273618164436</v>
      </c>
      <c r="Q52" s="79">
        <f t="shared" si="14"/>
        <v>3037.4792765520419</v>
      </c>
      <c r="R52" s="79">
        <f t="shared" si="14"/>
        <v>77312.246666273029</v>
      </c>
      <c r="S52" s="79">
        <f t="shared" si="14"/>
        <v>5193.3479379805103</v>
      </c>
      <c r="T52" s="79">
        <f t="shared" si="14"/>
        <v>2931.7349363481035</v>
      </c>
      <c r="U52" s="79">
        <f t="shared" si="14"/>
        <v>2387.5738637517079</v>
      </c>
      <c r="V52" s="79">
        <f t="shared" si="14"/>
        <v>3888.9191472890907</v>
      </c>
      <c r="W52" s="79">
        <f t="shared" si="14"/>
        <v>3914.5293713149977</v>
      </c>
      <c r="X52" s="79">
        <f t="shared" si="14"/>
        <v>3232.7949139418729</v>
      </c>
      <c r="Y52" s="79">
        <f t="shared" si="14"/>
        <v>1913.1732111528449</v>
      </c>
      <c r="Z52" s="79">
        <f t="shared" si="14"/>
        <v>23780.835741175189</v>
      </c>
      <c r="AA52" s="79">
        <f t="shared" si="14"/>
        <v>607.86188369372712</v>
      </c>
      <c r="AB52" s="56"/>
    </row>
    <row r="53" spans="1:135" x14ac:dyDescent="0.25">
      <c r="C53" s="35" t="s">
        <v>862</v>
      </c>
      <c r="D53" s="229">
        <f>D52-D51</f>
        <v>851.45290919022409</v>
      </c>
      <c r="E53" s="229">
        <f t="shared" ref="E53:AA53" si="15">E52-E51</f>
        <v>224.75230642276358</v>
      </c>
      <c r="F53" s="229">
        <f t="shared" si="15"/>
        <v>824.63420727611538</v>
      </c>
      <c r="G53" s="229">
        <f t="shared" si="15"/>
        <v>1285.3418995254619</v>
      </c>
      <c r="H53" s="229">
        <f t="shared" si="15"/>
        <v>450.71096667850975</v>
      </c>
      <c r="I53" s="229">
        <f t="shared" si="15"/>
        <v>856.58845999733057</v>
      </c>
      <c r="J53" s="229">
        <f t="shared" si="15"/>
        <v>277.167263160537</v>
      </c>
      <c r="K53" s="229">
        <f t="shared" si="15"/>
        <v>4687.2928076744483</v>
      </c>
      <c r="L53" s="229">
        <f t="shared" si="15"/>
        <v>694.4537571094711</v>
      </c>
      <c r="M53" s="229">
        <f t="shared" si="15"/>
        <v>66.286051960652259</v>
      </c>
      <c r="N53" s="229">
        <f t="shared" si="15"/>
        <v>1447.6760647890544</v>
      </c>
      <c r="O53" s="229">
        <f t="shared" si="15"/>
        <v>3309.4851777961348</v>
      </c>
      <c r="P53" s="229">
        <f t="shared" si="15"/>
        <v>4793.4787001901386</v>
      </c>
      <c r="Q53" s="229">
        <f t="shared" si="15"/>
        <v>1153.5137060581349</v>
      </c>
      <c r="R53" s="229">
        <f t="shared" si="15"/>
        <v>17627.796701878629</v>
      </c>
      <c r="S53" s="229">
        <f t="shared" si="15"/>
        <v>2202.7485342709706</v>
      </c>
      <c r="T53" s="229">
        <f t="shared" si="15"/>
        <v>1814.8049449524847</v>
      </c>
      <c r="U53" s="229">
        <f t="shared" si="15"/>
        <v>949.00095878404068</v>
      </c>
      <c r="V53" s="229">
        <f t="shared" si="15"/>
        <v>1429.6941861599826</v>
      </c>
      <c r="W53" s="229">
        <f t="shared" si="15"/>
        <v>795.69733482646643</v>
      </c>
      <c r="X53" s="229">
        <f t="shared" si="15"/>
        <v>1064.8081917552486</v>
      </c>
      <c r="Y53" s="229">
        <f t="shared" si="15"/>
        <v>781.17499093843867</v>
      </c>
      <c r="Z53" s="229">
        <f t="shared" si="15"/>
        <v>11501.492077904273</v>
      </c>
      <c r="AA53" s="229">
        <f t="shared" si="15"/>
        <v>249.96164545439774</v>
      </c>
      <c r="AB53" s="190"/>
    </row>
    <row r="54" spans="1:135" x14ac:dyDescent="0.25">
      <c r="A54" s="1" t="s">
        <v>6</v>
      </c>
      <c r="B54" s="39"/>
      <c r="C54" s="49" t="s">
        <v>40</v>
      </c>
      <c r="D54" s="50">
        <f t="shared" ref="D54:M55" si="16">VLOOKUP(D$28,$C$2:$CH$25,MATCH($A54,$C$1:$CH$1,0),FALSE)/1000</f>
        <v>33201.663</v>
      </c>
      <c r="E54" s="50">
        <f t="shared" si="16"/>
        <v>2777.48</v>
      </c>
      <c r="F54" s="50">
        <f t="shared" si="16"/>
        <v>54449.442000000003</v>
      </c>
      <c r="G54" s="50">
        <f t="shared" si="16"/>
        <v>13656.799000000001</v>
      </c>
      <c r="H54" s="50">
        <f t="shared" si="16"/>
        <v>5930.317</v>
      </c>
      <c r="I54" s="50">
        <f t="shared" si="16"/>
        <v>7509.1149999999998</v>
      </c>
      <c r="J54" s="50">
        <f t="shared" si="16"/>
        <v>3745.5149999999999</v>
      </c>
      <c r="K54" s="50">
        <f t="shared" si="16"/>
        <v>22117.697</v>
      </c>
      <c r="L54" s="50">
        <f t="shared" si="16"/>
        <v>23390.54</v>
      </c>
      <c r="M54" s="50">
        <f t="shared" si="16"/>
        <v>137.39400000000001</v>
      </c>
      <c r="N54" s="50">
        <f t="shared" ref="N54:AA55" si="17">VLOOKUP(N$28,$C$2:$CH$25,MATCH($A54,$C$1:$CH$1,0),FALSE)/1000</f>
        <v>18019.802</v>
      </c>
      <c r="O54" s="50">
        <f t="shared" si="17"/>
        <v>16139.856</v>
      </c>
      <c r="P54" s="50">
        <f t="shared" si="17"/>
        <v>54300.118000000002</v>
      </c>
      <c r="Q54" s="50">
        <f t="shared" si="17"/>
        <v>25438.95</v>
      </c>
      <c r="R54" s="50">
        <f t="shared" si="17"/>
        <v>255044.603</v>
      </c>
      <c r="S54" s="50">
        <f t="shared" si="17"/>
        <v>104655.00599999999</v>
      </c>
      <c r="T54" s="50">
        <f t="shared" si="17"/>
        <v>17058.649000000001</v>
      </c>
      <c r="U54" s="50">
        <f t="shared" si="17"/>
        <v>12483.652</v>
      </c>
      <c r="V54" s="50">
        <f t="shared" si="17"/>
        <v>52410.487000000001</v>
      </c>
      <c r="W54" s="50">
        <f t="shared" si="17"/>
        <v>11798.387000000001</v>
      </c>
      <c r="X54" s="50">
        <f t="shared" si="17"/>
        <v>29953.572</v>
      </c>
      <c r="Y54" s="50">
        <f t="shared" si="17"/>
        <v>7150.7790000000005</v>
      </c>
      <c r="Z54" s="50">
        <f t="shared" si="17"/>
        <v>43217.427000000003</v>
      </c>
      <c r="AA54" s="50">
        <f t="shared" si="17"/>
        <v>718.78599999999994</v>
      </c>
      <c r="AB54" s="56"/>
    </row>
    <row r="55" spans="1:135" x14ac:dyDescent="0.25">
      <c r="A55" s="1" t="s">
        <v>14</v>
      </c>
      <c r="B55" s="39"/>
      <c r="C55" s="49" t="s">
        <v>41</v>
      </c>
      <c r="D55" s="50">
        <f t="shared" si="16"/>
        <v>3874.1770000000001</v>
      </c>
      <c r="E55" s="50">
        <f t="shared" si="16"/>
        <v>459.53896874999998</v>
      </c>
      <c r="F55" s="50">
        <f t="shared" si="16"/>
        <v>4829.567</v>
      </c>
      <c r="G55" s="50">
        <f t="shared" si="16"/>
        <v>5087.3445000000002</v>
      </c>
      <c r="H55" s="50">
        <f t="shared" si="16"/>
        <v>759.29431250000005</v>
      </c>
      <c r="I55" s="50">
        <f t="shared" si="16"/>
        <v>380.83243750000003</v>
      </c>
      <c r="J55" s="50">
        <f t="shared" si="16"/>
        <v>702.53324999999995</v>
      </c>
      <c r="K55" s="50">
        <f t="shared" si="16"/>
        <v>2305.1554999999998</v>
      </c>
      <c r="L55" s="50">
        <f t="shared" si="16"/>
        <v>833.43174999999997</v>
      </c>
      <c r="M55" s="50">
        <f t="shared" si="16"/>
        <v>15.0529873046875</v>
      </c>
      <c r="N55" s="50">
        <f t="shared" si="17"/>
        <v>1826.211875</v>
      </c>
      <c r="O55" s="50">
        <f t="shared" si="17"/>
        <v>4587.2979999999998</v>
      </c>
      <c r="P55" s="50">
        <f t="shared" si="17"/>
        <v>6827.4105</v>
      </c>
      <c r="Q55" s="50">
        <f t="shared" si="17"/>
        <v>4395.473</v>
      </c>
      <c r="R55" s="50">
        <f t="shared" si="17"/>
        <v>74813.983999999997</v>
      </c>
      <c r="S55" s="50">
        <f t="shared" si="17"/>
        <v>10012.258</v>
      </c>
      <c r="T55" s="50">
        <f t="shared" si="17"/>
        <v>1235.5672500000001</v>
      </c>
      <c r="U55" s="50">
        <f t="shared" si="17"/>
        <v>4551.9014999999999</v>
      </c>
      <c r="V55" s="50">
        <f t="shared" si="17"/>
        <v>6940.085</v>
      </c>
      <c r="W55" s="50">
        <f t="shared" si="17"/>
        <v>6309.4449999999997</v>
      </c>
      <c r="X55" s="50">
        <f t="shared" si="17"/>
        <v>1574.0651250000001</v>
      </c>
      <c r="Y55" s="50">
        <f t="shared" si="17"/>
        <v>397.31962499999997</v>
      </c>
      <c r="Z55" s="50">
        <f t="shared" si="17"/>
        <v>3274.1170000000002</v>
      </c>
      <c r="AA55" s="50">
        <f t="shared" si="17"/>
        <v>171.56165625</v>
      </c>
      <c r="AB55" s="56"/>
    </row>
    <row r="56" spans="1:135" x14ac:dyDescent="0.25">
      <c r="A56" s="1" t="s">
        <v>15</v>
      </c>
      <c r="B56" s="39"/>
      <c r="C56" s="49" t="s">
        <v>42</v>
      </c>
      <c r="D56" s="59">
        <f t="shared" ref="D56:AA56" si="18">D54+D55</f>
        <v>37075.840000000004</v>
      </c>
      <c r="E56" s="59">
        <f t="shared" si="18"/>
        <v>3237.0189687500001</v>
      </c>
      <c r="F56" s="59">
        <f t="shared" si="18"/>
        <v>59279.009000000005</v>
      </c>
      <c r="G56" s="59">
        <f t="shared" si="18"/>
        <v>18744.143500000002</v>
      </c>
      <c r="H56" s="59">
        <f t="shared" si="18"/>
        <v>6689.6113125000002</v>
      </c>
      <c r="I56" s="59">
        <f t="shared" si="18"/>
        <v>7889.9474375</v>
      </c>
      <c r="J56" s="59">
        <f t="shared" si="18"/>
        <v>4448.0482499999998</v>
      </c>
      <c r="K56" s="59">
        <f t="shared" si="18"/>
        <v>24422.852500000001</v>
      </c>
      <c r="L56" s="59">
        <f t="shared" si="18"/>
        <v>24223.971750000001</v>
      </c>
      <c r="M56" s="59">
        <f t="shared" si="18"/>
        <v>152.4469873046875</v>
      </c>
      <c r="N56" s="59">
        <f t="shared" si="18"/>
        <v>19846.013875000001</v>
      </c>
      <c r="O56" s="59">
        <f t="shared" si="18"/>
        <v>20727.153999999999</v>
      </c>
      <c r="P56" s="59">
        <f t="shared" si="18"/>
        <v>61127.5285</v>
      </c>
      <c r="Q56" s="59">
        <f t="shared" si="18"/>
        <v>29834.423000000003</v>
      </c>
      <c r="R56" s="59">
        <f t="shared" si="18"/>
        <v>329858.587</v>
      </c>
      <c r="S56" s="59">
        <f t="shared" si="18"/>
        <v>114667.264</v>
      </c>
      <c r="T56" s="59">
        <f t="shared" si="18"/>
        <v>18294.216250000001</v>
      </c>
      <c r="U56" s="59">
        <f t="shared" si="18"/>
        <v>17035.553500000002</v>
      </c>
      <c r="V56" s="59">
        <f t="shared" si="18"/>
        <v>59350.572</v>
      </c>
      <c r="W56" s="59">
        <f t="shared" si="18"/>
        <v>18107.832000000002</v>
      </c>
      <c r="X56" s="59">
        <f t="shared" si="18"/>
        <v>31527.637125000001</v>
      </c>
      <c r="Y56" s="59">
        <f t="shared" si="18"/>
        <v>7548.0986250000005</v>
      </c>
      <c r="Z56" s="59">
        <f t="shared" si="18"/>
        <v>46491.544000000002</v>
      </c>
      <c r="AA56" s="59">
        <f t="shared" si="18"/>
        <v>890.34765625</v>
      </c>
      <c r="AB56" s="56"/>
    </row>
    <row r="57" spans="1:135" x14ac:dyDescent="0.25">
      <c r="A57" s="1" t="s">
        <v>24</v>
      </c>
      <c r="B57" s="39"/>
      <c r="C57" s="49" t="s">
        <v>43</v>
      </c>
      <c r="D57" s="61">
        <f t="shared" ref="D57:AA57" si="19">VLOOKUP(D$28,$C$2:$CH$25,MATCH($A57,$C$1:$CH$1,0),FALSE)</f>
        <v>1.6409726813435555E-2</v>
      </c>
      <c r="E57" s="61">
        <f t="shared" si="19"/>
        <v>1.6991849988698959E-2</v>
      </c>
      <c r="F57" s="61">
        <f t="shared" si="19"/>
        <v>2.2877531126141548E-2</v>
      </c>
      <c r="G57" s="61">
        <f t="shared" si="19"/>
        <v>2.1588694304227829E-2</v>
      </c>
      <c r="H57" s="61">
        <f t="shared" si="19"/>
        <v>1.5066647902131081E-2</v>
      </c>
      <c r="I57" s="61">
        <f t="shared" si="19"/>
        <v>1.8058240413665771E-2</v>
      </c>
      <c r="J57" s="61">
        <f t="shared" si="19"/>
        <v>1.8608421087265015E-2</v>
      </c>
      <c r="K57" s="61">
        <f t="shared" si="19"/>
        <v>1.9137309864163399E-2</v>
      </c>
      <c r="L57" s="61">
        <f t="shared" si="19"/>
        <v>2.6353025808930397E-2</v>
      </c>
      <c r="M57" s="61">
        <f t="shared" si="19"/>
        <v>3.4960497170686722E-2</v>
      </c>
      <c r="N57" s="61">
        <f t="shared" si="19"/>
        <v>2.1324368193745613E-2</v>
      </c>
      <c r="O57" s="61">
        <f t="shared" si="19"/>
        <v>1.8499704077839851E-2</v>
      </c>
      <c r="P57" s="61">
        <f t="shared" si="19"/>
        <v>2.2300872951745987E-2</v>
      </c>
      <c r="Q57" s="61">
        <f t="shared" si="19"/>
        <v>1.9563203677535057E-2</v>
      </c>
      <c r="R57" s="61">
        <f t="shared" si="19"/>
        <v>1.8616039305925369E-2</v>
      </c>
      <c r="S57" s="61">
        <f t="shared" si="19"/>
        <v>1.848255842924118E-2</v>
      </c>
      <c r="T57" s="61">
        <f t="shared" si="19"/>
        <v>1.6242431476712227E-2</v>
      </c>
      <c r="U57" s="61">
        <f t="shared" si="19"/>
        <v>1.557361613959074E-2</v>
      </c>
      <c r="V57" s="61">
        <f t="shared" si="19"/>
        <v>1.916956901550293E-2</v>
      </c>
      <c r="W57" s="61">
        <f t="shared" si="19"/>
        <v>1.5650229528546333E-2</v>
      </c>
      <c r="X57" s="61">
        <f t="shared" si="19"/>
        <v>2.0958390086889267E-2</v>
      </c>
      <c r="Y57" s="61">
        <f t="shared" si="19"/>
        <v>9.9005084484815598E-3</v>
      </c>
      <c r="Z57" s="61">
        <f t="shared" si="19"/>
        <v>2.1281307563185692E-2</v>
      </c>
      <c r="AA57" s="61">
        <f t="shared" si="19"/>
        <v>2.0194629207253456E-2</v>
      </c>
      <c r="AB57" s="56"/>
    </row>
    <row r="58" spans="1:135" x14ac:dyDescent="0.25">
      <c r="A58" s="1" t="s">
        <v>21</v>
      </c>
      <c r="C58" s="49" t="s">
        <v>44</v>
      </c>
      <c r="D58" s="50">
        <f t="shared" ref="D58:AA58" si="20">VLOOKUP(D$28,$C$2:$CH$25,MATCH($A58,$C$1:$CH$1,0),FALSE)/1000</f>
        <v>23281.333999999999</v>
      </c>
      <c r="E58" s="50">
        <f t="shared" si="20"/>
        <v>1693.8421249999999</v>
      </c>
      <c r="F58" s="50">
        <f t="shared" si="20"/>
        <v>43011.008000000002</v>
      </c>
      <c r="G58" s="50">
        <f t="shared" si="20"/>
        <v>12128.415000000001</v>
      </c>
      <c r="H58" s="50">
        <f t="shared" si="20"/>
        <v>3433.5455000000002</v>
      </c>
      <c r="I58" s="50">
        <f t="shared" si="20"/>
        <v>4265.18</v>
      </c>
      <c r="J58" s="50">
        <f t="shared" si="20"/>
        <v>3034.3604999999998</v>
      </c>
      <c r="K58" s="50">
        <f t="shared" si="20"/>
        <v>14716.425999999999</v>
      </c>
      <c r="L58" s="50">
        <f t="shared" si="20"/>
        <v>17918.72</v>
      </c>
      <c r="M58" s="50">
        <f t="shared" si="20"/>
        <v>65.331578124999993</v>
      </c>
      <c r="N58" s="50">
        <f t="shared" si="20"/>
        <v>9477.6810000000005</v>
      </c>
      <c r="O58" s="50">
        <f t="shared" si="20"/>
        <v>10128.67</v>
      </c>
      <c r="P58" s="50">
        <f t="shared" si="20"/>
        <v>45369.527999999998</v>
      </c>
      <c r="Q58" s="50">
        <f t="shared" si="20"/>
        <v>14823.89</v>
      </c>
      <c r="R58" s="50">
        <f t="shared" si="20"/>
        <v>141126.17600000001</v>
      </c>
      <c r="S58" s="50">
        <f t="shared" si="20"/>
        <v>84174.592000000004</v>
      </c>
      <c r="T58" s="50">
        <f t="shared" si="20"/>
        <v>7001.2425000000003</v>
      </c>
      <c r="U58" s="50">
        <f t="shared" si="20"/>
        <v>7401.2460000000001</v>
      </c>
      <c r="V58" s="50">
        <f t="shared" si="20"/>
        <v>40256.14</v>
      </c>
      <c r="W58" s="50">
        <f t="shared" si="20"/>
        <v>7382.2169999999996</v>
      </c>
      <c r="X58" s="50">
        <f t="shared" si="20"/>
        <v>16701.063999999998</v>
      </c>
      <c r="Y58" s="50">
        <f t="shared" si="20"/>
        <v>1590.5105000000001</v>
      </c>
      <c r="Z58" s="50">
        <f t="shared" si="20"/>
        <v>46227.904000000002</v>
      </c>
      <c r="AA58" s="50">
        <f t="shared" si="20"/>
        <v>475.49978125000001</v>
      </c>
      <c r="AB58" s="56"/>
    </row>
    <row r="59" spans="1:135" x14ac:dyDescent="0.25">
      <c r="B59" s="39"/>
      <c r="C59" s="35" t="s">
        <v>864</v>
      </c>
      <c r="D59" s="189">
        <f t="shared" ref="D59:AA59" si="21">(D47/D48)*D60</f>
        <v>6871.7339102450887</v>
      </c>
      <c r="E59" s="189">
        <f t="shared" si="21"/>
        <v>2117.9141079992119</v>
      </c>
      <c r="F59" s="189">
        <f t="shared" si="21"/>
        <v>19110.356166038</v>
      </c>
      <c r="G59" s="189">
        <f t="shared" si="21"/>
        <v>62965.451224190103</v>
      </c>
      <c r="H59" s="189">
        <f t="shared" si="21"/>
        <v>6468.3311815497045</v>
      </c>
      <c r="I59" s="189">
        <f t="shared" si="21"/>
        <v>5390.8396642299977</v>
      </c>
      <c r="J59" s="189">
        <f t="shared" si="21"/>
        <v>16819.626499234811</v>
      </c>
      <c r="K59" s="189">
        <f t="shared" si="21"/>
        <v>2290.8073092581949</v>
      </c>
      <c r="L59" s="189">
        <f t="shared" si="21"/>
        <v>13501.662981007456</v>
      </c>
      <c r="M59" s="189">
        <f t="shared" si="21"/>
        <v>86.544747575202436</v>
      </c>
      <c r="N59" s="189">
        <f t="shared" si="21"/>
        <v>10417.910003342677</v>
      </c>
      <c r="O59" s="189">
        <f t="shared" si="21"/>
        <v>16611.355771150444</v>
      </c>
      <c r="P59" s="189">
        <f t="shared" si="21"/>
        <v>51961.110695639603</v>
      </c>
      <c r="Q59" s="189">
        <f t="shared" si="21"/>
        <v>10218.457698497026</v>
      </c>
      <c r="R59" s="189">
        <f t="shared" si="21"/>
        <v>63850.411074722921</v>
      </c>
      <c r="S59" s="189">
        <f t="shared" si="21"/>
        <v>28230.792774849619</v>
      </c>
      <c r="T59" s="189">
        <f t="shared" si="21"/>
        <v>2962.4322459339473</v>
      </c>
      <c r="U59" s="189">
        <f t="shared" si="21"/>
        <v>3361.5013484663314</v>
      </c>
      <c r="V59" s="189">
        <f t="shared" si="21"/>
        <v>22354.441500075623</v>
      </c>
      <c r="W59" s="189">
        <f t="shared" si="21"/>
        <v>18856.987061580359</v>
      </c>
      <c r="X59" s="189">
        <f t="shared" si="21"/>
        <v>44912.407640573387</v>
      </c>
      <c r="Y59" s="189">
        <f t="shared" si="21"/>
        <v>62.528988030132261</v>
      </c>
      <c r="Z59" s="189">
        <f t="shared" si="21"/>
        <v>6904.2247130503365</v>
      </c>
      <c r="AA59" s="189">
        <f t="shared" si="21"/>
        <v>3465.9553758688571</v>
      </c>
      <c r="AB59" s="190"/>
    </row>
    <row r="60" spans="1:135" x14ac:dyDescent="0.25">
      <c r="A60" s="1" t="s">
        <v>19</v>
      </c>
      <c r="B60" s="39"/>
      <c r="C60" s="35" t="s">
        <v>865</v>
      </c>
      <c r="D60" s="79">
        <f t="shared" ref="D60:AA60" si="22">VLOOKUP(D$28,$C$2:$CH$25,MATCH($A60,$C$1:$CH$1,0),FALSE)/1000</f>
        <v>8074.5789999999997</v>
      </c>
      <c r="E60" s="79">
        <f t="shared" si="22"/>
        <v>3157.8339999999998</v>
      </c>
      <c r="F60" s="79">
        <f t="shared" si="22"/>
        <v>30898.923999999999</v>
      </c>
      <c r="G60" s="79">
        <f t="shared" si="22"/>
        <v>91758.072</v>
      </c>
      <c r="H60" s="79">
        <f t="shared" si="22"/>
        <v>8090.3919999999998</v>
      </c>
      <c r="I60" s="79">
        <f t="shared" si="22"/>
        <v>8936.4359999999997</v>
      </c>
      <c r="J60" s="79">
        <f t="shared" si="22"/>
        <v>23376.644</v>
      </c>
      <c r="K60" s="79">
        <f t="shared" si="22"/>
        <v>4838.8744999999999</v>
      </c>
      <c r="L60" s="79">
        <f t="shared" si="22"/>
        <v>21587.882000000001</v>
      </c>
      <c r="M60" s="79">
        <f t="shared" si="22"/>
        <v>123.6597890625</v>
      </c>
      <c r="N60" s="79">
        <f t="shared" si="22"/>
        <v>20383.098000000002</v>
      </c>
      <c r="O60" s="79">
        <f t="shared" si="22"/>
        <v>28539.63</v>
      </c>
      <c r="P60" s="79">
        <f t="shared" si="22"/>
        <v>59820.88</v>
      </c>
      <c r="Q60" s="79">
        <f t="shared" si="22"/>
        <v>16475.010999999999</v>
      </c>
      <c r="R60" s="79">
        <f t="shared" si="22"/>
        <v>82708.623999999996</v>
      </c>
      <c r="S60" s="79">
        <f t="shared" si="22"/>
        <v>49024.396000000001</v>
      </c>
      <c r="T60" s="79">
        <f t="shared" si="22"/>
        <v>7775.8374999999996</v>
      </c>
      <c r="U60" s="79">
        <f t="shared" si="22"/>
        <v>5579.0240000000003</v>
      </c>
      <c r="V60" s="79">
        <f t="shared" si="22"/>
        <v>35350.411999999997</v>
      </c>
      <c r="W60" s="79">
        <f t="shared" si="22"/>
        <v>23667.907999999999</v>
      </c>
      <c r="X60" s="79">
        <f t="shared" si="22"/>
        <v>66971.168000000005</v>
      </c>
      <c r="Y60" s="79">
        <f t="shared" si="22"/>
        <v>105.67930468749999</v>
      </c>
      <c r="Z60" s="79">
        <f t="shared" si="22"/>
        <v>13371.092000000001</v>
      </c>
      <c r="AA60" s="79">
        <f t="shared" si="22"/>
        <v>5886.6184999999996</v>
      </c>
      <c r="AB60" s="56"/>
    </row>
    <row r="61" spans="1:135" x14ac:dyDescent="0.25">
      <c r="C61" s="35" t="s">
        <v>863</v>
      </c>
      <c r="D61" s="229">
        <f>D60-D59</f>
        <v>1202.845089754911</v>
      </c>
      <c r="E61" s="229">
        <f t="shared" ref="E61:AA61" si="23">E60-E59</f>
        <v>1039.919892000788</v>
      </c>
      <c r="F61" s="229">
        <f t="shared" si="23"/>
        <v>11788.567833961999</v>
      </c>
      <c r="G61" s="229">
        <f t="shared" si="23"/>
        <v>28792.620775809897</v>
      </c>
      <c r="H61" s="229">
        <f t="shared" si="23"/>
        <v>1622.0608184502953</v>
      </c>
      <c r="I61" s="229">
        <f t="shared" si="23"/>
        <v>3545.596335770002</v>
      </c>
      <c r="J61" s="229">
        <f t="shared" si="23"/>
        <v>6557.0175007651887</v>
      </c>
      <c r="K61" s="229">
        <f t="shared" si="23"/>
        <v>2548.067190741805</v>
      </c>
      <c r="L61" s="229">
        <f t="shared" si="23"/>
        <v>8086.2190189925459</v>
      </c>
      <c r="M61" s="229">
        <f t="shared" si="23"/>
        <v>37.11504148729756</v>
      </c>
      <c r="N61" s="229">
        <f t="shared" si="23"/>
        <v>9965.1879966573251</v>
      </c>
      <c r="O61" s="229">
        <f t="shared" si="23"/>
        <v>11928.274228849557</v>
      </c>
      <c r="P61" s="229">
        <f t="shared" si="23"/>
        <v>7859.769304360394</v>
      </c>
      <c r="Q61" s="229">
        <f t="shared" si="23"/>
        <v>6256.5533015029723</v>
      </c>
      <c r="R61" s="229">
        <f t="shared" si="23"/>
        <v>18858.212925277076</v>
      </c>
      <c r="S61" s="229">
        <f t="shared" si="23"/>
        <v>20793.603225150382</v>
      </c>
      <c r="T61" s="229">
        <f t="shared" si="23"/>
        <v>4813.4052540660523</v>
      </c>
      <c r="U61" s="229">
        <f t="shared" si="23"/>
        <v>2217.522651533669</v>
      </c>
      <c r="V61" s="229">
        <f t="shared" si="23"/>
        <v>12995.970499924373</v>
      </c>
      <c r="W61" s="229">
        <f t="shared" si="23"/>
        <v>4810.9209384196402</v>
      </c>
      <c r="X61" s="229">
        <f t="shared" si="23"/>
        <v>22058.760359426618</v>
      </c>
      <c r="Y61" s="229">
        <f t="shared" si="23"/>
        <v>43.150316657367732</v>
      </c>
      <c r="Z61" s="229">
        <f t="shared" si="23"/>
        <v>6466.867286949664</v>
      </c>
      <c r="AA61" s="229">
        <f t="shared" si="23"/>
        <v>2420.6631241311425</v>
      </c>
      <c r="AB61" s="190"/>
    </row>
    <row r="62" spans="1:135" s="1" customFormat="1" x14ac:dyDescent="0.25">
      <c r="A62" s="1" t="s">
        <v>23</v>
      </c>
      <c r="B62" s="39"/>
      <c r="C62" s="77" t="s">
        <v>709</v>
      </c>
      <c r="D62" s="63">
        <f t="shared" ref="D62:AA62" si="24">SUM(D58:D60,D56,D46:D52)</f>
        <v>221204.72674813779</v>
      </c>
      <c r="E62" s="63">
        <f t="shared" si="24"/>
        <v>24016.750895068046</v>
      </c>
      <c r="F62" s="63">
        <f t="shared" si="24"/>
        <v>329232.47814794659</v>
      </c>
      <c r="G62" s="63">
        <f t="shared" si="24"/>
        <v>262488.16265666124</v>
      </c>
      <c r="H62" s="63">
        <f t="shared" si="24"/>
        <v>57221.44626986693</v>
      </c>
      <c r="I62" s="63">
        <f t="shared" si="24"/>
        <v>56822.662814837109</v>
      </c>
      <c r="J62" s="63">
        <f t="shared" si="24"/>
        <v>70957.068587819464</v>
      </c>
      <c r="K62" s="63">
        <f t="shared" si="24"/>
        <v>139789.57424899988</v>
      </c>
      <c r="L62" s="63">
        <f t="shared" si="24"/>
        <v>151547.87532072345</v>
      </c>
      <c r="M62" s="63">
        <f t="shared" si="24"/>
        <v>1672.6671489263745</v>
      </c>
      <c r="N62" s="63">
        <f t="shared" si="24"/>
        <v>117071.40675401784</v>
      </c>
      <c r="O62" s="63">
        <f t="shared" si="24"/>
        <v>196464.9048613667</v>
      </c>
      <c r="P62" s="63">
        <f t="shared" si="24"/>
        <v>565504.88373177836</v>
      </c>
      <c r="Q62" s="63">
        <f t="shared" si="24"/>
        <v>153467.06854554298</v>
      </c>
      <c r="R62" s="63">
        <f t="shared" si="24"/>
        <v>1540048.2852053903</v>
      </c>
      <c r="S62" s="63">
        <f t="shared" si="24"/>
        <v>715266.27111653972</v>
      </c>
      <c r="T62" s="63">
        <f t="shared" si="24"/>
        <v>89063.640423677658</v>
      </c>
      <c r="U62" s="63">
        <f t="shared" si="24"/>
        <v>80314.634367185703</v>
      </c>
      <c r="V62" s="63">
        <f t="shared" si="24"/>
        <v>357860.8016084939</v>
      </c>
      <c r="W62" s="63">
        <f t="shared" si="24"/>
        <v>127183.10021938391</v>
      </c>
      <c r="X62" s="63">
        <f t="shared" si="24"/>
        <v>244833.79940170189</v>
      </c>
      <c r="Y62" s="63">
        <f t="shared" si="24"/>
        <v>28955.725724084885</v>
      </c>
      <c r="Z62" s="63">
        <f t="shared" si="24"/>
        <v>378451.44311749638</v>
      </c>
      <c r="AA62" s="63">
        <f t="shared" si="24"/>
        <v>16479.985040770665</v>
      </c>
      <c r="AB62" s="56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</row>
    <row r="63" spans="1:135" x14ac:dyDescent="0.25">
      <c r="A63" s="1"/>
      <c r="B63" s="39"/>
      <c r="C63" s="56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6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</row>
    <row r="64" spans="1:135" x14ac:dyDescent="0.25">
      <c r="A64" s="1" t="s">
        <v>94</v>
      </c>
      <c r="B64" s="39"/>
      <c r="C64" s="43" t="s">
        <v>51</v>
      </c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56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</row>
    <row r="65" spans="1:135" x14ac:dyDescent="0.25">
      <c r="A65" s="1" t="s">
        <v>96</v>
      </c>
      <c r="B65" s="39"/>
      <c r="C65" s="46" t="s">
        <v>52</v>
      </c>
      <c r="D65" s="67">
        <f t="shared" ref="D65:AA65" si="25">VLOOKUP(D$28,$C$2:$CH$25,MATCH($A64,$C$1:$CH$1,0),FALSE)/1000</f>
        <v>30795.683000000001</v>
      </c>
      <c r="E65" s="67">
        <f t="shared" si="25"/>
        <v>2714.9079999999999</v>
      </c>
      <c r="F65" s="67">
        <f t="shared" si="25"/>
        <v>599.50099999999998</v>
      </c>
      <c r="G65" s="67">
        <f t="shared" si="25"/>
        <v>6172.4290000000001</v>
      </c>
      <c r="H65" s="67">
        <f t="shared" si="25"/>
        <v>11168.683000000001</v>
      </c>
      <c r="I65" s="67">
        <f t="shared" si="25"/>
        <v>6397.1189999999997</v>
      </c>
      <c r="J65" s="67">
        <f t="shared" si="25"/>
        <v>4914.8530000000001</v>
      </c>
      <c r="K65" s="67">
        <f t="shared" si="25"/>
        <v>16563.37</v>
      </c>
      <c r="L65" s="67">
        <f t="shared" si="25"/>
        <v>12136.223</v>
      </c>
      <c r="M65" s="67">
        <f t="shared" si="25"/>
        <v>400.67500000000001</v>
      </c>
      <c r="N65" s="67">
        <f t="shared" si="25"/>
        <v>14656.195</v>
      </c>
      <c r="O65" s="67">
        <f t="shared" si="25"/>
        <v>18204.57</v>
      </c>
      <c r="P65" s="67">
        <f t="shared" si="25"/>
        <v>14164.331</v>
      </c>
      <c r="Q65" s="67">
        <f t="shared" si="25"/>
        <v>7328.8029999999999</v>
      </c>
      <c r="R65" s="67">
        <f t="shared" si="25"/>
        <v>76002.176000000007</v>
      </c>
      <c r="S65" s="67">
        <f t="shared" si="25"/>
        <v>64950.906999999999</v>
      </c>
      <c r="T65" s="67">
        <f t="shared" si="25"/>
        <v>12933.992</v>
      </c>
      <c r="U65" s="67">
        <f t="shared" si="25"/>
        <v>9007.1720000000005</v>
      </c>
      <c r="V65" s="67">
        <f t="shared" si="25"/>
        <v>29134.792000000001</v>
      </c>
      <c r="W65" s="67">
        <f t="shared" si="25"/>
        <v>12288.306</v>
      </c>
      <c r="X65" s="67">
        <f t="shared" si="25"/>
        <v>16395.121999999999</v>
      </c>
      <c r="Y65" s="67">
        <f t="shared" si="25"/>
        <v>1303.204</v>
      </c>
      <c r="Z65" s="67">
        <f t="shared" si="25"/>
        <v>0</v>
      </c>
      <c r="AA65" s="67">
        <f t="shared" si="25"/>
        <v>802.54200000000003</v>
      </c>
      <c r="AB65" s="56"/>
      <c r="AD65" s="5">
        <f>AVERAGE(D66:AA66)</f>
        <v>2948.34375</v>
      </c>
      <c r="AM65" s="1"/>
      <c r="AN65" s="1"/>
      <c r="AO65" s="1"/>
    </row>
    <row r="66" spans="1:135" x14ac:dyDescent="0.25">
      <c r="A66" s="1"/>
      <c r="B66" s="39"/>
      <c r="C66" s="49" t="s">
        <v>56</v>
      </c>
      <c r="D66" s="50">
        <f t="shared" ref="D66:AA66" si="26">VLOOKUP(D$28,$C$2:$CH$25,MATCH($A65,$C$1:$CH$1,0),FALSE)</f>
        <v>4362</v>
      </c>
      <c r="E66" s="50">
        <f t="shared" si="26"/>
        <v>415.75</v>
      </c>
      <c r="F66" s="50">
        <f t="shared" si="26"/>
        <v>1493.75</v>
      </c>
      <c r="G66" s="50">
        <f t="shared" si="26"/>
        <v>1171.25</v>
      </c>
      <c r="H66" s="50">
        <f t="shared" si="26"/>
        <v>1786.75</v>
      </c>
      <c r="I66" s="50">
        <f t="shared" si="26"/>
        <v>1092.75</v>
      </c>
      <c r="J66" s="50">
        <f t="shared" si="26"/>
        <v>631.5</v>
      </c>
      <c r="K66" s="50">
        <f t="shared" si="26"/>
        <v>3009</v>
      </c>
      <c r="L66" s="50">
        <f t="shared" si="26"/>
        <v>2189.25</v>
      </c>
      <c r="M66" s="50">
        <f t="shared" si="26"/>
        <v>68.25</v>
      </c>
      <c r="N66" s="50">
        <f t="shared" si="26"/>
        <v>1469.25</v>
      </c>
      <c r="O66" s="50">
        <f t="shared" si="26"/>
        <v>2805</v>
      </c>
      <c r="P66" s="50">
        <f t="shared" si="26"/>
        <v>6343</v>
      </c>
      <c r="Q66" s="50">
        <f t="shared" si="26"/>
        <v>1232.25</v>
      </c>
      <c r="R66" s="50">
        <f t="shared" si="26"/>
        <v>17141.75</v>
      </c>
      <c r="S66" s="50">
        <f t="shared" si="26"/>
        <v>9604</v>
      </c>
      <c r="T66" s="50">
        <f t="shared" si="26"/>
        <v>1854</v>
      </c>
      <c r="U66" s="50">
        <f t="shared" si="26"/>
        <v>1655.25</v>
      </c>
      <c r="V66" s="50">
        <f t="shared" si="26"/>
        <v>4564.75</v>
      </c>
      <c r="W66" s="50">
        <f t="shared" si="26"/>
        <v>1582.25</v>
      </c>
      <c r="X66" s="50">
        <f t="shared" si="26"/>
        <v>2538</v>
      </c>
      <c r="Y66" s="50">
        <f t="shared" si="26"/>
        <v>193.5</v>
      </c>
      <c r="Z66" s="50">
        <f t="shared" si="26"/>
        <v>3360.5</v>
      </c>
      <c r="AA66" s="50">
        <f t="shared" si="26"/>
        <v>196.5</v>
      </c>
      <c r="AB66" s="56"/>
      <c r="AD66" s="5">
        <f>MAX(D66:AA66)</f>
        <v>17141.75</v>
      </c>
      <c r="AE66" s="1"/>
      <c r="AF66" s="1"/>
      <c r="AG66" s="1"/>
      <c r="AH66" s="1"/>
      <c r="AI66" s="1"/>
      <c r="AJ66" s="1"/>
      <c r="AK66" s="1"/>
      <c r="AL66" s="1"/>
    </row>
    <row r="67" spans="1:135" x14ac:dyDescent="0.25">
      <c r="A67" s="1"/>
      <c r="B67" s="39"/>
      <c r="C67" s="69" t="s">
        <v>202</v>
      </c>
      <c r="D67" s="70">
        <f>SUMIF('Pole Miles 2016'!$A$2:$A$25,D$28,'Pole Miles 2016'!$L$2:$L$25)+SUMIF('Pole Miles 2016'!$A$2:$A$25,D$28,'Pole Miles 2016'!$M$2:$M$25)</f>
        <v>4885.5700000000006</v>
      </c>
      <c r="E67" s="70">
        <f>SUMIF('Pole Miles 2016'!$A$2:$A$25,E$28,'Pole Miles 2016'!$L$2:$L$25)+SUMIF('Pole Miles 2016'!$A$2:$A$25,E$28,'Pole Miles 2016'!$M$2:$M$25)</f>
        <v>707.91</v>
      </c>
      <c r="F67" s="70">
        <f>SUMIF('Pole Miles 2016'!$A$2:$A$25,F$28,'Pole Miles 2016'!$L$2:$L$25)+SUMIF('Pole Miles 2016'!$A$2:$A$25,F$28,'Pole Miles 2016'!$M$2:$M$25)</f>
        <v>2894.12</v>
      </c>
      <c r="G67" s="70">
        <f>SUMIF('Pole Miles 2016'!$A$2:$A$25,G$28,'Pole Miles 2016'!$L$2:$L$25)+SUMIF('Pole Miles 2016'!$A$2:$A$25,G$28,'Pole Miles 2016'!$M$2:$M$25)</f>
        <v>2255.09</v>
      </c>
      <c r="H67" s="70">
        <f>SUMIF('Pole Miles 2016'!$A$2:$A$25,H$28,'Pole Miles 2016'!$L$2:$L$25)+SUMIF('Pole Miles 2016'!$A$2:$A$25,H$28,'Pole Miles 2016'!$M$2:$M$25)</f>
        <v>1848.9099999999999</v>
      </c>
      <c r="I67" s="70">
        <f>SUMIF('Pole Miles 2016'!$A$2:$A$25,I$28,'Pole Miles 2016'!$L$2:$L$25)+SUMIF('Pole Miles 2016'!$A$2:$A$25,I$28,'Pole Miles 2016'!$M$2:$M$25)</f>
        <v>1321.98</v>
      </c>
      <c r="J67" s="70">
        <f>SUMIF('Pole Miles 2016'!$A$2:$A$25,J$28,'Pole Miles 2016'!$L$2:$L$25)+SUMIF('Pole Miles 2016'!$A$2:$A$25,J$28,'Pole Miles 2016'!$M$2:$M$25)</f>
        <v>1017.9</v>
      </c>
      <c r="K67" s="70">
        <f>SUMIF('Pole Miles 2016'!$A$2:$A$25,K$28,'Pole Miles 2016'!$L$2:$L$25)+SUMIF('Pole Miles 2016'!$A$2:$A$25,K$28,'Pole Miles 2016'!$M$2:$M$25)</f>
        <v>4872.26</v>
      </c>
      <c r="L67" s="70">
        <f>SUMIF('Pole Miles 2016'!$A$2:$A$25,L$28,'Pole Miles 2016'!$L$2:$L$25)+SUMIF('Pole Miles 2016'!$A$2:$A$25,L$28,'Pole Miles 2016'!$M$2:$M$25)</f>
        <v>2536.36</v>
      </c>
      <c r="M67" s="70">
        <f>SUMIF('Pole Miles 2016'!$A$2:$A$25,M$28,'Pole Miles 2016'!$L$2:$L$25)+SUMIF('Pole Miles 2016'!$A$2:$A$25,M$28,'Pole Miles 2016'!$M$2:$M$25)</f>
        <v>89.7</v>
      </c>
      <c r="N67" s="70">
        <f>SUMIF('Pole Miles 2016'!$A$2:$A$25,N$28,'Pole Miles 2016'!$L$2:$L$25)+SUMIF('Pole Miles 2016'!$A$2:$A$25,N$28,'Pole Miles 2016'!$M$2:$M$25)</f>
        <v>2864.92</v>
      </c>
      <c r="O67" s="70">
        <f>SUMIF('Pole Miles 2016'!$A$2:$A$25,O$28,'Pole Miles 2016'!$L$2:$L$25)+SUMIF('Pole Miles 2016'!$A$2:$A$25,O$28,'Pole Miles 2016'!$M$2:$M$25)</f>
        <v>4513.58</v>
      </c>
      <c r="P67" s="70">
        <f>SUMIF('Pole Miles 2016'!$A$2:$A$25,P$28,'Pole Miles 2016'!$L$2:$L$25)+SUMIF('Pole Miles 2016'!$A$2:$A$25,P$28,'Pole Miles 2016'!$M$2:$M$25)</f>
        <v>10943.5</v>
      </c>
      <c r="Q67" s="70">
        <f>SUMIF('Pole Miles 2016'!$A$2:$A$25,Q$28,'Pole Miles 2016'!$L$2:$L$25)+SUMIF('Pole Miles 2016'!$A$2:$A$25,Q$28,'Pole Miles 2016'!$M$2:$M$25)</f>
        <v>2519.8700000000003</v>
      </c>
      <c r="R67" s="70">
        <f>SUMIF('Pole Miles 2016'!$A$2:$A$25,R$28,'Pole Miles 2016'!$L$2:$L$25)+SUMIF('Pole Miles 2016'!$A$2:$A$25,R$28,'Pole Miles 2016'!$M$2:$M$25)</f>
        <v>18138.3</v>
      </c>
      <c r="S67" s="70">
        <f>SUMIF('Pole Miles 2016'!$A$2:$A$25,S$28,'Pole Miles 2016'!$L$2:$L$25)+SUMIF('Pole Miles 2016'!$A$2:$A$25,S$28,'Pole Miles 2016'!$M$2:$M$25)</f>
        <v>17618</v>
      </c>
      <c r="T67" s="70">
        <f>SUMIF('Pole Miles 2016'!$A$2:$A$25,T$28,'Pole Miles 2016'!$L$2:$L$25)+SUMIF('Pole Miles 2016'!$A$2:$A$25,T$28,'Pole Miles 2016'!$M$2:$M$25)</f>
        <v>3285.8</v>
      </c>
      <c r="U67" s="70">
        <f>SUMIF('Pole Miles 2016'!$A$2:$A$25,U$28,'Pole Miles 2016'!$L$2:$L$25)+SUMIF('Pole Miles 2016'!$A$2:$A$25,U$28,'Pole Miles 2016'!$M$2:$M$25)</f>
        <v>2325.0100000000002</v>
      </c>
      <c r="V67" s="70">
        <f>SUMIF('Pole Miles 2016'!$A$2:$A$25,V$28,'Pole Miles 2016'!$L$2:$L$25)+SUMIF('Pole Miles 2016'!$A$2:$A$25,V$28,'Pole Miles 2016'!$M$2:$M$25)</f>
        <v>7457.04</v>
      </c>
      <c r="W67" s="70">
        <f>SUMIF('Pole Miles 2016'!$A$2:$A$25,W$28,'Pole Miles 2016'!$L$2:$L$25)+SUMIF('Pole Miles 2016'!$A$2:$A$25,W$28,'Pole Miles 2016'!$M$2:$M$25)</f>
        <v>2208</v>
      </c>
      <c r="X67" s="70">
        <f>SUMIF('Pole Miles 2016'!$A$2:$A$25,X$28,'Pole Miles 2016'!$L$2:$L$25)+SUMIF('Pole Miles 2016'!$A$2:$A$25,X$28,'Pole Miles 2016'!$M$2:$M$25)</f>
        <v>3733.93</v>
      </c>
      <c r="Y67" s="70">
        <f>SUMIF('Pole Miles 2016'!$A$2:$A$25,Y$28,'Pole Miles 2016'!$L$2:$L$25)+SUMIF('Pole Miles 2016'!$A$2:$A$25,Y$28,'Pole Miles 2016'!$M$2:$M$25)</f>
        <v>388.56</v>
      </c>
      <c r="Z67" s="70">
        <f>SUMIF('Pole Miles 2016'!$A$2:$A$25,Z$28,'Pole Miles 2016'!$L$2:$L$25)+SUMIF('Pole Miles 2016'!$A$2:$A$25,Z$28,'Pole Miles 2016'!$M$2:$M$25)</f>
        <v>6512.82</v>
      </c>
      <c r="AA67" s="70">
        <f>SUMIF('Pole Miles 2016'!$A$2:$A$25,AA$28,'Pole Miles 2016'!$L$2:$L$25)+SUMIF('Pole Miles 2016'!$A$2:$A$25,AA$28,'Pole Miles 2016'!$M$2:$M$25)</f>
        <v>237.18</v>
      </c>
      <c r="AB67" s="56"/>
      <c r="AC67" s="1"/>
      <c r="AD67" s="5">
        <f>MIN(D66:AA66)</f>
        <v>68.25</v>
      </c>
    </row>
    <row r="68" spans="1:135" ht="15" hidden="1" customHeight="1" x14ac:dyDescent="0.25">
      <c r="A68" s="1"/>
      <c r="B68" s="39"/>
      <c r="C68" s="72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39"/>
    </row>
    <row r="69" spans="1:135" x14ac:dyDescent="0.25">
      <c r="A69" s="1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135" ht="60" x14ac:dyDescent="0.25">
      <c r="A70" s="1"/>
      <c r="B70" s="39"/>
      <c r="C70" s="74" t="s">
        <v>733</v>
      </c>
      <c r="D70" s="81" t="str">
        <f t="shared" ref="D70:O70" si="27">D30</f>
        <v>Entergy Arkansas, Inc.</v>
      </c>
      <c r="E70" s="81" t="str">
        <f t="shared" si="27"/>
        <v>Black Hills Power, Inc.</v>
      </c>
      <c r="F70" s="81" t="str">
        <f t="shared" si="27"/>
        <v>Central Maine Power Company</v>
      </c>
      <c r="G70" s="81" t="str">
        <f t="shared" si="27"/>
        <v>Duke Energy Ohio, Inc.</v>
      </c>
      <c r="H70" s="81" t="str">
        <f t="shared" si="27"/>
        <v>El Paso Electric Company</v>
      </c>
      <c r="I70" s="81" t="str">
        <f t="shared" si="27"/>
        <v>The Empire District Electric Company</v>
      </c>
      <c r="J70" s="81" t="str">
        <f t="shared" si="27"/>
        <v>Green Mountain Power Corp</v>
      </c>
      <c r="K70" s="81" t="str">
        <f t="shared" si="27"/>
        <v>Idaho Power Company</v>
      </c>
      <c r="L70" s="81" t="str">
        <f t="shared" si="27"/>
        <v>Kansas Gas and Electric Company</v>
      </c>
      <c r="M70" s="81" t="str">
        <f t="shared" si="27"/>
        <v>Lockhart Power Company</v>
      </c>
      <c r="N70" s="81" t="str">
        <f t="shared" si="27"/>
        <v>ALLETE, Inc.</v>
      </c>
      <c r="O70" s="82" t="str">
        <f t="shared" si="27"/>
        <v>New York State Electric &amp; Gas Corporation</v>
      </c>
      <c r="P70" s="39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135" x14ac:dyDescent="0.25">
      <c r="A71" s="1"/>
      <c r="B71" s="39"/>
      <c r="C71" s="160" t="s">
        <v>706</v>
      </c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2"/>
      <c r="P71" s="39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135" x14ac:dyDescent="0.25">
      <c r="A72" s="1"/>
      <c r="B72" s="39"/>
      <c r="C72" s="46" t="s">
        <v>53</v>
      </c>
      <c r="D72" s="83">
        <f t="shared" ref="D72:O72" si="28">IFERROR(SUM(D46,D50,D56,D58)/D65,0)</f>
        <v>5.2458435164435224</v>
      </c>
      <c r="E72" s="83">
        <f t="shared" si="28"/>
        <v>5.0503094971358147</v>
      </c>
      <c r="F72" s="83">
        <f t="shared" si="28"/>
        <v>417.65490216029667</v>
      </c>
      <c r="G72" s="83">
        <f t="shared" si="28"/>
        <v>12.546177546149174</v>
      </c>
      <c r="H72" s="83">
        <f t="shared" si="28"/>
        <v>2.7021304179284162</v>
      </c>
      <c r="I72" s="83">
        <f t="shared" si="28"/>
        <v>4.6977545575594259</v>
      </c>
      <c r="J72" s="83">
        <f t="shared" si="28"/>
        <v>3.9778061838777266</v>
      </c>
      <c r="K72" s="83">
        <f t="shared" si="28"/>
        <v>5.8880422281214519</v>
      </c>
      <c r="L72" s="83">
        <f t="shared" si="28"/>
        <v>8.2494400440730207</v>
      </c>
      <c r="M72" s="83">
        <f t="shared" si="28"/>
        <v>1.1071699198033005</v>
      </c>
      <c r="N72" s="83">
        <f t="shared" si="28"/>
        <v>4.162913886414584</v>
      </c>
      <c r="O72" s="84">
        <f t="shared" si="28"/>
        <v>4.4515308518685144</v>
      </c>
      <c r="P72" s="39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135" x14ac:dyDescent="0.25">
      <c r="A73" s="1"/>
      <c r="B73" s="39"/>
      <c r="C73" s="49" t="s">
        <v>57</v>
      </c>
      <c r="D73" s="85">
        <f t="shared" ref="D73:O73" si="29">IFERROR(SUM(D46,D50,D56,D58)/D66,0)</f>
        <v>37.035610729023382</v>
      </c>
      <c r="E73" s="85">
        <f t="shared" si="29"/>
        <v>32.979255938063744</v>
      </c>
      <c r="F73" s="85">
        <f t="shared" si="29"/>
        <v>167.62144368200836</v>
      </c>
      <c r="G73" s="85">
        <f t="shared" si="29"/>
        <v>66.117729028815376</v>
      </c>
      <c r="H73" s="85">
        <f t="shared" si="29"/>
        <v>16.890576780467327</v>
      </c>
      <c r="I73" s="85">
        <f t="shared" si="29"/>
        <v>27.501345172729351</v>
      </c>
      <c r="J73" s="85">
        <f t="shared" si="29"/>
        <v>30.958563192794927</v>
      </c>
      <c r="K73" s="85">
        <f t="shared" si="29"/>
        <v>32.411373213692265</v>
      </c>
      <c r="L73" s="85">
        <f t="shared" si="29"/>
        <v>45.731206577595074</v>
      </c>
      <c r="M73" s="85">
        <f t="shared" si="29"/>
        <v>6.4998579870650177</v>
      </c>
      <c r="N73" s="85">
        <f t="shared" si="29"/>
        <v>41.526273736600302</v>
      </c>
      <c r="O73" s="86">
        <f t="shared" si="29"/>
        <v>28.8906256684492</v>
      </c>
      <c r="P73" s="39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135" x14ac:dyDescent="0.25">
      <c r="A74" s="1"/>
      <c r="B74" s="39"/>
      <c r="C74" s="56" t="s">
        <v>54</v>
      </c>
      <c r="D74" s="87">
        <f>IFERROR(#REF!/D65,0)</f>
        <v>0</v>
      </c>
      <c r="E74" s="87">
        <f>IFERROR(#REF!/E65,0)</f>
        <v>0</v>
      </c>
      <c r="F74" s="87">
        <f>IFERROR(#REF!/F65,0)</f>
        <v>0</v>
      </c>
      <c r="G74" s="87">
        <f>IFERROR(#REF!/G65,0)</f>
        <v>0</v>
      </c>
      <c r="H74" s="87">
        <f>IFERROR(#REF!/H65,0)</f>
        <v>0</v>
      </c>
      <c r="I74" s="87">
        <f>IFERROR(#REF!/I65,0)</f>
        <v>0</v>
      </c>
      <c r="J74" s="87">
        <f>IFERROR(#REF!/J65,0)</f>
        <v>0</v>
      </c>
      <c r="K74" s="87">
        <f>IFERROR(#REF!/K65,0)</f>
        <v>0</v>
      </c>
      <c r="L74" s="87">
        <f>IFERROR(#REF!/L65,0)</f>
        <v>0</v>
      </c>
      <c r="M74" s="87">
        <f>IFERROR(#REF!/M65,0)</f>
        <v>0</v>
      </c>
      <c r="N74" s="87">
        <f>IFERROR(#REF!/N65,0)</f>
        <v>0</v>
      </c>
      <c r="O74" s="88">
        <f>IFERROR(#REF!/O65,0)</f>
        <v>0</v>
      </c>
      <c r="P74" s="39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135" x14ac:dyDescent="0.25">
      <c r="A75" s="1"/>
      <c r="B75" s="39"/>
      <c r="C75" s="49" t="s">
        <v>203</v>
      </c>
      <c r="D75" s="85">
        <f t="shared" ref="D75:O75" si="30">IFERROR(SUM(D46,D50,D56,D58)/D67,0)</f>
        <v>33.06662968701707</v>
      </c>
      <c r="E75" s="85">
        <f t="shared" si="30"/>
        <v>19.368458781836676</v>
      </c>
      <c r="F75" s="85">
        <f t="shared" si="30"/>
        <v>86.514910059016216</v>
      </c>
      <c r="G75" s="85">
        <f t="shared" si="30"/>
        <v>34.340265854134422</v>
      </c>
      <c r="H75" s="85">
        <f t="shared" si="30"/>
        <v>16.322718824875199</v>
      </c>
      <c r="I75" s="85">
        <f t="shared" si="30"/>
        <v>22.732639629570794</v>
      </c>
      <c r="J75" s="85">
        <f t="shared" si="30"/>
        <v>19.206535667796441</v>
      </c>
      <c r="K75" s="85">
        <f t="shared" si="30"/>
        <v>20.016547146498752</v>
      </c>
      <c r="L75" s="85">
        <f t="shared" si="30"/>
        <v>39.472726269141603</v>
      </c>
      <c r="M75" s="85">
        <f t="shared" si="30"/>
        <v>4.945544120592948</v>
      </c>
      <c r="N75" s="85">
        <f t="shared" si="30"/>
        <v>21.296398394195997</v>
      </c>
      <c r="O75" s="86">
        <f t="shared" si="30"/>
        <v>17.954307888638287</v>
      </c>
      <c r="P75" s="39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135" s="1" customFormat="1" x14ac:dyDescent="0.25">
      <c r="B76" s="39"/>
      <c r="C76" s="49" t="s">
        <v>691</v>
      </c>
      <c r="D76" s="85">
        <f t="shared" ref="D76:O76" si="31">IFERROR(SUM(D48,D52,D60)/D65,0)</f>
        <v>1.0019211255532625</v>
      </c>
      <c r="E76" s="85">
        <f t="shared" si="31"/>
        <v>2.1308820477971255</v>
      </c>
      <c r="F76" s="85">
        <f t="shared" si="31"/>
        <v>76.281064326151849</v>
      </c>
      <c r="G76" s="85">
        <f t="shared" si="31"/>
        <v>17.426343438458069</v>
      </c>
      <c r="H76" s="85">
        <f t="shared" si="31"/>
        <v>1.3034204656222999</v>
      </c>
      <c r="I76" s="85">
        <f t="shared" si="31"/>
        <v>2.4364680939266918</v>
      </c>
      <c r="J76" s="85">
        <f t="shared" si="31"/>
        <v>5.924991113212867</v>
      </c>
      <c r="K76" s="85">
        <f t="shared" si="31"/>
        <v>1.4942343329713743</v>
      </c>
      <c r="L76" s="85">
        <f t="shared" si="31"/>
        <v>2.4806525101271397</v>
      </c>
      <c r="M76" s="85">
        <f t="shared" si="31"/>
        <v>1.6627602605068157</v>
      </c>
      <c r="N76" s="85">
        <f t="shared" si="31"/>
        <v>2.301818211615096</v>
      </c>
      <c r="O76" s="86">
        <f t="shared" si="31"/>
        <v>3.5887818077552067</v>
      </c>
      <c r="P76" s="39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</row>
    <row r="77" spans="1:135" s="1" customFormat="1" x14ac:dyDescent="0.25">
      <c r="B77" s="39"/>
      <c r="C77" s="49" t="s">
        <v>692</v>
      </c>
      <c r="D77" s="85">
        <f t="shared" ref="D77:O77" si="32">IFERROR(SUM(D48,D52,D60)/D66,0)</f>
        <v>7.0735546477628324</v>
      </c>
      <c r="E77" s="85">
        <f t="shared" si="32"/>
        <v>13.914969858378349</v>
      </c>
      <c r="F77" s="85">
        <f t="shared" si="32"/>
        <v>30.614610439894467</v>
      </c>
      <c r="G77" s="85">
        <f t="shared" si="32"/>
        <v>91.835959533403042</v>
      </c>
      <c r="H77" s="85">
        <f t="shared" si="32"/>
        <v>8.1474688659565508</v>
      </c>
      <c r="I77" s="85">
        <f t="shared" si="32"/>
        <v>14.26344208332393</v>
      </c>
      <c r="J77" s="85">
        <f t="shared" si="32"/>
        <v>46.11315969556231</v>
      </c>
      <c r="K77" s="85">
        <f t="shared" si="32"/>
        <v>8.225176511700921</v>
      </c>
      <c r="L77" s="85">
        <f t="shared" si="32"/>
        <v>13.751628205281591</v>
      </c>
      <c r="M77" s="85">
        <f t="shared" si="32"/>
        <v>9.7615599615907449</v>
      </c>
      <c r="N77" s="85">
        <f t="shared" si="32"/>
        <v>22.961304450557844</v>
      </c>
      <c r="O77" s="86">
        <f t="shared" si="32"/>
        <v>23.291347463103815</v>
      </c>
      <c r="P77" s="39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</row>
    <row r="78" spans="1:135" s="1" customFormat="1" x14ac:dyDescent="0.25">
      <c r="B78" s="39"/>
      <c r="C78" s="35" t="s">
        <v>693</v>
      </c>
      <c r="D78" s="36">
        <f>IFERROR(SUM(D48,D52,D60)/D151,0)</f>
        <v>5.2629214492102028</v>
      </c>
      <c r="E78" s="36">
        <f t="shared" ref="E78:O78" si="33">IFERROR(SUM(E48,E52,E60)/E151,0)</f>
        <v>6.8101273686165369</v>
      </c>
      <c r="F78" s="36">
        <f t="shared" si="33"/>
        <v>13.167668221714017</v>
      </c>
      <c r="G78" s="36">
        <f t="shared" si="33"/>
        <v>39.74817989655191</v>
      </c>
      <c r="H78" s="36">
        <f t="shared" si="33"/>
        <v>6.5612937695939166</v>
      </c>
      <c r="I78" s="36">
        <f t="shared" si="33"/>
        <v>9.8251463313566401</v>
      </c>
      <c r="J78" s="36">
        <f t="shared" si="33"/>
        <v>23.840308762933162</v>
      </c>
      <c r="K78" s="36">
        <f t="shared" si="33"/>
        <v>4.2330725583384421</v>
      </c>
      <c r="L78" s="36">
        <f t="shared" si="33"/>
        <v>9.8913903022483396</v>
      </c>
      <c r="M78" s="36">
        <f t="shared" si="33"/>
        <v>6.1893949031825368</v>
      </c>
      <c r="N78" s="36">
        <f t="shared" si="33"/>
        <v>9.8129257140345132</v>
      </c>
      <c r="O78" s="36">
        <f t="shared" si="33"/>
        <v>12.062160124558591</v>
      </c>
      <c r="P78" s="56"/>
      <c r="AC78"/>
      <c r="AD78"/>
      <c r="AE78"/>
      <c r="AF78"/>
      <c r="AG78"/>
      <c r="AH78"/>
      <c r="AI78"/>
      <c r="AJ78"/>
      <c r="AK78"/>
      <c r="AL78"/>
      <c r="AM78"/>
      <c r="AN78"/>
      <c r="AO78"/>
    </row>
    <row r="79" spans="1:135" x14ac:dyDescent="0.25">
      <c r="A79" s="1"/>
      <c r="B79" s="39"/>
      <c r="C79" s="49" t="s">
        <v>55</v>
      </c>
      <c r="D79" s="85">
        <f>IFERROR(D62/D65,0)</f>
        <v>7.1829784307150382</v>
      </c>
      <c r="E79" s="85">
        <f t="shared" ref="E79:O79" si="34">IFERROR(E62/E65,0)</f>
        <v>8.8462485266786377</v>
      </c>
      <c r="F79" s="85">
        <f t="shared" si="34"/>
        <v>549.17752955866058</v>
      </c>
      <c r="G79" s="85">
        <f t="shared" si="34"/>
        <v>42.525910408473102</v>
      </c>
      <c r="H79" s="85">
        <f t="shared" si="34"/>
        <v>5.1233835063513693</v>
      </c>
      <c r="I79" s="85">
        <f t="shared" si="34"/>
        <v>8.8825395955330997</v>
      </c>
      <c r="J79" s="85">
        <f t="shared" si="34"/>
        <v>14.437271793850083</v>
      </c>
      <c r="K79" s="85">
        <f t="shared" si="34"/>
        <v>8.4396819155159779</v>
      </c>
      <c r="L79" s="85">
        <f t="shared" si="34"/>
        <v>12.487235552669349</v>
      </c>
      <c r="M79" s="85">
        <f t="shared" si="34"/>
        <v>4.1746231956732371</v>
      </c>
      <c r="N79" s="85">
        <f t="shared" si="34"/>
        <v>7.9878445090296522</v>
      </c>
      <c r="O79" s="86">
        <f t="shared" si="34"/>
        <v>10.792065116691397</v>
      </c>
      <c r="P79" s="39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</row>
    <row r="80" spans="1:135" s="1" customFormat="1" x14ac:dyDescent="0.25">
      <c r="B80" s="39"/>
      <c r="C80" s="49" t="s">
        <v>58</v>
      </c>
      <c r="D80" s="85">
        <f>IFERROR(D62/D66,0)</f>
        <v>50.711766792328703</v>
      </c>
      <c r="E80" s="85">
        <f t="shared" ref="E80:O80" si="35">IFERROR(E62/E66,0)</f>
        <v>57.767290186573774</v>
      </c>
      <c r="F80" s="85">
        <f t="shared" si="35"/>
        <v>220.40667993167972</v>
      </c>
      <c r="G80" s="85">
        <f t="shared" si="35"/>
        <v>224.10942382639166</v>
      </c>
      <c r="H80" s="85">
        <f t="shared" si="35"/>
        <v>32.025435158733416</v>
      </c>
      <c r="I80" s="85">
        <f t="shared" si="35"/>
        <v>51.999691434305291</v>
      </c>
      <c r="J80" s="85">
        <f t="shared" si="35"/>
        <v>112.36273727287326</v>
      </c>
      <c r="K80" s="85">
        <f t="shared" si="35"/>
        <v>46.457153289797233</v>
      </c>
      <c r="L80" s="85">
        <f t="shared" si="35"/>
        <v>69.223649798206438</v>
      </c>
      <c r="M80" s="85">
        <f t="shared" si="35"/>
        <v>24.507943574012813</v>
      </c>
      <c r="N80" s="85">
        <f t="shared" si="35"/>
        <v>79.681066363122568</v>
      </c>
      <c r="O80" s="86">
        <f t="shared" si="35"/>
        <v>70.040964299952478</v>
      </c>
      <c r="P80" s="39"/>
      <c r="AC80"/>
      <c r="AD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</row>
    <row r="81" spans="1:135" x14ac:dyDescent="0.25">
      <c r="A81" s="1"/>
      <c r="B81" s="39"/>
      <c r="C81" s="69" t="s">
        <v>204</v>
      </c>
      <c r="D81" s="89">
        <f>IFERROR(D62/D67,0)</f>
        <v>45.277158396694297</v>
      </c>
      <c r="E81" s="89">
        <f t="shared" ref="E81:O81" si="36">IFERROR(E62/E67,0)</f>
        <v>33.92627720341293</v>
      </c>
      <c r="F81" s="89">
        <f t="shared" si="36"/>
        <v>113.75909711689447</v>
      </c>
      <c r="G81" s="89">
        <f t="shared" si="36"/>
        <v>116.39808728550135</v>
      </c>
      <c r="H81" s="89">
        <f t="shared" si="36"/>
        <v>30.948746163884092</v>
      </c>
      <c r="I81" s="89">
        <f t="shared" si="36"/>
        <v>42.98299733342192</v>
      </c>
      <c r="J81" s="89">
        <f t="shared" si="36"/>
        <v>69.709272608133872</v>
      </c>
      <c r="K81" s="89">
        <f t="shared" si="36"/>
        <v>28.690910224208043</v>
      </c>
      <c r="L81" s="89">
        <f t="shared" si="36"/>
        <v>59.75014403346664</v>
      </c>
      <c r="M81" s="89">
        <f t="shared" si="36"/>
        <v>18.647348371531486</v>
      </c>
      <c r="N81" s="89">
        <f t="shared" si="36"/>
        <v>40.863761205903771</v>
      </c>
      <c r="O81" s="90">
        <f t="shared" si="36"/>
        <v>43.527511390374535</v>
      </c>
      <c r="P81" s="39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</row>
    <row r="82" spans="1:135" x14ac:dyDescent="0.25">
      <c r="A82" s="1"/>
      <c r="B82" s="39"/>
      <c r="C82" s="72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39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</row>
    <row r="83" spans="1:135" x14ac:dyDescent="0.25">
      <c r="A83" s="1"/>
      <c r="B83" s="39"/>
      <c r="C83" s="72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1"/>
      <c r="AC83" s="1"/>
      <c r="AD83" s="1"/>
      <c r="AM83" s="1"/>
      <c r="AN83" s="1"/>
      <c r="AO83" s="1"/>
    </row>
    <row r="84" spans="1:135" ht="75" x14ac:dyDescent="0.25">
      <c r="A84" s="1"/>
      <c r="B84" s="39"/>
      <c r="C84" s="74" t="s">
        <v>733</v>
      </c>
      <c r="D84" s="92" t="str">
        <f t="shared" ref="D84:O84" si="37">P30</f>
        <v>Niagara Mohawk Power Corporation</v>
      </c>
      <c r="E84" s="92" t="str">
        <f t="shared" si="37"/>
        <v>Northern States Power Company (Wisconsin)</v>
      </c>
      <c r="F84" s="92" t="str">
        <f t="shared" si="37"/>
        <v>Pacific Gas And Electric Company</v>
      </c>
      <c r="G84" s="92" t="str">
        <f t="shared" si="37"/>
        <v>PacifiCorp</v>
      </c>
      <c r="H84" s="92" t="str">
        <f t="shared" si="37"/>
        <v>Public Service Company of New Mexico</v>
      </c>
      <c r="I84" s="92" t="str">
        <f t="shared" si="37"/>
        <v>Sierra Pacific Power Company d/b/a NV Energy</v>
      </c>
      <c r="J84" s="92" t="str">
        <f t="shared" si="37"/>
        <v>Southwestern Public Service Company</v>
      </c>
      <c r="K84" s="92" t="str">
        <f t="shared" si="37"/>
        <v>Avista Corporation</v>
      </c>
      <c r="L84" s="92" t="str">
        <f t="shared" si="37"/>
        <v>Westar Energy, Inc.</v>
      </c>
      <c r="M84" s="92" t="str">
        <f t="shared" si="37"/>
        <v>Chugach Electric Association, Inc.</v>
      </c>
      <c r="N84" s="92" t="str">
        <f t="shared" si="37"/>
        <v>ITC Midwest LLC</v>
      </c>
      <c r="O84" s="93" t="str">
        <f t="shared" si="37"/>
        <v>UGI Utilities, Inc.</v>
      </c>
      <c r="P84" s="91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1"/>
      <c r="AE84" s="1"/>
      <c r="AF84" s="1"/>
      <c r="AG84" s="1"/>
      <c r="AH84" s="1"/>
      <c r="AI84" s="1"/>
      <c r="AJ84" s="1"/>
      <c r="AK84" s="1"/>
      <c r="AL84" s="1"/>
    </row>
    <row r="85" spans="1:135" x14ac:dyDescent="0.25">
      <c r="A85" s="1"/>
      <c r="B85" s="39"/>
      <c r="C85" s="160" t="s">
        <v>706</v>
      </c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2"/>
      <c r="P85" s="39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135" x14ac:dyDescent="0.25">
      <c r="A86" s="1"/>
      <c r="B86" s="39"/>
      <c r="C86" s="46" t="s">
        <v>53</v>
      </c>
      <c r="D86" s="83">
        <f t="shared" ref="D86:O86" si="38">IFERROR(SUM(P46,P50,P56,P58)/P65,0)</f>
        <v>21.037488639597594</v>
      </c>
      <c r="E86" s="83">
        <f t="shared" si="38"/>
        <v>13.911175535759387</v>
      </c>
      <c r="F86" s="83">
        <f t="shared" si="38"/>
        <v>13.287406632936401</v>
      </c>
      <c r="G86" s="83">
        <f t="shared" si="38"/>
        <v>8.2628255676244819</v>
      </c>
      <c r="H86" s="83">
        <f t="shared" si="38"/>
        <v>4.9060289932141599</v>
      </c>
      <c r="I86" s="83">
        <f t="shared" si="38"/>
        <v>6.5240537485017498</v>
      </c>
      <c r="J86" s="83">
        <f t="shared" si="38"/>
        <v>9.0936276462862686</v>
      </c>
      <c r="K86" s="83">
        <f t="shared" si="38"/>
        <v>4.9662308010558984</v>
      </c>
      <c r="L86" s="83">
        <f t="shared" si="38"/>
        <v>6.5573250461326245</v>
      </c>
      <c r="M86" s="83">
        <f t="shared" si="38"/>
        <v>14.381898766424904</v>
      </c>
      <c r="N86" s="83">
        <f t="shared" si="38"/>
        <v>0</v>
      </c>
      <c r="O86" s="84">
        <f t="shared" si="38"/>
        <v>3.8367475384076473</v>
      </c>
      <c r="P86" s="39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135" x14ac:dyDescent="0.25">
      <c r="A87" s="1"/>
      <c r="B87" s="39"/>
      <c r="C87" s="49" t="s">
        <v>57</v>
      </c>
      <c r="D87" s="85">
        <f t="shared" ref="D87:O87" si="39">IFERROR(SUM(P46,P50,P56,P58)/P66,0)</f>
        <v>46.978078590572288</v>
      </c>
      <c r="E87" s="85">
        <f t="shared" si="39"/>
        <v>82.736672753093927</v>
      </c>
      <c r="F87" s="85">
        <f t="shared" si="39"/>
        <v>58.912994151705625</v>
      </c>
      <c r="G87" s="85">
        <f t="shared" si="39"/>
        <v>55.880676280716358</v>
      </c>
      <c r="H87" s="85">
        <f t="shared" si="39"/>
        <v>34.22574959546926</v>
      </c>
      <c r="I87" s="85">
        <f t="shared" si="39"/>
        <v>35.501147409756832</v>
      </c>
      <c r="J87" s="85">
        <f t="shared" si="39"/>
        <v>58.040626540336277</v>
      </c>
      <c r="K87" s="85">
        <f t="shared" si="39"/>
        <v>38.569482540685733</v>
      </c>
      <c r="L87" s="85">
        <f t="shared" si="39"/>
        <v>42.359394848305755</v>
      </c>
      <c r="M87" s="85">
        <f t="shared" si="39"/>
        <v>96.860713178294574</v>
      </c>
      <c r="N87" s="85">
        <f t="shared" si="39"/>
        <v>76.400596042255614</v>
      </c>
      <c r="O87" s="86">
        <f t="shared" si="39"/>
        <v>15.669979862436387</v>
      </c>
      <c r="P87" s="39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135" x14ac:dyDescent="0.25">
      <c r="A88" s="1"/>
      <c r="B88" s="39"/>
      <c r="C88" s="49" t="s">
        <v>203</v>
      </c>
      <c r="D88" s="85">
        <f t="shared" ref="D88:O88" si="40">IFERROR(SUM(P46,P50,P56,P58)/P67,0)</f>
        <v>27.229127107415362</v>
      </c>
      <c r="E88" s="85">
        <f t="shared" si="40"/>
        <v>40.459335203800187</v>
      </c>
      <c r="F88" s="85">
        <f t="shared" si="40"/>
        <v>55.676210973464983</v>
      </c>
      <c r="G88" s="85">
        <f t="shared" si="40"/>
        <v>30.461914803042337</v>
      </c>
      <c r="H88" s="85">
        <f t="shared" si="40"/>
        <v>19.311747443544952</v>
      </c>
      <c r="I88" s="85">
        <f t="shared" si="40"/>
        <v>25.274417851966227</v>
      </c>
      <c r="J88" s="85">
        <f t="shared" si="40"/>
        <v>35.528969939815262</v>
      </c>
      <c r="K88" s="85">
        <f t="shared" si="40"/>
        <v>27.638842278079711</v>
      </c>
      <c r="L88" s="85">
        <f t="shared" si="40"/>
        <v>28.792222705031968</v>
      </c>
      <c r="M88" s="85">
        <f t="shared" si="40"/>
        <v>48.235917232859784</v>
      </c>
      <c r="N88" s="85">
        <f t="shared" si="40"/>
        <v>39.421357107980874</v>
      </c>
      <c r="O88" s="86">
        <f t="shared" si="40"/>
        <v>12.98233848962286</v>
      </c>
      <c r="P88" s="39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135" x14ac:dyDescent="0.25">
      <c r="A89" s="1"/>
      <c r="B89" s="39"/>
      <c r="C89" s="49" t="s">
        <v>691</v>
      </c>
      <c r="D89" s="85">
        <f t="shared" ref="D89:O89" si="41">IFERROR(SUM(P48,P52,P60)/P65,0)</f>
        <v>9.8902016352317972</v>
      </c>
      <c r="E89" s="85">
        <f t="shared" si="41"/>
        <v>4.0200883113588999</v>
      </c>
      <c r="F89" s="85">
        <f t="shared" si="41"/>
        <v>3.727935877339525</v>
      </c>
      <c r="G89" s="85">
        <f t="shared" si="41"/>
        <v>1.5518228858294543</v>
      </c>
      <c r="H89" s="85">
        <f t="shared" si="41"/>
        <v>1.2462243239634061</v>
      </c>
      <c r="I89" s="85">
        <f t="shared" si="41"/>
        <v>1.3721223335972388</v>
      </c>
      <c r="J89" s="85">
        <f t="shared" si="41"/>
        <v>1.8422221153076737</v>
      </c>
      <c r="K89" s="85">
        <f t="shared" si="41"/>
        <v>2.9199775275221009</v>
      </c>
      <c r="L89" s="85">
        <f t="shared" si="41"/>
        <v>4.8932000575501586</v>
      </c>
      <c r="M89" s="85">
        <f t="shared" si="41"/>
        <v>4.2347564278810879</v>
      </c>
      <c r="N89" s="85">
        <f t="shared" si="41"/>
        <v>0</v>
      </c>
      <c r="O89" s="86">
        <f t="shared" si="41"/>
        <v>10.012845911732628</v>
      </c>
      <c r="P89" s="39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135" x14ac:dyDescent="0.25">
      <c r="A90" s="1"/>
      <c r="B90" s="39"/>
      <c r="C90" s="49" t="s">
        <v>692</v>
      </c>
      <c r="D90" s="85">
        <f t="shared" ref="D90:O90" si="42">IFERROR(SUM(P48,P52,P60)/P66,0)</f>
        <v>22.085462654605777</v>
      </c>
      <c r="E90" s="85">
        <f t="shared" si="42"/>
        <v>23.909462590019913</v>
      </c>
      <c r="F90" s="85">
        <f t="shared" si="42"/>
        <v>16.52872306889746</v>
      </c>
      <c r="G90" s="85">
        <f t="shared" si="42"/>
        <v>10.494825482921751</v>
      </c>
      <c r="H90" s="85">
        <f t="shared" si="42"/>
        <v>8.6939889084941218</v>
      </c>
      <c r="I90" s="85">
        <f t="shared" si="42"/>
        <v>7.4665107166601468</v>
      </c>
      <c r="J90" s="85">
        <f t="shared" si="42"/>
        <v>11.758093684711998</v>
      </c>
      <c r="K90" s="85">
        <f t="shared" si="42"/>
        <v>22.677565094842784</v>
      </c>
      <c r="L90" s="85">
        <f t="shared" si="42"/>
        <v>31.609382156793487</v>
      </c>
      <c r="M90" s="85">
        <f t="shared" si="42"/>
        <v>28.520679668425554</v>
      </c>
      <c r="N90" s="85">
        <f t="shared" si="42"/>
        <v>20.781966892181277</v>
      </c>
      <c r="O90" s="86">
        <f t="shared" si="42"/>
        <v>40.894297118034231</v>
      </c>
      <c r="P90" s="39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135" x14ac:dyDescent="0.25">
      <c r="A91" s="1"/>
      <c r="B91" s="39"/>
      <c r="C91" s="35" t="s">
        <v>693</v>
      </c>
      <c r="D91" s="36">
        <f>IFERROR(SUM(P48,P52,P60)/P151,0)</f>
        <v>10.66752635644937</v>
      </c>
      <c r="E91" s="36">
        <f t="shared" ref="E91:O91" si="43">IFERROR(SUM(Q48,Q52,Q60)/Q151,0)</f>
        <v>9.7433714426246958</v>
      </c>
      <c r="F91" s="36">
        <f t="shared" si="43"/>
        <v>13.017171706015862</v>
      </c>
      <c r="G91" s="36">
        <f t="shared" si="43"/>
        <v>4.7674870368364024</v>
      </c>
      <c r="H91" s="36">
        <f t="shared" si="43"/>
        <v>4.0879581421947222</v>
      </c>
      <c r="I91" s="36">
        <f t="shared" si="43"/>
        <v>4.4297092140649239</v>
      </c>
      <c r="J91" s="36">
        <f t="shared" si="43"/>
        <v>5.9979963170472788</v>
      </c>
      <c r="K91" s="36">
        <f t="shared" si="43"/>
        <v>13.542261990985429</v>
      </c>
      <c r="L91" s="36">
        <f t="shared" si="43"/>
        <v>17.904417935424132</v>
      </c>
      <c r="M91" s="36">
        <f t="shared" si="43"/>
        <v>11.835905900076231</v>
      </c>
      <c r="N91" s="36">
        <f t="shared" si="43"/>
        <v>8.9359396468779</v>
      </c>
      <c r="O91" s="36">
        <f t="shared" si="43"/>
        <v>28.233582734961232</v>
      </c>
      <c r="P91" s="56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135" s="1" customFormat="1" x14ac:dyDescent="0.25">
      <c r="B92" s="39"/>
      <c r="C92" s="49" t="s">
        <v>55</v>
      </c>
      <c r="D92" s="85">
        <f t="shared" ref="D92:O92" si="44">IFERROR(P62/P65,0)</f>
        <v>39.924574180861654</v>
      </c>
      <c r="E92" s="85">
        <f t="shared" si="44"/>
        <v>20.940263852847863</v>
      </c>
      <c r="F92" s="85">
        <f t="shared" si="44"/>
        <v>20.263213058602297</v>
      </c>
      <c r="G92" s="85">
        <f t="shared" si="44"/>
        <v>11.012413900802644</v>
      </c>
      <c r="H92" s="85">
        <f t="shared" si="44"/>
        <v>6.8860132605368598</v>
      </c>
      <c r="I92" s="85">
        <f t="shared" si="44"/>
        <v>8.9167426099097149</v>
      </c>
      <c r="J92" s="85">
        <f t="shared" si="44"/>
        <v>12.28293655257583</v>
      </c>
      <c r="K92" s="85">
        <f t="shared" si="44"/>
        <v>10.349929454831601</v>
      </c>
      <c r="L92" s="85">
        <f t="shared" si="44"/>
        <v>14.933331963110851</v>
      </c>
      <c r="M92" s="85">
        <f t="shared" si="44"/>
        <v>22.218874193207576</v>
      </c>
      <c r="N92" s="85">
        <f t="shared" si="44"/>
        <v>0</v>
      </c>
      <c r="O92" s="86">
        <f t="shared" si="44"/>
        <v>20.534732189431413</v>
      </c>
      <c r="P92" s="39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</row>
    <row r="93" spans="1:135" x14ac:dyDescent="0.25">
      <c r="A93" s="1"/>
      <c r="B93" s="39"/>
      <c r="C93" s="49" t="s">
        <v>58</v>
      </c>
      <c r="D93" s="85">
        <f t="shared" ref="D93:O93" si="45">IFERROR(P62/P66,0)</f>
        <v>89.154167386375278</v>
      </c>
      <c r="E93" s="85">
        <f t="shared" si="45"/>
        <v>124.54215341492633</v>
      </c>
      <c r="F93" s="85">
        <f t="shared" si="45"/>
        <v>89.841952263064755</v>
      </c>
      <c r="G93" s="85">
        <f t="shared" si="45"/>
        <v>74.475871628127834</v>
      </c>
      <c r="H93" s="85">
        <f t="shared" si="45"/>
        <v>48.03864100521988</v>
      </c>
      <c r="I93" s="85">
        <f t="shared" si="45"/>
        <v>48.521150501244946</v>
      </c>
      <c r="J93" s="85">
        <f t="shared" si="45"/>
        <v>78.396582859629532</v>
      </c>
      <c r="K93" s="85">
        <f t="shared" si="45"/>
        <v>80.381166199642223</v>
      </c>
      <c r="L93" s="85">
        <f t="shared" si="45"/>
        <v>96.467218046375848</v>
      </c>
      <c r="M93" s="85">
        <f t="shared" si="45"/>
        <v>149.64199340612345</v>
      </c>
      <c r="N93" s="85">
        <f t="shared" si="45"/>
        <v>112.61759949932939</v>
      </c>
      <c r="O93" s="86">
        <f t="shared" si="45"/>
        <v>83.867608349977942</v>
      </c>
      <c r="P93" s="39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</row>
    <row r="94" spans="1:135" x14ac:dyDescent="0.25">
      <c r="A94" s="1"/>
      <c r="B94" s="39"/>
      <c r="C94" s="69" t="s">
        <v>204</v>
      </c>
      <c r="D94" s="89">
        <f t="shared" ref="D94:O94" si="46">IFERROR(P62/P67,0)</f>
        <v>51.674956250904955</v>
      </c>
      <c r="E94" s="89">
        <f t="shared" si="46"/>
        <v>60.902772184891667</v>
      </c>
      <c r="F94" s="89">
        <f t="shared" si="46"/>
        <v>84.905877905062241</v>
      </c>
      <c r="G94" s="89">
        <f t="shared" si="46"/>
        <v>40.598607737344743</v>
      </c>
      <c r="H94" s="89">
        <f t="shared" si="46"/>
        <v>27.105618243252071</v>
      </c>
      <c r="I94" s="89">
        <f t="shared" si="46"/>
        <v>34.543780184681225</v>
      </c>
      <c r="J94" s="89">
        <f t="shared" si="46"/>
        <v>47.989658310602316</v>
      </c>
      <c r="K94" s="89">
        <f t="shared" si="46"/>
        <v>57.601041766025318</v>
      </c>
      <c r="L94" s="89">
        <f t="shared" si="46"/>
        <v>65.570002491129159</v>
      </c>
      <c r="M94" s="89">
        <f t="shared" si="46"/>
        <v>74.520603572382342</v>
      </c>
      <c r="N94" s="89">
        <f t="shared" si="46"/>
        <v>58.108690723449506</v>
      </c>
      <c r="O94" s="90">
        <f t="shared" si="46"/>
        <v>69.483029938319689</v>
      </c>
      <c r="P94" s="39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</row>
    <row r="95" spans="1:135" x14ac:dyDescent="0.25">
      <c r="A95" s="1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M95" s="1"/>
      <c r="AN95" s="1"/>
      <c r="AO95" s="1"/>
    </row>
    <row r="96" spans="1:135" x14ac:dyDescent="0.25">
      <c r="A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E96" s="1"/>
      <c r="AF96" s="1"/>
      <c r="AG96" s="1"/>
      <c r="AH96" s="1"/>
      <c r="AI96" s="1"/>
      <c r="AJ96" s="1"/>
      <c r="AK96" s="1"/>
      <c r="AL96" s="1"/>
    </row>
    <row r="97" spans="1:30" x14ac:dyDescent="0.25">
      <c r="A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x14ac:dyDescent="0.25">
      <c r="A98" s="1"/>
      <c r="C98" s="1"/>
      <c r="D98" s="136">
        <f>D66/D67</f>
        <v>0.89283338484557573</v>
      </c>
      <c r="E98" s="136">
        <f t="shared" ref="E98:AA98" si="47">E66/E67</f>
        <v>0.58729216990860422</v>
      </c>
      <c r="F98" s="136">
        <f t="shared" si="47"/>
        <v>0.51613271046121101</v>
      </c>
      <c r="G98" s="136">
        <f t="shared" si="47"/>
        <v>0.5193806012176897</v>
      </c>
      <c r="H98" s="136">
        <f t="shared" si="47"/>
        <v>0.9663801915723319</v>
      </c>
      <c r="I98" s="136">
        <f t="shared" si="47"/>
        <v>0.8266010075795398</v>
      </c>
      <c r="J98" s="136">
        <f t="shared" si="47"/>
        <v>0.62039493073975838</v>
      </c>
      <c r="K98" s="136">
        <f t="shared" si="47"/>
        <v>0.61757787966980415</v>
      </c>
      <c r="L98" s="136">
        <f t="shared" si="47"/>
        <v>0.86314639877619892</v>
      </c>
      <c r="M98" s="136">
        <f t="shared" si="47"/>
        <v>0.76086956521739124</v>
      </c>
      <c r="N98" s="136">
        <f t="shared" si="47"/>
        <v>0.51284154531365622</v>
      </c>
      <c r="O98" s="136">
        <f t="shared" si="47"/>
        <v>0.62145791145831031</v>
      </c>
      <c r="P98" s="136">
        <f t="shared" si="47"/>
        <v>0.5796134691826198</v>
      </c>
      <c r="Q98" s="136">
        <f t="shared" si="47"/>
        <v>0.48901332211582338</v>
      </c>
      <c r="R98" s="136">
        <f t="shared" si="47"/>
        <v>0.94505824691398865</v>
      </c>
      <c r="S98" s="136">
        <f t="shared" si="47"/>
        <v>0.54512430468838691</v>
      </c>
      <c r="T98" s="136">
        <f t="shared" si="47"/>
        <v>0.56424615010043211</v>
      </c>
      <c r="U98" s="136">
        <f t="shared" si="47"/>
        <v>0.71193242179603522</v>
      </c>
      <c r="V98" s="136">
        <f t="shared" si="47"/>
        <v>0.6121396693594241</v>
      </c>
      <c r="W98" s="136">
        <f t="shared" si="47"/>
        <v>0.71659873188405798</v>
      </c>
      <c r="X98" s="136">
        <f t="shared" si="47"/>
        <v>0.67971279590136935</v>
      </c>
      <c r="Y98" s="136">
        <f t="shared" si="47"/>
        <v>0.49799258801729462</v>
      </c>
      <c r="Z98" s="136">
        <f t="shared" si="47"/>
        <v>0.51598232409309641</v>
      </c>
      <c r="AA98" s="136">
        <f t="shared" si="47"/>
        <v>0.82848469516822665</v>
      </c>
      <c r="AB98" s="1"/>
    </row>
    <row r="99" spans="1:30" x14ac:dyDescent="0.25">
      <c r="A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56">
        <f>AVERAGE(D100:AA100)</f>
        <v>0.2493675648421072</v>
      </c>
    </row>
    <row r="100" spans="1:30" x14ac:dyDescent="0.25">
      <c r="A100" s="1"/>
      <c r="C100" s="1"/>
      <c r="D100" s="155">
        <f t="shared" ref="D100:AA100" si="48">SUM(D48,D52,D60)/D62</f>
        <v>0.13948547043785639</v>
      </c>
      <c r="E100" s="155">
        <f t="shared" si="48"/>
        <v>0.24087974030695411</v>
      </c>
      <c r="F100" s="155">
        <f t="shared" si="48"/>
        <v>0.13890055623261596</v>
      </c>
      <c r="G100" s="155">
        <f t="shared" si="48"/>
        <v>0.40978178411874627</v>
      </c>
      <c r="H100" s="155">
        <f t="shared" si="48"/>
        <v>0.25440618763098105</v>
      </c>
      <c r="I100" s="155">
        <f t="shared" si="48"/>
        <v>0.27429859081652236</v>
      </c>
      <c r="J100" s="155">
        <f t="shared" si="48"/>
        <v>0.41039548176524354</v>
      </c>
      <c r="K100" s="155">
        <f t="shared" si="48"/>
        <v>0.17704865514235688</v>
      </c>
      <c r="L100" s="155">
        <f t="shared" si="48"/>
        <v>0.19865505857274071</v>
      </c>
      <c r="M100" s="155">
        <f t="shared" si="48"/>
        <v>0.39830187841388254</v>
      </c>
      <c r="N100" s="155">
        <f t="shared" si="48"/>
        <v>0.28816512502378649</v>
      </c>
      <c r="O100" s="155">
        <f t="shared" si="48"/>
        <v>0.33253893197926199</v>
      </c>
      <c r="P100" s="155">
        <f t="shared" si="48"/>
        <v>0.247722157046143</v>
      </c>
      <c r="Q100" s="155">
        <f t="shared" si="48"/>
        <v>0.19197887570132838</v>
      </c>
      <c r="R100" s="155">
        <f t="shared" si="48"/>
        <v>0.18397555543428057</v>
      </c>
      <c r="S100" s="155">
        <f t="shared" si="48"/>
        <v>0.14091577921134521</v>
      </c>
      <c r="T100" s="155">
        <f t="shared" si="48"/>
        <v>0.18097907697991358</v>
      </c>
      <c r="U100" s="155">
        <f t="shared" si="48"/>
        <v>0.15388156792507574</v>
      </c>
      <c r="V100" s="155">
        <f t="shared" si="48"/>
        <v>0.14998222187521965</v>
      </c>
      <c r="W100" s="155">
        <f t="shared" si="48"/>
        <v>0.28212535556548973</v>
      </c>
      <c r="X100" s="155">
        <f t="shared" si="48"/>
        <v>0.32766967677659709</v>
      </c>
      <c r="Y100" s="155">
        <f t="shared" si="48"/>
        <v>0.19059275420784705</v>
      </c>
      <c r="Z100" s="155">
        <f t="shared" si="48"/>
        <v>0.18453569410618659</v>
      </c>
      <c r="AA100" s="155">
        <f t="shared" si="48"/>
        <v>0.4876053809401969</v>
      </c>
      <c r="AB100" s="1"/>
    </row>
    <row r="101" spans="1:30" x14ac:dyDescent="0.25">
      <c r="A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30" x14ac:dyDescent="0.25">
      <c r="A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30" x14ac:dyDescent="0.25">
      <c r="A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30" x14ac:dyDescent="0.25">
      <c r="A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30" x14ac:dyDescent="0.25">
      <c r="A105" s="1" t="s">
        <v>5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30" x14ac:dyDescent="0.25">
      <c r="A106" s="1" t="s">
        <v>16</v>
      </c>
      <c r="B106" s="34"/>
      <c r="C106" s="380" t="s">
        <v>689</v>
      </c>
      <c r="D106" s="3">
        <f t="shared" ref="D106:M107" si="49">VLOOKUP(D$28,$C$2:$CH$25,MATCH($A105,$C$1:$CH$1,0),FALSE)/1000</f>
        <v>40347.980000000003</v>
      </c>
      <c r="E106" s="3">
        <f t="shared" si="49"/>
        <v>25301.632000000001</v>
      </c>
      <c r="F106" s="3">
        <f t="shared" si="49"/>
        <v>173794.49600000001</v>
      </c>
      <c r="G106" s="3">
        <f t="shared" si="49"/>
        <v>50347.88</v>
      </c>
      <c r="H106" s="3">
        <f t="shared" si="49"/>
        <v>20343.628000000001</v>
      </c>
      <c r="I106" s="3">
        <f t="shared" si="49"/>
        <v>22089.276000000002</v>
      </c>
      <c r="J106" s="3">
        <f t="shared" si="49"/>
        <v>95650.351999999999</v>
      </c>
      <c r="K106" s="3">
        <f t="shared" si="49"/>
        <v>25408.261999999999</v>
      </c>
      <c r="L106" s="3">
        <f t="shared" si="49"/>
        <v>127328.17600000001</v>
      </c>
      <c r="M106" s="3">
        <f t="shared" si="49"/>
        <v>324.39299999999997</v>
      </c>
      <c r="N106" s="3">
        <f t="shared" ref="N106:W107" si="50">VLOOKUP(N$28,$C$2:$CH$25,MATCH($A105,$C$1:$CH$1,0),FALSE)/1000</f>
        <v>84273</v>
      </c>
      <c r="O106" s="3">
        <f t="shared" si="50"/>
        <v>47009.644</v>
      </c>
      <c r="P106" s="3">
        <f t="shared" si="50"/>
        <v>72612.368000000002</v>
      </c>
      <c r="Q106" s="3">
        <f t="shared" si="50"/>
        <v>66585.84</v>
      </c>
      <c r="R106" s="3">
        <f t="shared" si="50"/>
        <v>296115.20000000001</v>
      </c>
      <c r="S106" s="3">
        <f t="shared" si="50"/>
        <v>203261.008</v>
      </c>
      <c r="T106" s="3">
        <f t="shared" si="50"/>
        <v>34984.504000000001</v>
      </c>
      <c r="U106" s="3">
        <f t="shared" si="50"/>
        <v>14405.876</v>
      </c>
      <c r="V106" s="3">
        <f t="shared" si="50"/>
        <v>173307.47200000001</v>
      </c>
      <c r="W106" s="3">
        <f t="shared" si="50"/>
        <v>31089.878000000001</v>
      </c>
      <c r="X106" s="3">
        <f t="shared" ref="X106:AA107" si="51">VLOOKUP(X$28,$C$2:$CH$25,MATCH($A105,$C$1:$CH$1,0),FALSE)/1000</f>
        <v>130856.39200000001</v>
      </c>
      <c r="Y106" s="3">
        <f t="shared" si="51"/>
        <v>5570.4530000000004</v>
      </c>
      <c r="Z106" s="3">
        <f t="shared" si="51"/>
        <v>41309.671999999999</v>
      </c>
      <c r="AA106" s="3">
        <f t="shared" si="51"/>
        <v>7019.7740000000003</v>
      </c>
      <c r="AB106" s="34"/>
    </row>
    <row r="107" spans="1:30" x14ac:dyDescent="0.25">
      <c r="A107" s="1"/>
      <c r="B107" s="34"/>
      <c r="C107" s="380" t="s">
        <v>39</v>
      </c>
      <c r="D107" s="3">
        <f t="shared" si="49"/>
        <v>13514.433000000001</v>
      </c>
      <c r="E107" s="3">
        <f t="shared" si="49"/>
        <v>8878.9310000000005</v>
      </c>
      <c r="F107" s="3">
        <f t="shared" si="49"/>
        <v>29648.036</v>
      </c>
      <c r="G107" s="3">
        <f t="shared" si="49"/>
        <v>17614.013999999999</v>
      </c>
      <c r="H107" s="3">
        <f t="shared" si="49"/>
        <v>10839.558999999999</v>
      </c>
      <c r="I107" s="3">
        <f t="shared" si="49"/>
        <v>10619.129000000001</v>
      </c>
      <c r="J107" s="3">
        <f t="shared" si="49"/>
        <v>19874.302</v>
      </c>
      <c r="K107" s="3">
        <f t="shared" si="49"/>
        <v>20543.258000000002</v>
      </c>
      <c r="L107" s="3">
        <f t="shared" si="49"/>
        <v>35424.631999999998</v>
      </c>
      <c r="M107" s="3">
        <f t="shared" si="49"/>
        <v>222.69007812500001</v>
      </c>
      <c r="N107" s="3">
        <f t="shared" si="50"/>
        <v>24013.687999999998</v>
      </c>
      <c r="O107" s="3">
        <f t="shared" si="50"/>
        <v>12891.589</v>
      </c>
      <c r="P107" s="3">
        <f t="shared" si="50"/>
        <v>60504.767999999996</v>
      </c>
      <c r="Q107" s="3">
        <f t="shared" si="50"/>
        <v>20327.058000000001</v>
      </c>
      <c r="R107" s="3">
        <f t="shared" si="50"/>
        <v>185656.17600000001</v>
      </c>
      <c r="S107" s="3">
        <f t="shared" si="50"/>
        <v>22664.844000000001</v>
      </c>
      <c r="T107" s="3">
        <f t="shared" si="50"/>
        <v>18954.669999999998</v>
      </c>
      <c r="U107" s="3">
        <f t="shared" si="50"/>
        <v>7830.692</v>
      </c>
      <c r="V107" s="3">
        <f t="shared" si="50"/>
        <v>46695.684000000001</v>
      </c>
      <c r="W107" s="3">
        <f t="shared" si="50"/>
        <v>14664.44</v>
      </c>
      <c r="X107" s="3">
        <f t="shared" si="51"/>
        <v>42216.016000000003</v>
      </c>
      <c r="Y107" s="3">
        <f t="shared" si="51"/>
        <v>3045.0140000000001</v>
      </c>
      <c r="Z107" s="3">
        <f t="shared" si="51"/>
        <v>30055.142</v>
      </c>
      <c r="AA107" s="3">
        <f t="shared" si="51"/>
        <v>2768.5682499999998</v>
      </c>
      <c r="AB107" s="34"/>
    </row>
    <row r="108" spans="1:30" x14ac:dyDescent="0.25">
      <c r="A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30" x14ac:dyDescent="0.25">
      <c r="A109" s="1"/>
      <c r="C109" s="32" t="s">
        <v>705</v>
      </c>
      <c r="D109" s="5">
        <f t="shared" ref="D109:AA109" si="52">D67</f>
        <v>4885.5700000000006</v>
      </c>
      <c r="E109" s="5">
        <f t="shared" si="52"/>
        <v>707.91</v>
      </c>
      <c r="F109" s="5">
        <f t="shared" si="52"/>
        <v>2894.12</v>
      </c>
      <c r="G109" s="5">
        <f t="shared" si="52"/>
        <v>2255.09</v>
      </c>
      <c r="H109" s="5">
        <f t="shared" si="52"/>
        <v>1848.9099999999999</v>
      </c>
      <c r="I109" s="5">
        <f t="shared" si="52"/>
        <v>1321.98</v>
      </c>
      <c r="J109" s="5">
        <f t="shared" si="52"/>
        <v>1017.9</v>
      </c>
      <c r="K109" s="5">
        <f t="shared" si="52"/>
        <v>4872.26</v>
      </c>
      <c r="L109" s="5">
        <f t="shared" si="52"/>
        <v>2536.36</v>
      </c>
      <c r="M109" s="5">
        <f t="shared" si="52"/>
        <v>89.7</v>
      </c>
      <c r="N109" s="5">
        <f t="shared" si="52"/>
        <v>2864.92</v>
      </c>
      <c r="O109" s="5">
        <f t="shared" si="52"/>
        <v>4513.58</v>
      </c>
      <c r="P109" s="5">
        <f t="shared" si="52"/>
        <v>10943.5</v>
      </c>
      <c r="Q109" s="5">
        <f t="shared" si="52"/>
        <v>2519.8700000000003</v>
      </c>
      <c r="R109" s="5">
        <f t="shared" si="52"/>
        <v>18138.3</v>
      </c>
      <c r="S109" s="5">
        <f t="shared" si="52"/>
        <v>17618</v>
      </c>
      <c r="T109" s="5">
        <f t="shared" si="52"/>
        <v>3285.8</v>
      </c>
      <c r="U109" s="5">
        <f t="shared" si="52"/>
        <v>2325.0100000000002</v>
      </c>
      <c r="V109" s="5">
        <f t="shared" si="52"/>
        <v>7457.04</v>
      </c>
      <c r="W109" s="5">
        <f t="shared" si="52"/>
        <v>2208</v>
      </c>
      <c r="X109" s="5">
        <f t="shared" si="52"/>
        <v>3733.93</v>
      </c>
      <c r="Y109" s="5">
        <f t="shared" si="52"/>
        <v>388.56</v>
      </c>
      <c r="Z109" s="5">
        <f t="shared" si="52"/>
        <v>6512.82</v>
      </c>
      <c r="AA109" s="5">
        <f t="shared" si="52"/>
        <v>237.18</v>
      </c>
      <c r="AB109" s="1"/>
    </row>
    <row r="110" spans="1:30" x14ac:dyDescent="0.25">
      <c r="A110" s="1"/>
      <c r="C110" s="1" t="s">
        <v>704</v>
      </c>
      <c r="D110" s="33">
        <f t="shared" ref="D110:O110" si="53">D78</f>
        <v>5.2629214492102028</v>
      </c>
      <c r="E110" s="33">
        <f t="shared" si="53"/>
        <v>6.8101273686165369</v>
      </c>
      <c r="F110" s="33">
        <f t="shared" si="53"/>
        <v>13.167668221714017</v>
      </c>
      <c r="G110" s="33">
        <f t="shared" si="53"/>
        <v>39.74817989655191</v>
      </c>
      <c r="H110" s="33">
        <f t="shared" si="53"/>
        <v>6.5612937695939166</v>
      </c>
      <c r="I110" s="33">
        <f t="shared" si="53"/>
        <v>9.8251463313566401</v>
      </c>
      <c r="J110" s="33">
        <f t="shared" si="53"/>
        <v>23.840308762933162</v>
      </c>
      <c r="K110" s="33">
        <f t="shared" si="53"/>
        <v>4.2330725583384421</v>
      </c>
      <c r="L110" s="33">
        <f t="shared" si="53"/>
        <v>9.8913903022483396</v>
      </c>
      <c r="M110" s="33">
        <f t="shared" si="53"/>
        <v>6.1893949031825368</v>
      </c>
      <c r="N110" s="33">
        <f t="shared" si="53"/>
        <v>9.8129257140345132</v>
      </c>
      <c r="O110" s="33">
        <f t="shared" si="53"/>
        <v>12.062160124558591</v>
      </c>
      <c r="P110" s="33">
        <f t="shared" ref="P110:AA110" si="54">D91</f>
        <v>10.66752635644937</v>
      </c>
      <c r="Q110" s="33">
        <f t="shared" si="54"/>
        <v>9.7433714426246958</v>
      </c>
      <c r="R110" s="33">
        <f t="shared" si="54"/>
        <v>13.017171706015862</v>
      </c>
      <c r="S110" s="33">
        <f t="shared" si="54"/>
        <v>4.7674870368364024</v>
      </c>
      <c r="T110" s="33">
        <f t="shared" si="54"/>
        <v>4.0879581421947222</v>
      </c>
      <c r="U110" s="33">
        <f t="shared" si="54"/>
        <v>4.4297092140649239</v>
      </c>
      <c r="V110" s="33">
        <f t="shared" si="54"/>
        <v>5.9979963170472788</v>
      </c>
      <c r="W110" s="33">
        <f t="shared" si="54"/>
        <v>13.542261990985429</v>
      </c>
      <c r="X110" s="33">
        <f t="shared" si="54"/>
        <v>17.904417935424132</v>
      </c>
      <c r="Y110" s="33">
        <f t="shared" si="54"/>
        <v>11.835905900076231</v>
      </c>
      <c r="Z110" s="33">
        <f t="shared" si="54"/>
        <v>8.9359396468779</v>
      </c>
      <c r="AA110" s="33">
        <f t="shared" si="54"/>
        <v>28.233582734961232</v>
      </c>
      <c r="AB110" s="1"/>
    </row>
    <row r="111" spans="1:30" s="1" customFormat="1" x14ac:dyDescent="0.25"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</row>
    <row r="112" spans="1:30" s="1" customFormat="1" x14ac:dyDescent="0.25"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</row>
    <row r="113" spans="1:37" x14ac:dyDescent="0.25">
      <c r="A113" s="1"/>
      <c r="C113" s="230" t="s">
        <v>877</v>
      </c>
      <c r="AC113" s="196" t="s">
        <v>703</v>
      </c>
      <c r="AD113" s="196" t="s">
        <v>749</v>
      </c>
    </row>
    <row r="114" spans="1:37" x14ac:dyDescent="0.25">
      <c r="A114" s="1"/>
      <c r="C114" s="1" t="s">
        <v>829</v>
      </c>
      <c r="D114" s="5">
        <f>SUM(D48,D52,D60)</f>
        <v>30854.845373541473</v>
      </c>
      <c r="E114" s="5">
        <f t="shared" ref="E114:AA114" si="55">SUM(E48,E52,E60)</f>
        <v>5785.1487186207987</v>
      </c>
      <c r="F114" s="5">
        <f t="shared" si="55"/>
        <v>45730.574344592358</v>
      </c>
      <c r="G114" s="5">
        <f t="shared" si="55"/>
        <v>107562.86760349831</v>
      </c>
      <c r="H114" s="5">
        <f t="shared" si="55"/>
        <v>14557.489996247867</v>
      </c>
      <c r="I114" s="5">
        <f t="shared" si="55"/>
        <v>15586.376336552225</v>
      </c>
      <c r="J114" s="5">
        <f t="shared" si="55"/>
        <v>29120.460347747598</v>
      </c>
      <c r="K114" s="5">
        <f t="shared" si="55"/>
        <v>24749.556123708069</v>
      </c>
      <c r="L114" s="5">
        <f t="shared" si="55"/>
        <v>30105.752048412724</v>
      </c>
      <c r="M114" s="5">
        <f t="shared" si="55"/>
        <v>666.22646737856837</v>
      </c>
      <c r="N114" s="5">
        <f t="shared" si="55"/>
        <v>33735.896563982111</v>
      </c>
      <c r="O114" s="5">
        <f t="shared" si="55"/>
        <v>65332.229634006202</v>
      </c>
      <c r="P114" s="5">
        <f t="shared" si="55"/>
        <v>140088.08961816443</v>
      </c>
      <c r="Q114" s="5">
        <f t="shared" si="55"/>
        <v>29462.435276552038</v>
      </c>
      <c r="R114" s="5">
        <f t="shared" si="55"/>
        <v>283331.23866627301</v>
      </c>
      <c r="S114" s="5">
        <f t="shared" si="55"/>
        <v>100792.3039379805</v>
      </c>
      <c r="T114" s="5">
        <f t="shared" si="55"/>
        <v>16118.655436348103</v>
      </c>
      <c r="U114" s="5">
        <f t="shared" si="55"/>
        <v>12358.941863751708</v>
      </c>
      <c r="V114" s="5">
        <f t="shared" si="55"/>
        <v>53672.758147289089</v>
      </c>
      <c r="W114" s="5">
        <f t="shared" si="55"/>
        <v>35881.577371314997</v>
      </c>
      <c r="X114" s="5">
        <f t="shared" si="55"/>
        <v>80224.611913941873</v>
      </c>
      <c r="Y114" s="5">
        <f t="shared" si="55"/>
        <v>5518.7515158403448</v>
      </c>
      <c r="Z114" s="5">
        <f t="shared" si="55"/>
        <v>69837.799741175186</v>
      </c>
      <c r="AA114" s="5">
        <f t="shared" si="55"/>
        <v>8035.729383693727</v>
      </c>
      <c r="AC114" s="197">
        <f>AVERAGE(D114:AA114)</f>
        <v>51629.596517942227</v>
      </c>
      <c r="AD114" s="197">
        <f>STDEV(D114:AA114)</f>
        <v>61083.662760886167</v>
      </c>
    </row>
    <row r="115" spans="1:37" s="1" customFormat="1" x14ac:dyDescent="0.25">
      <c r="C115" s="32" t="s">
        <v>705</v>
      </c>
      <c r="D115" s="5">
        <f>D151</f>
        <v>5862.6840000000011</v>
      </c>
      <c r="E115" s="5">
        <f t="shared" ref="E115:AA115" si="56">E151</f>
        <v>849.49199999999996</v>
      </c>
      <c r="F115" s="5">
        <f t="shared" si="56"/>
        <v>3472.9439999999995</v>
      </c>
      <c r="G115" s="5">
        <f t="shared" si="56"/>
        <v>2706.1080000000002</v>
      </c>
      <c r="H115" s="5">
        <f t="shared" si="56"/>
        <v>2218.692</v>
      </c>
      <c r="I115" s="5">
        <f t="shared" si="56"/>
        <v>1586.3760000000002</v>
      </c>
      <c r="J115" s="5">
        <f t="shared" si="56"/>
        <v>1221.48</v>
      </c>
      <c r="K115" s="5">
        <f t="shared" si="56"/>
        <v>5846.7120000000004</v>
      </c>
      <c r="L115" s="5">
        <f t="shared" si="56"/>
        <v>3043.6320000000005</v>
      </c>
      <c r="M115" s="5">
        <f t="shared" si="56"/>
        <v>107.64000000000001</v>
      </c>
      <c r="N115" s="5">
        <f t="shared" si="56"/>
        <v>3437.9040000000005</v>
      </c>
      <c r="O115" s="5">
        <f t="shared" si="56"/>
        <v>5416.2960000000003</v>
      </c>
      <c r="P115" s="5">
        <f t="shared" si="56"/>
        <v>13132.2</v>
      </c>
      <c r="Q115" s="5">
        <f t="shared" si="56"/>
        <v>3023.8440000000005</v>
      </c>
      <c r="R115" s="5">
        <f t="shared" si="56"/>
        <v>21765.96</v>
      </c>
      <c r="S115" s="5">
        <f t="shared" si="56"/>
        <v>21141.600000000002</v>
      </c>
      <c r="T115" s="5">
        <f t="shared" si="56"/>
        <v>3942.9600000000005</v>
      </c>
      <c r="U115" s="5">
        <f t="shared" si="56"/>
        <v>2790.0120000000006</v>
      </c>
      <c r="V115" s="5">
        <f t="shared" si="56"/>
        <v>8948.4480000000003</v>
      </c>
      <c r="W115" s="5">
        <f t="shared" si="56"/>
        <v>2649.6000000000004</v>
      </c>
      <c r="X115" s="5">
        <f t="shared" si="56"/>
        <v>4480.7160000000003</v>
      </c>
      <c r="Y115" s="5">
        <f t="shared" si="56"/>
        <v>466.27200000000005</v>
      </c>
      <c r="Z115" s="5">
        <f t="shared" si="56"/>
        <v>7815.384</v>
      </c>
      <c r="AA115" s="5">
        <f t="shared" si="56"/>
        <v>284.61600000000004</v>
      </c>
      <c r="AC115" s="231">
        <f>AVERAGE(D115:AA115)</f>
        <v>5258.8155000000015</v>
      </c>
      <c r="AD115" s="231">
        <f>STDEV(D115:AA115)</f>
        <v>5817.9029969984831</v>
      </c>
    </row>
    <row r="116" spans="1:37" s="1" customFormat="1" x14ac:dyDescent="0.25">
      <c r="C116" s="1" t="s">
        <v>704</v>
      </c>
      <c r="D116" s="174">
        <f>(D114/D115)*1000</f>
        <v>5262.9214492102028</v>
      </c>
      <c r="E116" s="174">
        <f t="shared" ref="E116:AA116" si="57">(E114/E115)*1000</f>
        <v>6810.1273686165368</v>
      </c>
      <c r="F116" s="174">
        <f t="shared" si="57"/>
        <v>13167.668221714017</v>
      </c>
      <c r="G116" s="174">
        <f t="shared" si="57"/>
        <v>39748.179896551912</v>
      </c>
      <c r="H116" s="174">
        <f t="shared" si="57"/>
        <v>6561.2937695939163</v>
      </c>
      <c r="I116" s="174">
        <f t="shared" si="57"/>
        <v>9825.1463313566401</v>
      </c>
      <c r="J116" s="174">
        <f t="shared" si="57"/>
        <v>23840.308762933164</v>
      </c>
      <c r="K116" s="174">
        <f t="shared" si="57"/>
        <v>4233.0725583384419</v>
      </c>
      <c r="L116" s="174">
        <f t="shared" si="57"/>
        <v>9891.3903022483391</v>
      </c>
      <c r="M116" s="174">
        <f t="shared" si="57"/>
        <v>6189.3949031825368</v>
      </c>
      <c r="N116" s="174">
        <f t="shared" si="57"/>
        <v>9812.9257140345126</v>
      </c>
      <c r="O116" s="174">
        <f t="shared" si="57"/>
        <v>12062.160124558592</v>
      </c>
      <c r="P116" s="174">
        <f t="shared" si="57"/>
        <v>10667.526356449371</v>
      </c>
      <c r="Q116" s="174">
        <f t="shared" si="57"/>
        <v>9743.3714426246952</v>
      </c>
      <c r="R116" s="174">
        <f t="shared" si="57"/>
        <v>13017.171706015863</v>
      </c>
      <c r="S116" s="174">
        <f t="shared" si="57"/>
        <v>4767.4870368364027</v>
      </c>
      <c r="T116" s="174">
        <f t="shared" si="57"/>
        <v>4087.9581421947223</v>
      </c>
      <c r="U116" s="174">
        <f t="shared" si="57"/>
        <v>4429.7092140649238</v>
      </c>
      <c r="V116" s="174">
        <f t="shared" si="57"/>
        <v>5997.9963170472784</v>
      </c>
      <c r="W116" s="174">
        <f t="shared" si="57"/>
        <v>13542.261990985429</v>
      </c>
      <c r="X116" s="174">
        <f t="shared" si="57"/>
        <v>17904.417935424131</v>
      </c>
      <c r="Y116" s="174">
        <f t="shared" si="57"/>
        <v>11835.90590007623</v>
      </c>
      <c r="Z116" s="174">
        <f t="shared" si="57"/>
        <v>8935.9396468778996</v>
      </c>
      <c r="AA116" s="174">
        <f t="shared" si="57"/>
        <v>28233.58273496123</v>
      </c>
      <c r="AC116" s="197">
        <f>AVERAGE(D116:AA116)</f>
        <v>11690.329909412374</v>
      </c>
      <c r="AD116" s="197">
        <f>STDEV(D116:AA116)</f>
        <v>8458.3413475697234</v>
      </c>
      <c r="AF116" s="418">
        <f>SUM(D116:AA116)</f>
        <v>280567.91782589699</v>
      </c>
      <c r="AG116" s="418">
        <f>AF116/24</f>
        <v>11690.329909412374</v>
      </c>
      <c r="AH116" s="5">
        <f>MEDIAN(D116:AA116)</f>
        <v>9819.0360226955763</v>
      </c>
      <c r="AI116" s="174">
        <f>SUMPRODUCT(D116:AA116,D115:AA115)</f>
        <v>1239110316.430613</v>
      </c>
      <c r="AJ116" s="5">
        <f>SUM(D115:AA115)</f>
        <v>126211.57200000003</v>
      </c>
      <c r="AK116" s="1">
        <f>AI116/AJ116</f>
        <v>9817.7235002715333</v>
      </c>
    </row>
    <row r="117" spans="1:37" s="1" customFormat="1" x14ac:dyDescent="0.25">
      <c r="D117" s="5"/>
    </row>
    <row r="118" spans="1:37" x14ac:dyDescent="0.25">
      <c r="A118" s="1"/>
      <c r="C118" s="230" t="s">
        <v>868</v>
      </c>
      <c r="D118" s="5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96" t="s">
        <v>703</v>
      </c>
      <c r="AD118" s="196" t="s">
        <v>749</v>
      </c>
    </row>
    <row r="119" spans="1:37" x14ac:dyDescent="0.25">
      <c r="A119" s="1"/>
      <c r="C119" s="1" t="s">
        <v>829</v>
      </c>
      <c r="D119" s="417">
        <f t="shared" ref="D119:AA119" si="58">SUM(D47,D51,D59)</f>
        <v>26258.494374596343</v>
      </c>
      <c r="E119" s="5">
        <f t="shared" si="58"/>
        <v>3880.0165201972468</v>
      </c>
      <c r="F119" s="5">
        <f t="shared" si="58"/>
        <v>28283.430303354246</v>
      </c>
      <c r="G119" s="5">
        <f t="shared" si="58"/>
        <v>73810.884928162937</v>
      </c>
      <c r="H119" s="5">
        <f t="shared" si="58"/>
        <v>11638.826211119062</v>
      </c>
      <c r="I119" s="5">
        <f t="shared" si="58"/>
        <v>9402.3675407848932</v>
      </c>
      <c r="J119" s="5">
        <f t="shared" si="58"/>
        <v>20952.33458382187</v>
      </c>
      <c r="K119" s="5">
        <f t="shared" si="58"/>
        <v>11716.870125291814</v>
      </c>
      <c r="L119" s="5">
        <f t="shared" si="58"/>
        <v>18828.976272310709</v>
      </c>
      <c r="M119" s="5">
        <f t="shared" si="58"/>
        <v>466.26637393061861</v>
      </c>
      <c r="N119" s="5">
        <f t="shared" si="58"/>
        <v>17242.596502535729</v>
      </c>
      <c r="O119" s="5">
        <f t="shared" si="58"/>
        <v>38026.313227360515</v>
      </c>
      <c r="P119" s="5">
        <f t="shared" si="58"/>
        <v>121682.14061361391</v>
      </c>
      <c r="Q119" s="5">
        <f t="shared" si="58"/>
        <v>18273.775268990932</v>
      </c>
      <c r="R119" s="5">
        <f t="shared" si="58"/>
        <v>218729.50103911731</v>
      </c>
      <c r="S119" s="5">
        <f t="shared" si="58"/>
        <v>58041.442178559155</v>
      </c>
      <c r="T119" s="5">
        <f t="shared" si="58"/>
        <v>6140.8722373295659</v>
      </c>
      <c r="U119" s="5">
        <f t="shared" si="58"/>
        <v>7446.5712534339982</v>
      </c>
      <c r="V119" s="5">
        <f t="shared" si="58"/>
        <v>33940.892461204734</v>
      </c>
      <c r="W119" s="5">
        <f t="shared" si="58"/>
        <v>28588.012098068892</v>
      </c>
      <c r="X119" s="5">
        <f t="shared" si="58"/>
        <v>53800.472362760011</v>
      </c>
      <c r="Y119" s="5">
        <f t="shared" si="58"/>
        <v>3265.3692082445382</v>
      </c>
      <c r="Z119" s="5">
        <f t="shared" si="58"/>
        <v>36061.068376321251</v>
      </c>
      <c r="AA119" s="5">
        <f t="shared" si="58"/>
        <v>4731.3206141081864</v>
      </c>
      <c r="AB119" s="1"/>
      <c r="AC119" s="197">
        <f>AVERAGE(D119:AA119)</f>
        <v>35467.033944800765</v>
      </c>
      <c r="AD119" s="197">
        <f>STDEV(D119:AA119)</f>
        <v>47687.002851779427</v>
      </c>
      <c r="AE119" s="5">
        <f>SUM(D119:AA119)</f>
        <v>851208.81467521843</v>
      </c>
    </row>
    <row r="120" spans="1:37" x14ac:dyDescent="0.25">
      <c r="A120" s="1"/>
      <c r="C120" s="32" t="s">
        <v>705</v>
      </c>
      <c r="D120" s="5">
        <f>D151</f>
        <v>5862.6840000000011</v>
      </c>
      <c r="E120" s="5">
        <f t="shared" ref="E120:AA120" si="59">E151</f>
        <v>849.49199999999996</v>
      </c>
      <c r="F120" s="5">
        <f t="shared" si="59"/>
        <v>3472.9439999999995</v>
      </c>
      <c r="G120" s="5">
        <f t="shared" si="59"/>
        <v>2706.1080000000002</v>
      </c>
      <c r="H120" s="5">
        <f t="shared" si="59"/>
        <v>2218.692</v>
      </c>
      <c r="I120" s="5">
        <f t="shared" si="59"/>
        <v>1586.3760000000002</v>
      </c>
      <c r="J120" s="5">
        <f t="shared" si="59"/>
        <v>1221.48</v>
      </c>
      <c r="K120" s="5">
        <f t="shared" si="59"/>
        <v>5846.7120000000004</v>
      </c>
      <c r="L120" s="5">
        <f t="shared" si="59"/>
        <v>3043.6320000000005</v>
      </c>
      <c r="M120" s="5">
        <f t="shared" si="59"/>
        <v>107.64000000000001</v>
      </c>
      <c r="N120" s="5">
        <f t="shared" si="59"/>
        <v>3437.9040000000005</v>
      </c>
      <c r="O120" s="5">
        <f t="shared" si="59"/>
        <v>5416.2960000000003</v>
      </c>
      <c r="P120" s="5">
        <f t="shared" si="59"/>
        <v>13132.2</v>
      </c>
      <c r="Q120" s="5">
        <f t="shared" si="59"/>
        <v>3023.8440000000005</v>
      </c>
      <c r="R120" s="5">
        <f t="shared" si="59"/>
        <v>21765.96</v>
      </c>
      <c r="S120" s="5">
        <f t="shared" si="59"/>
        <v>21141.600000000002</v>
      </c>
      <c r="T120" s="5">
        <f t="shared" si="59"/>
        <v>3942.9600000000005</v>
      </c>
      <c r="U120" s="5">
        <f t="shared" si="59"/>
        <v>2790.0120000000006</v>
      </c>
      <c r="V120" s="5">
        <f t="shared" si="59"/>
        <v>8948.4480000000003</v>
      </c>
      <c r="W120" s="5">
        <f t="shared" si="59"/>
        <v>2649.6000000000004</v>
      </c>
      <c r="X120" s="5">
        <f t="shared" si="59"/>
        <v>4480.7160000000003</v>
      </c>
      <c r="Y120" s="5">
        <f t="shared" si="59"/>
        <v>466.27200000000005</v>
      </c>
      <c r="Z120" s="5">
        <f t="shared" si="59"/>
        <v>7815.384</v>
      </c>
      <c r="AA120" s="5">
        <f t="shared" si="59"/>
        <v>284.61600000000004</v>
      </c>
      <c r="AB120" s="1"/>
      <c r="AC120" s="231">
        <f>AVERAGE(D120:AA120)</f>
        <v>5258.8155000000015</v>
      </c>
      <c r="AD120" s="231">
        <f>STDEV(D120:AA120)</f>
        <v>5817.9029969984831</v>
      </c>
      <c r="AE120" s="5">
        <f>SUM(D120:AA120)</f>
        <v>126211.57200000003</v>
      </c>
      <c r="AF120" s="155">
        <f>AE119/AE120</f>
        <v>6.7443008686653414</v>
      </c>
    </row>
    <row r="121" spans="1:37" x14ac:dyDescent="0.25">
      <c r="A121" s="1"/>
      <c r="C121" s="1" t="s">
        <v>704</v>
      </c>
      <c r="D121" s="174">
        <f t="shared" ref="D121:AA121" si="60">(D119/D120)*1000</f>
        <v>4478.9202990637623</v>
      </c>
      <c r="E121" s="174">
        <f t="shared" si="60"/>
        <v>4567.455043952441</v>
      </c>
      <c r="F121" s="174">
        <f t="shared" si="60"/>
        <v>8143.9350313031973</v>
      </c>
      <c r="G121" s="174">
        <f t="shared" si="60"/>
        <v>27275.66118135822</v>
      </c>
      <c r="H121" s="174">
        <f t="shared" si="60"/>
        <v>5245.8052812734086</v>
      </c>
      <c r="I121" s="174">
        <f t="shared" si="60"/>
        <v>5926.9476724212245</v>
      </c>
      <c r="J121" s="174">
        <f t="shared" si="60"/>
        <v>17153.235897290066</v>
      </c>
      <c r="K121" s="174">
        <f t="shared" si="60"/>
        <v>2004.0101385687913</v>
      </c>
      <c r="L121" s="174">
        <f t="shared" si="60"/>
        <v>6186.3511332219887</v>
      </c>
      <c r="M121" s="174">
        <f t="shared" si="60"/>
        <v>4331.7203077909562</v>
      </c>
      <c r="N121" s="174">
        <f t="shared" si="60"/>
        <v>5015.4386226420884</v>
      </c>
      <c r="O121" s="174">
        <f t="shared" si="60"/>
        <v>7020.7228754411708</v>
      </c>
      <c r="P121" s="174">
        <f t="shared" si="60"/>
        <v>9265.9372088160326</v>
      </c>
      <c r="Q121" s="174">
        <f t="shared" si="60"/>
        <v>6043.226855945918</v>
      </c>
      <c r="R121" s="174">
        <f t="shared" si="60"/>
        <v>10049.154782932494</v>
      </c>
      <c r="S121" s="174">
        <f t="shared" si="60"/>
        <v>2745.3665842963237</v>
      </c>
      <c r="T121" s="174">
        <f t="shared" si="60"/>
        <v>1557.4269678945677</v>
      </c>
      <c r="U121" s="174">
        <f t="shared" si="60"/>
        <v>2669.0104750208948</v>
      </c>
      <c r="V121" s="174">
        <f t="shared" si="60"/>
        <v>3792.9362120900441</v>
      </c>
      <c r="W121" s="174">
        <f t="shared" si="60"/>
        <v>10789.55770609484</v>
      </c>
      <c r="X121" s="174">
        <f t="shared" si="60"/>
        <v>12007.115015269883</v>
      </c>
      <c r="Y121" s="174">
        <f t="shared" si="60"/>
        <v>7003.1423895162861</v>
      </c>
      <c r="Z121" s="174">
        <f t="shared" si="60"/>
        <v>4614.113442963423</v>
      </c>
      <c r="AA121" s="174">
        <f t="shared" si="60"/>
        <v>16623.522971681796</v>
      </c>
      <c r="AB121" s="1"/>
      <c r="AC121" s="197">
        <f>AVERAGE(D121:AA121)</f>
        <v>7687.9464207020756</v>
      </c>
      <c r="AD121" s="197">
        <f>STDEV(D121:AA121)</f>
        <v>5850.2067486107326</v>
      </c>
      <c r="AE121" s="5">
        <f>SUM(D121:AA121)</f>
        <v>184510.71409684981</v>
      </c>
      <c r="AF121" s="5">
        <f>SUM(D121:AA121)</f>
        <v>184510.71409684981</v>
      </c>
      <c r="AG121" s="5">
        <f>AF121/24</f>
        <v>7687.9464207020756</v>
      </c>
      <c r="AI121" s="174">
        <f>SUMPRODUCT(D121:AA121,D120:AA120)</f>
        <v>851208814.67521858</v>
      </c>
      <c r="AJ121" s="5">
        <f>SUM(D120:AA120)</f>
        <v>126211.57200000003</v>
      </c>
      <c r="AK121" s="1">
        <f>AI121/AJ121</f>
        <v>6744.300868665342</v>
      </c>
    </row>
    <row r="122" spans="1:37" x14ac:dyDescent="0.25">
      <c r="A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37" x14ac:dyDescent="0.25">
      <c r="A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37" x14ac:dyDescent="0.25">
      <c r="A124" s="1"/>
      <c r="C124" s="230" t="s">
        <v>662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96" t="s">
        <v>703</v>
      </c>
      <c r="AD124" s="196" t="s">
        <v>749</v>
      </c>
    </row>
    <row r="125" spans="1:37" x14ac:dyDescent="0.25">
      <c r="A125" s="1"/>
      <c r="C125" s="1" t="s">
        <v>866</v>
      </c>
      <c r="D125" s="417">
        <f t="shared" ref="D125:AA125" si="61">SUM(D49,D53,D61)</f>
        <v>4596.3509989451331</v>
      </c>
      <c r="E125" s="5">
        <f t="shared" si="61"/>
        <v>1905.1321984235515</v>
      </c>
      <c r="F125" s="5">
        <f t="shared" si="61"/>
        <v>17447.144041238116</v>
      </c>
      <c r="G125" s="5">
        <f t="shared" si="61"/>
        <v>33751.982675335355</v>
      </c>
      <c r="H125" s="5">
        <f t="shared" si="61"/>
        <v>2918.6637851288051</v>
      </c>
      <c r="I125" s="5">
        <f t="shared" si="61"/>
        <v>6184.0087957673322</v>
      </c>
      <c r="J125" s="5">
        <f t="shared" si="61"/>
        <v>8168.1257639257256</v>
      </c>
      <c r="K125" s="5">
        <f t="shared" si="61"/>
        <v>13032.685998416253</v>
      </c>
      <c r="L125" s="5">
        <f t="shared" si="61"/>
        <v>11276.775776102017</v>
      </c>
      <c r="M125" s="5">
        <f t="shared" si="61"/>
        <v>199.96009344794979</v>
      </c>
      <c r="N125" s="5">
        <f t="shared" si="61"/>
        <v>16493.300061446378</v>
      </c>
      <c r="O125" s="5">
        <f t="shared" si="61"/>
        <v>27305.916406645691</v>
      </c>
      <c r="P125" s="5">
        <f t="shared" si="61"/>
        <v>18405.949004550534</v>
      </c>
      <c r="Q125" s="5">
        <f t="shared" si="61"/>
        <v>11188.660007561106</v>
      </c>
      <c r="R125" s="5">
        <f t="shared" si="61"/>
        <v>64601.737627155708</v>
      </c>
      <c r="S125" s="5">
        <f t="shared" si="61"/>
        <v>42750.86175942135</v>
      </c>
      <c r="T125" s="5">
        <f t="shared" si="61"/>
        <v>9977.7831990185368</v>
      </c>
      <c r="U125" s="5">
        <f t="shared" si="61"/>
        <v>4912.3706103177101</v>
      </c>
      <c r="V125" s="5">
        <f t="shared" si="61"/>
        <v>19731.865686084355</v>
      </c>
      <c r="W125" s="5">
        <f t="shared" si="61"/>
        <v>7293.5652732461058</v>
      </c>
      <c r="X125" s="5">
        <f t="shared" si="61"/>
        <v>26424.139551181866</v>
      </c>
      <c r="Y125" s="5">
        <f t="shared" si="61"/>
        <v>2253.3823075958062</v>
      </c>
      <c r="Z125" s="5">
        <f t="shared" si="61"/>
        <v>33776.731364853935</v>
      </c>
      <c r="AA125" s="5">
        <f t="shared" si="61"/>
        <v>3304.4087695855401</v>
      </c>
      <c r="AB125" s="1"/>
      <c r="AC125" s="197">
        <f>AVERAGE(D125:AA125)</f>
        <v>16162.562573141448</v>
      </c>
      <c r="AD125" s="197">
        <f>STDEV(D125:AA125)</f>
        <v>15482.621064436073</v>
      </c>
    </row>
    <row r="126" spans="1:37" x14ac:dyDescent="0.25">
      <c r="A126" s="1"/>
      <c r="C126" s="240" t="s">
        <v>876</v>
      </c>
      <c r="D126" s="5">
        <f>D66</f>
        <v>4362</v>
      </c>
      <c r="E126" s="5">
        <f t="shared" ref="E126:AA126" si="62">E66</f>
        <v>415.75</v>
      </c>
      <c r="F126" s="5">
        <f t="shared" si="62"/>
        <v>1493.75</v>
      </c>
      <c r="G126" s="5">
        <f t="shared" si="62"/>
        <v>1171.25</v>
      </c>
      <c r="H126" s="5">
        <f t="shared" si="62"/>
        <v>1786.75</v>
      </c>
      <c r="I126" s="5">
        <f t="shared" si="62"/>
        <v>1092.75</v>
      </c>
      <c r="J126" s="5">
        <f t="shared" si="62"/>
        <v>631.5</v>
      </c>
      <c r="K126" s="5">
        <f t="shared" si="62"/>
        <v>3009</v>
      </c>
      <c r="L126" s="5">
        <f t="shared" si="62"/>
        <v>2189.25</v>
      </c>
      <c r="M126" s="5">
        <f t="shared" si="62"/>
        <v>68.25</v>
      </c>
      <c r="N126" s="5">
        <f t="shared" si="62"/>
        <v>1469.25</v>
      </c>
      <c r="O126" s="5">
        <f t="shared" si="62"/>
        <v>2805</v>
      </c>
      <c r="P126" s="5">
        <f t="shared" si="62"/>
        <v>6343</v>
      </c>
      <c r="Q126" s="5">
        <f t="shared" si="62"/>
        <v>1232.25</v>
      </c>
      <c r="R126" s="5">
        <f t="shared" si="62"/>
        <v>17141.75</v>
      </c>
      <c r="S126" s="5">
        <f t="shared" si="62"/>
        <v>9604</v>
      </c>
      <c r="T126" s="5">
        <f t="shared" si="62"/>
        <v>1854</v>
      </c>
      <c r="U126" s="5">
        <f t="shared" si="62"/>
        <v>1655.25</v>
      </c>
      <c r="V126" s="5">
        <f t="shared" si="62"/>
        <v>4564.75</v>
      </c>
      <c r="W126" s="5">
        <f t="shared" si="62"/>
        <v>1582.25</v>
      </c>
      <c r="X126" s="5">
        <f t="shared" si="62"/>
        <v>2538</v>
      </c>
      <c r="Y126" s="5">
        <f t="shared" si="62"/>
        <v>193.5</v>
      </c>
      <c r="Z126" s="5">
        <f t="shared" si="62"/>
        <v>3360.5</v>
      </c>
      <c r="AA126" s="5">
        <f t="shared" si="62"/>
        <v>196.5</v>
      </c>
      <c r="AB126" s="1"/>
      <c r="AC126" s="231">
        <f>AVERAGE(D126:AA126)</f>
        <v>2948.34375</v>
      </c>
      <c r="AD126" s="231">
        <f>STDEV(D126:AA126)</f>
        <v>3718.331179420486</v>
      </c>
      <c r="AE126" s="231">
        <f>MEDIAN(D126:AA126)</f>
        <v>1721</v>
      </c>
    </row>
    <row r="127" spans="1:37" x14ac:dyDescent="0.25">
      <c r="A127" s="1"/>
      <c r="C127" s="1" t="s">
        <v>867</v>
      </c>
      <c r="D127" s="5">
        <f>(D125*1000)/D126</f>
        <v>1053.7255843523917</v>
      </c>
      <c r="E127" s="5">
        <f t="shared" ref="E127:AA127" si="63">(E125*1000)/E126</f>
        <v>4582.3985530331965</v>
      </c>
      <c r="F127" s="5">
        <f t="shared" si="63"/>
        <v>11680.096429280748</v>
      </c>
      <c r="G127" s="5">
        <f t="shared" si="63"/>
        <v>28817.060982143314</v>
      </c>
      <c r="H127" s="5">
        <f t="shared" si="63"/>
        <v>1633.5042871855633</v>
      </c>
      <c r="I127" s="5">
        <f t="shared" si="63"/>
        <v>5659.124956089986</v>
      </c>
      <c r="J127" s="5">
        <f t="shared" si="63"/>
        <v>12934.4826032078</v>
      </c>
      <c r="K127" s="5">
        <f t="shared" si="63"/>
        <v>4331.234961254986</v>
      </c>
      <c r="L127" s="5">
        <f t="shared" si="63"/>
        <v>5150.9767162736171</v>
      </c>
      <c r="M127" s="5">
        <f t="shared" si="63"/>
        <v>2929.8182190175794</v>
      </c>
      <c r="N127" s="5">
        <f t="shared" si="63"/>
        <v>11225.659391830102</v>
      </c>
      <c r="O127" s="5">
        <f t="shared" si="63"/>
        <v>9734.7295567364308</v>
      </c>
      <c r="P127" s="5">
        <f t="shared" si="63"/>
        <v>2901.7734517658105</v>
      </c>
      <c r="Q127" s="5">
        <f t="shared" si="63"/>
        <v>9079.8620471179602</v>
      </c>
      <c r="R127" s="5">
        <f t="shared" si="63"/>
        <v>3768.6780887106456</v>
      </c>
      <c r="S127" s="5">
        <f t="shared" si="63"/>
        <v>4451.3600332591996</v>
      </c>
      <c r="T127" s="5">
        <f t="shared" si="63"/>
        <v>5381.7600857705156</v>
      </c>
      <c r="U127" s="5">
        <f t="shared" si="63"/>
        <v>2967.751463717088</v>
      </c>
      <c r="V127" s="5">
        <f t="shared" si="63"/>
        <v>4322.6607560292141</v>
      </c>
      <c r="W127" s="5">
        <f t="shared" si="63"/>
        <v>4609.6162257836031</v>
      </c>
      <c r="X127" s="5">
        <f t="shared" si="63"/>
        <v>10411.402502435723</v>
      </c>
      <c r="Y127" s="5">
        <f t="shared" si="63"/>
        <v>11645.386602562307</v>
      </c>
      <c r="Z127" s="5">
        <f t="shared" si="63"/>
        <v>10051.10292065286</v>
      </c>
      <c r="AA127" s="5">
        <f t="shared" si="63"/>
        <v>16816.329616211398</v>
      </c>
      <c r="AB127" s="1"/>
      <c r="AC127" s="197">
        <f>AVERAGE(D127:AA127)</f>
        <v>7755.8540014342507</v>
      </c>
      <c r="AD127" s="197">
        <f>STDEV(D127:AA127)</f>
        <v>6087.5554716916295</v>
      </c>
      <c r="AE127" s="197">
        <f>SUMPRODUCT(D126:AA126,D127:AA127)/SUM(D126:AA126)</f>
        <v>5481.9125392490105</v>
      </c>
      <c r="AF127" s="5">
        <f>SUM(D127:AA127)</f>
        <v>186140.49603442202</v>
      </c>
      <c r="AG127" s="5">
        <f>AF127/24</f>
        <v>7755.8540014342507</v>
      </c>
      <c r="AI127" s="174">
        <f>SUMPRODUCT(D127:AA127,D126:AA126)</f>
        <v>387901501.75539482</v>
      </c>
      <c r="AJ127" s="5">
        <f>SUM(D126:AA126)</f>
        <v>70760.25</v>
      </c>
      <c r="AK127" s="1">
        <f>AI127/AJ127</f>
        <v>5481.9125392490105</v>
      </c>
    </row>
    <row r="128" spans="1:37" x14ac:dyDescent="0.25">
      <c r="A128" s="1"/>
      <c r="C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241">
        <f>AC125/AC126</f>
        <v>5.4819125392490093</v>
      </c>
    </row>
    <row r="129" spans="1:32" ht="13.9" customHeight="1" x14ac:dyDescent="0.25">
      <c r="A129" s="1"/>
      <c r="C129" s="1"/>
      <c r="D129" s="196" t="s">
        <v>207</v>
      </c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"/>
      <c r="AC129" s="197">
        <f>AC116-AC121</f>
        <v>4002.3834887102985</v>
      </c>
      <c r="AF129">
        <f>SUMPRODUCT(D127:AA127,D126:AA126)/SUM(D126:AA126)</f>
        <v>5481.9125392490105</v>
      </c>
    </row>
    <row r="130" spans="1:32" hidden="1" x14ac:dyDescent="0.25">
      <c r="A130" s="1"/>
      <c r="C130" s="1"/>
      <c r="D130" s="5">
        <f>SUM(D48,D52,D60)</f>
        <v>30854.845373541473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32" hidden="1" x14ac:dyDescent="0.25">
      <c r="A131" s="1"/>
      <c r="C131" s="1"/>
      <c r="D131" s="5">
        <f>SUM(D47,D51,D59)</f>
        <v>26258.494374596343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32" x14ac:dyDescent="0.25">
      <c r="A132" s="1"/>
      <c r="C132" s="1"/>
      <c r="D132" s="197">
        <f>SUM(D119,D125)</f>
        <v>30854.845373541477</v>
      </c>
      <c r="E132" s="197">
        <f t="shared" ref="E132:AA132" si="64">SUM(E119,E125)</f>
        <v>5785.1487186207978</v>
      </c>
      <c r="F132" s="197">
        <f t="shared" si="64"/>
        <v>45730.574344592358</v>
      </c>
      <c r="G132" s="197">
        <f t="shared" si="64"/>
        <v>107562.86760349829</v>
      </c>
      <c r="H132" s="197">
        <f t="shared" si="64"/>
        <v>14557.489996247867</v>
      </c>
      <c r="I132" s="197">
        <f t="shared" si="64"/>
        <v>15586.376336552225</v>
      </c>
      <c r="J132" s="197">
        <f t="shared" si="64"/>
        <v>29120.460347747598</v>
      </c>
      <c r="K132" s="197">
        <f t="shared" si="64"/>
        <v>24749.556123708069</v>
      </c>
      <c r="L132" s="197">
        <f t="shared" si="64"/>
        <v>30105.752048412724</v>
      </c>
      <c r="M132" s="197">
        <f t="shared" si="64"/>
        <v>666.22646737856837</v>
      </c>
      <c r="N132" s="197">
        <f t="shared" si="64"/>
        <v>33735.896563982111</v>
      </c>
      <c r="O132" s="197">
        <f t="shared" si="64"/>
        <v>65332.229634006202</v>
      </c>
      <c r="P132" s="197">
        <f t="shared" si="64"/>
        <v>140088.08961816443</v>
      </c>
      <c r="Q132" s="197">
        <f t="shared" si="64"/>
        <v>29462.435276552038</v>
      </c>
      <c r="R132" s="197">
        <f t="shared" si="64"/>
        <v>283331.23866627301</v>
      </c>
      <c r="S132" s="197">
        <f t="shared" si="64"/>
        <v>100792.3039379805</v>
      </c>
      <c r="T132" s="197">
        <f t="shared" si="64"/>
        <v>16118.655436348103</v>
      </c>
      <c r="U132" s="197">
        <f t="shared" si="64"/>
        <v>12358.941863751708</v>
      </c>
      <c r="V132" s="197">
        <f t="shared" si="64"/>
        <v>53672.758147289089</v>
      </c>
      <c r="W132" s="197">
        <f t="shared" si="64"/>
        <v>35881.577371314997</v>
      </c>
      <c r="X132" s="197">
        <f t="shared" si="64"/>
        <v>80224.611913941873</v>
      </c>
      <c r="Y132" s="197">
        <f t="shared" si="64"/>
        <v>5518.7515158403439</v>
      </c>
      <c r="Z132" s="197">
        <f t="shared" si="64"/>
        <v>69837.799741175186</v>
      </c>
      <c r="AA132" s="197">
        <f t="shared" si="64"/>
        <v>8035.729383693726</v>
      </c>
      <c r="AB132" s="1"/>
    </row>
    <row r="133" spans="1:32" x14ac:dyDescent="0.25">
      <c r="A133" s="1"/>
      <c r="C133" s="1"/>
      <c r="D133" s="197">
        <f>D114-D132</f>
        <v>0</v>
      </c>
      <c r="E133" s="197">
        <f t="shared" ref="E133:AA133" si="65">E114-E132</f>
        <v>0</v>
      </c>
      <c r="F133" s="197">
        <f t="shared" si="65"/>
        <v>0</v>
      </c>
      <c r="G133" s="197">
        <f t="shared" si="65"/>
        <v>0</v>
      </c>
      <c r="H133" s="197">
        <f t="shared" si="65"/>
        <v>0</v>
      </c>
      <c r="I133" s="197">
        <f t="shared" si="65"/>
        <v>0</v>
      </c>
      <c r="J133" s="197">
        <f t="shared" si="65"/>
        <v>0</v>
      </c>
      <c r="K133" s="197">
        <f t="shared" si="65"/>
        <v>0</v>
      </c>
      <c r="L133" s="197">
        <f t="shared" si="65"/>
        <v>0</v>
      </c>
      <c r="M133" s="197">
        <f t="shared" si="65"/>
        <v>0</v>
      </c>
      <c r="N133" s="197">
        <f t="shared" si="65"/>
        <v>0</v>
      </c>
      <c r="O133" s="197">
        <f t="shared" si="65"/>
        <v>0</v>
      </c>
      <c r="P133" s="197">
        <f t="shared" si="65"/>
        <v>0</v>
      </c>
      <c r="Q133" s="197">
        <f t="shared" si="65"/>
        <v>0</v>
      </c>
      <c r="R133" s="197">
        <f t="shared" si="65"/>
        <v>0</v>
      </c>
      <c r="S133" s="197">
        <f t="shared" si="65"/>
        <v>0</v>
      </c>
      <c r="T133" s="197">
        <f t="shared" si="65"/>
        <v>0</v>
      </c>
      <c r="U133" s="197">
        <f t="shared" si="65"/>
        <v>0</v>
      </c>
      <c r="V133" s="197">
        <f t="shared" si="65"/>
        <v>0</v>
      </c>
      <c r="W133" s="197">
        <f t="shared" si="65"/>
        <v>0</v>
      </c>
      <c r="X133" s="197">
        <f t="shared" si="65"/>
        <v>0</v>
      </c>
      <c r="Y133" s="197">
        <f t="shared" si="65"/>
        <v>0</v>
      </c>
      <c r="Z133" s="197">
        <f t="shared" si="65"/>
        <v>0</v>
      </c>
      <c r="AA133" s="197">
        <f t="shared" si="65"/>
        <v>0</v>
      </c>
      <c r="AB133" s="1"/>
      <c r="AC133" s="159"/>
    </row>
    <row r="134" spans="1:32" x14ac:dyDescent="0.25">
      <c r="A134" s="1"/>
      <c r="C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32" x14ac:dyDescent="0.25">
      <c r="A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32" x14ac:dyDescent="0.25">
      <c r="A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32" x14ac:dyDescent="0.25">
      <c r="A137" s="1"/>
      <c r="C137" s="1" t="s">
        <v>1087</v>
      </c>
      <c r="D137" s="328">
        <f>D125/D114</f>
        <v>0.14896691081416269</v>
      </c>
      <c r="E137" s="328">
        <f t="shared" ref="E137:AA137" si="66">E125/E114</f>
        <v>0.32931429961194536</v>
      </c>
      <c r="F137" s="328">
        <f t="shared" si="66"/>
        <v>0.38152033494635612</v>
      </c>
      <c r="G137" s="328">
        <f t="shared" si="66"/>
        <v>0.31378842371284665</v>
      </c>
      <c r="H137" s="328">
        <f t="shared" si="66"/>
        <v>0.2004922404810911</v>
      </c>
      <c r="I137" s="328">
        <f t="shared" si="66"/>
        <v>0.39675731306865536</v>
      </c>
      <c r="J137" s="328">
        <f t="shared" si="66"/>
        <v>0.28049439007434895</v>
      </c>
      <c r="K137" s="328">
        <f t="shared" si="66"/>
        <v>0.52658261559414377</v>
      </c>
      <c r="L137" s="328">
        <f t="shared" si="66"/>
        <v>0.37457213352345292</v>
      </c>
      <c r="M137" s="328">
        <f t="shared" si="66"/>
        <v>0.30013832118489958</v>
      </c>
      <c r="N137" s="328">
        <f t="shared" si="66"/>
        <v>0.4888946712937024</v>
      </c>
      <c r="O137" s="328">
        <f t="shared" si="66"/>
        <v>0.41795476076072319</v>
      </c>
      <c r="P137" s="328">
        <f t="shared" si="66"/>
        <v>0.1313883932225737</v>
      </c>
      <c r="Q137" s="328">
        <f t="shared" si="66"/>
        <v>0.37976018962918889</v>
      </c>
      <c r="R137" s="328">
        <f t="shared" si="66"/>
        <v>0.22800781845043239</v>
      </c>
      <c r="S137" s="328">
        <f t="shared" si="66"/>
        <v>0.4241480756876716</v>
      </c>
      <c r="T137" s="328">
        <f t="shared" si="66"/>
        <v>0.61902081339354798</v>
      </c>
      <c r="U137" s="328">
        <f t="shared" si="66"/>
        <v>0.39747501561808463</v>
      </c>
      <c r="V137" s="328">
        <f t="shared" si="66"/>
        <v>0.36763278741770744</v>
      </c>
      <c r="W137" s="328">
        <f t="shared" si="66"/>
        <v>0.20326768797730838</v>
      </c>
      <c r="X137" s="328">
        <f t="shared" si="66"/>
        <v>0.32937696949568834</v>
      </c>
      <c r="Y137" s="328">
        <f t="shared" si="66"/>
        <v>0.40831378276915986</v>
      </c>
      <c r="Z137" s="328">
        <f t="shared" si="66"/>
        <v>0.48364541108158288</v>
      </c>
      <c r="AA137" s="328">
        <f t="shared" si="66"/>
        <v>0.41121454093400861</v>
      </c>
      <c r="AB137" s="1"/>
      <c r="AC137" s="329">
        <f>AVERAGE(D137:AA137)</f>
        <v>0.35594699586430339</v>
      </c>
    </row>
    <row r="138" spans="1:32" x14ac:dyDescent="0.25">
      <c r="A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32" x14ac:dyDescent="0.25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1" spans="1:32" x14ac:dyDescent="0.25">
      <c r="C141" s="294"/>
      <c r="D141" s="495" t="s">
        <v>1091</v>
      </c>
      <c r="E141" s="495"/>
    </row>
    <row r="142" spans="1:32" x14ac:dyDescent="0.25">
      <c r="C142" s="331" t="s">
        <v>1089</v>
      </c>
      <c r="D142" s="496">
        <v>0.2</v>
      </c>
      <c r="E142" s="496"/>
    </row>
    <row r="143" spans="1:32" x14ac:dyDescent="0.25">
      <c r="D143" s="5"/>
    </row>
    <row r="144" spans="1:32" x14ac:dyDescent="0.25">
      <c r="C144" s="331" t="s">
        <v>1090</v>
      </c>
      <c r="D144" s="330"/>
    </row>
    <row r="145" spans="3:33" x14ac:dyDescent="0.25">
      <c r="D145" t="s">
        <v>726</v>
      </c>
      <c r="E145" s="332">
        <v>0.6</v>
      </c>
    </row>
    <row r="146" spans="3:33" x14ac:dyDescent="0.25">
      <c r="D146" t="s">
        <v>700</v>
      </c>
      <c r="E146" s="332">
        <v>0.8</v>
      </c>
    </row>
    <row r="148" spans="3:33" x14ac:dyDescent="0.25">
      <c r="C148" s="196" t="s">
        <v>1151</v>
      </c>
      <c r="D148" s="231">
        <f>D67</f>
        <v>4885.5700000000006</v>
      </c>
      <c r="E148" s="231">
        <f t="shared" ref="E148:AA148" si="67">E67</f>
        <v>707.91</v>
      </c>
      <c r="F148" s="231">
        <f t="shared" si="67"/>
        <v>2894.12</v>
      </c>
      <c r="G148" s="231">
        <f t="shared" si="67"/>
        <v>2255.09</v>
      </c>
      <c r="H148" s="231">
        <f t="shared" si="67"/>
        <v>1848.9099999999999</v>
      </c>
      <c r="I148" s="231">
        <f t="shared" si="67"/>
        <v>1321.98</v>
      </c>
      <c r="J148" s="231">
        <f t="shared" si="67"/>
        <v>1017.9</v>
      </c>
      <c r="K148" s="231">
        <f t="shared" si="67"/>
        <v>4872.26</v>
      </c>
      <c r="L148" s="231">
        <f t="shared" si="67"/>
        <v>2536.36</v>
      </c>
      <c r="M148" s="231">
        <f t="shared" si="67"/>
        <v>89.7</v>
      </c>
      <c r="N148" s="231">
        <f t="shared" si="67"/>
        <v>2864.92</v>
      </c>
      <c r="O148" s="231">
        <f t="shared" si="67"/>
        <v>4513.58</v>
      </c>
      <c r="P148" s="231">
        <f t="shared" si="67"/>
        <v>10943.5</v>
      </c>
      <c r="Q148" s="231">
        <f t="shared" si="67"/>
        <v>2519.8700000000003</v>
      </c>
      <c r="R148" s="231">
        <f t="shared" si="67"/>
        <v>18138.3</v>
      </c>
      <c r="S148" s="231">
        <f t="shared" si="67"/>
        <v>17618</v>
      </c>
      <c r="T148" s="231">
        <f t="shared" si="67"/>
        <v>3285.8</v>
      </c>
      <c r="U148" s="231">
        <f t="shared" si="67"/>
        <v>2325.0100000000002</v>
      </c>
      <c r="V148" s="231">
        <f t="shared" si="67"/>
        <v>7457.04</v>
      </c>
      <c r="W148" s="231">
        <f t="shared" si="67"/>
        <v>2208</v>
      </c>
      <c r="X148" s="231">
        <f t="shared" si="67"/>
        <v>3733.93</v>
      </c>
      <c r="Y148" s="231">
        <f t="shared" si="67"/>
        <v>388.56</v>
      </c>
      <c r="Z148" s="231">
        <f t="shared" si="67"/>
        <v>6512.82</v>
      </c>
      <c r="AA148" s="231">
        <f t="shared" si="67"/>
        <v>237.18</v>
      </c>
      <c r="AB148" s="231"/>
      <c r="AC148" s="381" t="s">
        <v>703</v>
      </c>
      <c r="AD148" s="381" t="s">
        <v>749</v>
      </c>
      <c r="AE148" s="490" t="s">
        <v>1147</v>
      </c>
      <c r="AF148" s="490"/>
      <c r="AG148" s="490"/>
    </row>
    <row r="149" spans="3:33" x14ac:dyDescent="0.25">
      <c r="C149" s="331" t="s">
        <v>1094</v>
      </c>
      <c r="D149" s="231">
        <f>D67*(1-$D142)</f>
        <v>3908.4560000000006</v>
      </c>
      <c r="E149" s="231">
        <f>E67*(1-$D142)</f>
        <v>566.32799999999997</v>
      </c>
      <c r="F149" s="231">
        <f t="shared" ref="F149:AA149" si="68">F67*(1-$D142)</f>
        <v>2315.2959999999998</v>
      </c>
      <c r="G149" s="231">
        <f t="shared" si="68"/>
        <v>1804.0720000000001</v>
      </c>
      <c r="H149" s="231">
        <f t="shared" si="68"/>
        <v>1479.1279999999999</v>
      </c>
      <c r="I149" s="231">
        <f t="shared" si="68"/>
        <v>1057.5840000000001</v>
      </c>
      <c r="J149" s="231">
        <f t="shared" si="68"/>
        <v>814.32</v>
      </c>
      <c r="K149" s="231">
        <f t="shared" si="68"/>
        <v>3897.8080000000004</v>
      </c>
      <c r="L149" s="231">
        <f t="shared" si="68"/>
        <v>2029.0880000000002</v>
      </c>
      <c r="M149" s="231">
        <f t="shared" si="68"/>
        <v>71.760000000000005</v>
      </c>
      <c r="N149" s="231">
        <f t="shared" si="68"/>
        <v>2291.9360000000001</v>
      </c>
      <c r="O149" s="231">
        <f t="shared" si="68"/>
        <v>3610.864</v>
      </c>
      <c r="P149" s="231">
        <f t="shared" si="68"/>
        <v>8754.8000000000011</v>
      </c>
      <c r="Q149" s="231">
        <f t="shared" si="68"/>
        <v>2015.8960000000004</v>
      </c>
      <c r="R149" s="231">
        <f t="shared" si="68"/>
        <v>14510.64</v>
      </c>
      <c r="S149" s="231">
        <f t="shared" si="68"/>
        <v>14094.400000000001</v>
      </c>
      <c r="T149" s="231">
        <f t="shared" si="68"/>
        <v>2628.6400000000003</v>
      </c>
      <c r="U149" s="231">
        <f t="shared" si="68"/>
        <v>1860.0080000000003</v>
      </c>
      <c r="V149" s="231">
        <f t="shared" si="68"/>
        <v>5965.6320000000005</v>
      </c>
      <c r="W149" s="231">
        <f t="shared" si="68"/>
        <v>1766.4</v>
      </c>
      <c r="X149" s="231">
        <f t="shared" si="68"/>
        <v>2987.1440000000002</v>
      </c>
      <c r="Y149" s="231">
        <f t="shared" si="68"/>
        <v>310.84800000000001</v>
      </c>
      <c r="Z149" s="231">
        <f t="shared" si="68"/>
        <v>5210.2560000000003</v>
      </c>
      <c r="AA149" s="231">
        <f t="shared" si="68"/>
        <v>189.74400000000003</v>
      </c>
      <c r="AB149" s="231"/>
      <c r="AC149" s="231">
        <f>AVERAGE(D149:AA149)</f>
        <v>3505.877</v>
      </c>
      <c r="AD149" s="231">
        <f>STDEV(D149:AA149)</f>
        <v>3878.6019979989892</v>
      </c>
      <c r="AE149" s="379" t="s">
        <v>1094</v>
      </c>
    </row>
    <row r="150" spans="3:33" x14ac:dyDescent="0.25">
      <c r="C150" s="331" t="s">
        <v>1092</v>
      </c>
      <c r="D150" s="231">
        <f>D67*$D142*2</f>
        <v>1954.2280000000003</v>
      </c>
      <c r="E150" s="231">
        <f>E67*$D142*2</f>
        <v>283.16399999999999</v>
      </c>
      <c r="F150" s="231">
        <f t="shared" ref="F150:AA150" si="69">F67*$D142*2</f>
        <v>1157.6479999999999</v>
      </c>
      <c r="G150" s="231">
        <f t="shared" si="69"/>
        <v>902.03600000000006</v>
      </c>
      <c r="H150" s="231">
        <f t="shared" si="69"/>
        <v>739.56399999999996</v>
      </c>
      <c r="I150" s="231">
        <f t="shared" si="69"/>
        <v>528.79200000000003</v>
      </c>
      <c r="J150" s="231">
        <f t="shared" si="69"/>
        <v>407.16</v>
      </c>
      <c r="K150" s="231">
        <f t="shared" si="69"/>
        <v>1948.9040000000002</v>
      </c>
      <c r="L150" s="231">
        <f t="shared" si="69"/>
        <v>1014.5440000000001</v>
      </c>
      <c r="M150" s="231">
        <f t="shared" si="69"/>
        <v>35.880000000000003</v>
      </c>
      <c r="N150" s="231">
        <f t="shared" si="69"/>
        <v>1145.9680000000001</v>
      </c>
      <c r="O150" s="231">
        <f t="shared" si="69"/>
        <v>1805.432</v>
      </c>
      <c r="P150" s="231">
        <f t="shared" si="69"/>
        <v>4377.4000000000005</v>
      </c>
      <c r="Q150" s="231">
        <f t="shared" si="69"/>
        <v>1007.9480000000002</v>
      </c>
      <c r="R150" s="231">
        <f t="shared" si="69"/>
        <v>7255.32</v>
      </c>
      <c r="S150" s="231">
        <f t="shared" si="69"/>
        <v>7047.2000000000007</v>
      </c>
      <c r="T150" s="231">
        <f t="shared" si="69"/>
        <v>1314.3200000000002</v>
      </c>
      <c r="U150" s="231">
        <f t="shared" si="69"/>
        <v>930.00400000000013</v>
      </c>
      <c r="V150" s="231">
        <f t="shared" si="69"/>
        <v>2982.8160000000003</v>
      </c>
      <c r="W150" s="231">
        <f t="shared" si="69"/>
        <v>883.2</v>
      </c>
      <c r="X150" s="231">
        <f t="shared" si="69"/>
        <v>1493.5720000000001</v>
      </c>
      <c r="Y150" s="231">
        <f t="shared" si="69"/>
        <v>155.42400000000001</v>
      </c>
      <c r="Z150" s="231">
        <f t="shared" si="69"/>
        <v>2605.1280000000002</v>
      </c>
      <c r="AA150" s="231">
        <f t="shared" si="69"/>
        <v>94.872000000000014</v>
      </c>
      <c r="AB150" s="231"/>
      <c r="AC150" s="231">
        <f>AVERAGE(D150:AA150)</f>
        <v>1752.9385</v>
      </c>
      <c r="AD150" s="231">
        <f>STDEV(D150:AA150)</f>
        <v>1939.3009989994946</v>
      </c>
      <c r="AE150" s="379" t="s">
        <v>1092</v>
      </c>
    </row>
    <row r="151" spans="3:33" x14ac:dyDescent="0.25">
      <c r="C151" s="331" t="s">
        <v>1093</v>
      </c>
      <c r="D151" s="231">
        <f>SUM(D149,D150)</f>
        <v>5862.6840000000011</v>
      </c>
      <c r="E151" s="231">
        <f t="shared" ref="E151:AA151" si="70">SUM(E149,E150)</f>
        <v>849.49199999999996</v>
      </c>
      <c r="F151" s="231">
        <f t="shared" si="70"/>
        <v>3472.9439999999995</v>
      </c>
      <c r="G151" s="231">
        <f t="shared" si="70"/>
        <v>2706.1080000000002</v>
      </c>
      <c r="H151" s="231">
        <f t="shared" si="70"/>
        <v>2218.692</v>
      </c>
      <c r="I151" s="231">
        <f t="shared" si="70"/>
        <v>1586.3760000000002</v>
      </c>
      <c r="J151" s="231">
        <f t="shared" si="70"/>
        <v>1221.48</v>
      </c>
      <c r="K151" s="231">
        <f t="shared" si="70"/>
        <v>5846.7120000000004</v>
      </c>
      <c r="L151" s="231">
        <f t="shared" si="70"/>
        <v>3043.6320000000005</v>
      </c>
      <c r="M151" s="231">
        <f t="shared" si="70"/>
        <v>107.64000000000001</v>
      </c>
      <c r="N151" s="231">
        <f t="shared" si="70"/>
        <v>3437.9040000000005</v>
      </c>
      <c r="O151" s="231">
        <f t="shared" si="70"/>
        <v>5416.2960000000003</v>
      </c>
      <c r="P151" s="231">
        <f t="shared" si="70"/>
        <v>13132.2</v>
      </c>
      <c r="Q151" s="231">
        <f t="shared" si="70"/>
        <v>3023.8440000000005</v>
      </c>
      <c r="R151" s="231">
        <f t="shared" si="70"/>
        <v>21765.96</v>
      </c>
      <c r="S151" s="231">
        <f t="shared" si="70"/>
        <v>21141.600000000002</v>
      </c>
      <c r="T151" s="231">
        <f t="shared" si="70"/>
        <v>3942.9600000000005</v>
      </c>
      <c r="U151" s="231">
        <f t="shared" si="70"/>
        <v>2790.0120000000006</v>
      </c>
      <c r="V151" s="231">
        <f t="shared" si="70"/>
        <v>8948.4480000000003</v>
      </c>
      <c r="W151" s="231">
        <f t="shared" si="70"/>
        <v>2649.6000000000004</v>
      </c>
      <c r="X151" s="231">
        <f t="shared" si="70"/>
        <v>4480.7160000000003</v>
      </c>
      <c r="Y151" s="231">
        <f t="shared" si="70"/>
        <v>466.27200000000005</v>
      </c>
      <c r="Z151" s="231">
        <f t="shared" si="70"/>
        <v>7815.384</v>
      </c>
      <c r="AA151" s="231">
        <f t="shared" si="70"/>
        <v>284.61600000000004</v>
      </c>
      <c r="AB151" s="231"/>
      <c r="AC151" s="231">
        <f>AVERAGE(D151:AA151)</f>
        <v>5258.8155000000015</v>
      </c>
      <c r="AD151" s="231">
        <f>STDEV(D151:AA151)</f>
        <v>5817.9029969984831</v>
      </c>
      <c r="AE151" s="379" t="s">
        <v>1093</v>
      </c>
    </row>
    <row r="152" spans="3:33" x14ac:dyDescent="0.25"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C152" s="197"/>
      <c r="AD152" s="197"/>
      <c r="AE152" s="490" t="s">
        <v>1148</v>
      </c>
      <c r="AF152" s="490"/>
      <c r="AG152" s="490"/>
    </row>
    <row r="153" spans="3:33" x14ac:dyDescent="0.25">
      <c r="C153" s="331" t="s">
        <v>1162</v>
      </c>
      <c r="D153" s="378">
        <f>(D114/D151)*1000</f>
        <v>5262.9214492102028</v>
      </c>
      <c r="E153" s="378">
        <f t="shared" ref="E153:AA153" si="71">(E114/E151)*1000</f>
        <v>6810.1273686165368</v>
      </c>
      <c r="F153" s="378">
        <f t="shared" si="71"/>
        <v>13167.668221714017</v>
      </c>
      <c r="G153" s="378">
        <f t="shared" si="71"/>
        <v>39748.179896551912</v>
      </c>
      <c r="H153" s="378">
        <f t="shared" si="71"/>
        <v>6561.2937695939163</v>
      </c>
      <c r="I153" s="378">
        <f t="shared" si="71"/>
        <v>9825.1463313566401</v>
      </c>
      <c r="J153" s="378">
        <f t="shared" si="71"/>
        <v>23840.308762933164</v>
      </c>
      <c r="K153" s="378">
        <f t="shared" si="71"/>
        <v>4233.0725583384419</v>
      </c>
      <c r="L153" s="378">
        <f t="shared" si="71"/>
        <v>9891.3903022483391</v>
      </c>
      <c r="M153" s="378">
        <f t="shared" si="71"/>
        <v>6189.3949031825368</v>
      </c>
      <c r="N153" s="378">
        <f t="shared" si="71"/>
        <v>9812.9257140345126</v>
      </c>
      <c r="O153" s="378">
        <f t="shared" si="71"/>
        <v>12062.160124558592</v>
      </c>
      <c r="P153" s="378">
        <f t="shared" si="71"/>
        <v>10667.526356449371</v>
      </c>
      <c r="Q153" s="378">
        <f t="shared" si="71"/>
        <v>9743.3714426246952</v>
      </c>
      <c r="R153" s="378">
        <f t="shared" si="71"/>
        <v>13017.171706015863</v>
      </c>
      <c r="S153" s="378">
        <f t="shared" si="71"/>
        <v>4767.4870368364027</v>
      </c>
      <c r="T153" s="378">
        <f t="shared" si="71"/>
        <v>4087.9581421947223</v>
      </c>
      <c r="U153" s="378">
        <f t="shared" si="71"/>
        <v>4429.7092140649238</v>
      </c>
      <c r="V153" s="378">
        <f t="shared" si="71"/>
        <v>5997.9963170472784</v>
      </c>
      <c r="W153" s="378">
        <f t="shared" si="71"/>
        <v>13542.261990985429</v>
      </c>
      <c r="X153" s="378">
        <f t="shared" si="71"/>
        <v>17904.417935424131</v>
      </c>
      <c r="Y153" s="378">
        <f t="shared" si="71"/>
        <v>11835.90590007623</v>
      </c>
      <c r="Z153" s="378">
        <f t="shared" si="71"/>
        <v>8935.9396468778996</v>
      </c>
      <c r="AA153" s="378">
        <f t="shared" si="71"/>
        <v>28233.58273496123</v>
      </c>
      <c r="AC153" s="197">
        <f>AVERAGE(D153:AA153)</f>
        <v>11690.329909412374</v>
      </c>
      <c r="AD153" s="197">
        <f>STDEV(D153:AA153)</f>
        <v>8458.3413475697234</v>
      </c>
      <c r="AE153" s="379" t="s">
        <v>1144</v>
      </c>
    </row>
    <row r="154" spans="3:33" x14ac:dyDescent="0.25">
      <c r="C154" s="331" t="s">
        <v>1163</v>
      </c>
      <c r="D154" s="378">
        <f>(D119/D151)*1000</f>
        <v>4478.9202990637623</v>
      </c>
      <c r="E154" s="378">
        <f t="shared" ref="E154:AA154" si="72">(E119/E151)*1000</f>
        <v>4567.455043952441</v>
      </c>
      <c r="F154" s="378">
        <f t="shared" si="72"/>
        <v>8143.9350313031973</v>
      </c>
      <c r="G154" s="378">
        <f t="shared" si="72"/>
        <v>27275.66118135822</v>
      </c>
      <c r="H154" s="378">
        <f t="shared" si="72"/>
        <v>5245.8052812734086</v>
      </c>
      <c r="I154" s="378">
        <f t="shared" si="72"/>
        <v>5926.9476724212245</v>
      </c>
      <c r="J154" s="378">
        <f t="shared" si="72"/>
        <v>17153.235897290066</v>
      </c>
      <c r="K154" s="378">
        <f t="shared" si="72"/>
        <v>2004.0101385687913</v>
      </c>
      <c r="L154" s="378">
        <f t="shared" si="72"/>
        <v>6186.3511332219887</v>
      </c>
      <c r="M154" s="378">
        <f t="shared" si="72"/>
        <v>4331.7203077909562</v>
      </c>
      <c r="N154" s="378">
        <f t="shared" si="72"/>
        <v>5015.4386226420884</v>
      </c>
      <c r="O154" s="378">
        <f t="shared" si="72"/>
        <v>7020.7228754411708</v>
      </c>
      <c r="P154" s="378">
        <f t="shared" si="72"/>
        <v>9265.9372088160326</v>
      </c>
      <c r="Q154" s="378">
        <f t="shared" si="72"/>
        <v>6043.226855945918</v>
      </c>
      <c r="R154" s="378">
        <f t="shared" si="72"/>
        <v>10049.154782932494</v>
      </c>
      <c r="S154" s="378">
        <f t="shared" si="72"/>
        <v>2745.3665842963237</v>
      </c>
      <c r="T154" s="378">
        <f t="shared" si="72"/>
        <v>1557.4269678945677</v>
      </c>
      <c r="U154" s="378">
        <f t="shared" si="72"/>
        <v>2669.0104750208948</v>
      </c>
      <c r="V154" s="378">
        <f t="shared" si="72"/>
        <v>3792.9362120900441</v>
      </c>
      <c r="W154" s="378">
        <f t="shared" si="72"/>
        <v>10789.55770609484</v>
      </c>
      <c r="X154" s="378">
        <f t="shared" si="72"/>
        <v>12007.115015269883</v>
      </c>
      <c r="Y154" s="378">
        <f t="shared" si="72"/>
        <v>7003.1423895162861</v>
      </c>
      <c r="Z154" s="378">
        <f t="shared" si="72"/>
        <v>4614.113442963423</v>
      </c>
      <c r="AA154" s="378">
        <f t="shared" si="72"/>
        <v>16623.522971681796</v>
      </c>
      <c r="AC154" s="197">
        <f>AVERAGE(D154:AA154)</f>
        <v>7687.9464207020756</v>
      </c>
      <c r="AD154" s="197">
        <f>STDEV(D154:AA154)</f>
        <v>5850.2067486107326</v>
      </c>
      <c r="AE154" s="379" t="s">
        <v>1145</v>
      </c>
    </row>
    <row r="155" spans="3:33" x14ac:dyDescent="0.25"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C155" s="159"/>
      <c r="AD155" s="159"/>
      <c r="AE155" s="490" t="s">
        <v>1149</v>
      </c>
      <c r="AF155" s="490"/>
      <c r="AG155" s="490"/>
    </row>
    <row r="156" spans="3:33" x14ac:dyDescent="0.25">
      <c r="C156" s="331" t="s">
        <v>1154</v>
      </c>
      <c r="D156" s="377">
        <f>(D125/D66)*1000</f>
        <v>1053.7255843523919</v>
      </c>
      <c r="E156" s="377">
        <f t="shared" ref="E156:AA156" si="73">(E125/E66)*1000</f>
        <v>4582.3985530331965</v>
      </c>
      <c r="F156" s="377">
        <f t="shared" si="73"/>
        <v>11680.096429280748</v>
      </c>
      <c r="G156" s="377">
        <f t="shared" si="73"/>
        <v>28817.060982143314</v>
      </c>
      <c r="H156" s="377">
        <f t="shared" si="73"/>
        <v>1633.5042871855633</v>
      </c>
      <c r="I156" s="377">
        <f t="shared" si="73"/>
        <v>5659.124956089986</v>
      </c>
      <c r="J156" s="377">
        <f t="shared" si="73"/>
        <v>12934.4826032078</v>
      </c>
      <c r="K156" s="377">
        <f t="shared" si="73"/>
        <v>4331.234961254986</v>
      </c>
      <c r="L156" s="377">
        <f t="shared" si="73"/>
        <v>5150.9767162736171</v>
      </c>
      <c r="M156" s="377">
        <f t="shared" si="73"/>
        <v>2929.8182190175794</v>
      </c>
      <c r="N156" s="377">
        <f t="shared" si="73"/>
        <v>11225.659391830102</v>
      </c>
      <c r="O156" s="377">
        <f t="shared" si="73"/>
        <v>9734.7295567364308</v>
      </c>
      <c r="P156" s="377">
        <f t="shared" si="73"/>
        <v>2901.77345176581</v>
      </c>
      <c r="Q156" s="377">
        <f t="shared" si="73"/>
        <v>9079.8620471179602</v>
      </c>
      <c r="R156" s="377">
        <f t="shared" si="73"/>
        <v>3768.6780887106456</v>
      </c>
      <c r="S156" s="377">
        <f t="shared" si="73"/>
        <v>4451.3600332591996</v>
      </c>
      <c r="T156" s="377">
        <f t="shared" si="73"/>
        <v>5381.7600857705156</v>
      </c>
      <c r="U156" s="377">
        <f t="shared" si="73"/>
        <v>2967.751463717088</v>
      </c>
      <c r="V156" s="377">
        <f t="shared" si="73"/>
        <v>4322.6607560292141</v>
      </c>
      <c r="W156" s="377">
        <f t="shared" si="73"/>
        <v>4609.6162257836031</v>
      </c>
      <c r="X156" s="377">
        <f t="shared" si="73"/>
        <v>10411.402502435723</v>
      </c>
      <c r="Y156" s="377">
        <f t="shared" si="73"/>
        <v>11645.386602562307</v>
      </c>
      <c r="Z156" s="377">
        <f t="shared" si="73"/>
        <v>10051.102920652858</v>
      </c>
      <c r="AA156" s="377">
        <f t="shared" si="73"/>
        <v>16816.329616211402</v>
      </c>
      <c r="AC156" s="197">
        <f>AVERAGE(D156:AA156)</f>
        <v>7755.8540014342516</v>
      </c>
      <c r="AD156" s="197">
        <f>STDEV(D156:AA156)</f>
        <v>6087.5554716916276</v>
      </c>
      <c r="AE156" s="379" t="s">
        <v>1146</v>
      </c>
    </row>
    <row r="159" spans="3:33" x14ac:dyDescent="0.25">
      <c r="C159" t="s">
        <v>1161</v>
      </c>
      <c r="D159" s="231">
        <f>D149</f>
        <v>3908.4560000000006</v>
      </c>
      <c r="E159" s="231">
        <f t="shared" ref="E159:AA159" si="74">E149</f>
        <v>566.32799999999997</v>
      </c>
      <c r="F159" s="231">
        <f t="shared" si="74"/>
        <v>2315.2959999999998</v>
      </c>
      <c r="G159" s="231">
        <f t="shared" si="74"/>
        <v>1804.0720000000001</v>
      </c>
      <c r="H159" s="231">
        <f t="shared" si="74"/>
        <v>1479.1279999999999</v>
      </c>
      <c r="I159" s="231">
        <f t="shared" si="74"/>
        <v>1057.5840000000001</v>
      </c>
      <c r="J159" s="231">
        <f t="shared" si="74"/>
        <v>814.32</v>
      </c>
      <c r="K159" s="231">
        <f t="shared" si="74"/>
        <v>3897.8080000000004</v>
      </c>
      <c r="L159" s="231">
        <f t="shared" si="74"/>
        <v>2029.0880000000002</v>
      </c>
      <c r="M159" s="231">
        <f t="shared" si="74"/>
        <v>71.760000000000005</v>
      </c>
      <c r="N159" s="231">
        <f t="shared" si="74"/>
        <v>2291.9360000000001</v>
      </c>
      <c r="O159" s="231">
        <f t="shared" si="74"/>
        <v>3610.864</v>
      </c>
      <c r="P159" s="231">
        <f t="shared" si="74"/>
        <v>8754.8000000000011</v>
      </c>
      <c r="Q159" s="231">
        <f t="shared" si="74"/>
        <v>2015.8960000000004</v>
      </c>
      <c r="R159" s="231">
        <f t="shared" si="74"/>
        <v>14510.64</v>
      </c>
      <c r="S159" s="231">
        <f t="shared" si="74"/>
        <v>14094.400000000001</v>
      </c>
      <c r="T159" s="231">
        <f t="shared" si="74"/>
        <v>2628.6400000000003</v>
      </c>
      <c r="U159" s="231">
        <f t="shared" si="74"/>
        <v>1860.0080000000003</v>
      </c>
      <c r="V159" s="231">
        <f t="shared" si="74"/>
        <v>5965.6320000000005</v>
      </c>
      <c r="W159" s="231">
        <f t="shared" si="74"/>
        <v>1766.4</v>
      </c>
      <c r="X159" s="231">
        <f t="shared" si="74"/>
        <v>2987.1440000000002</v>
      </c>
      <c r="Y159" s="231">
        <f t="shared" si="74"/>
        <v>310.84800000000001</v>
      </c>
      <c r="Z159" s="231">
        <f t="shared" si="74"/>
        <v>5210.2560000000003</v>
      </c>
      <c r="AA159" s="231">
        <f t="shared" si="74"/>
        <v>189.74400000000003</v>
      </c>
      <c r="AC159" s="231">
        <f>AVERAGE(D159:AA159)</f>
        <v>3505.877</v>
      </c>
      <c r="AD159" s="231">
        <f>STDEV(D159:AA159)</f>
        <v>3878.6019979989892</v>
      </c>
    </row>
    <row r="160" spans="3:33" x14ac:dyDescent="0.25">
      <c r="C160" t="s">
        <v>1159</v>
      </c>
      <c r="D160" s="412">
        <f t="shared" ref="D160:AA160" si="75">D149/D151</f>
        <v>0.66666666666666663</v>
      </c>
      <c r="E160" s="412">
        <f t="shared" si="75"/>
        <v>0.66666666666666663</v>
      </c>
      <c r="F160" s="412">
        <f t="shared" si="75"/>
        <v>0.66666666666666674</v>
      </c>
      <c r="G160" s="412">
        <f t="shared" si="75"/>
        <v>0.66666666666666663</v>
      </c>
      <c r="H160" s="412">
        <f t="shared" si="75"/>
        <v>0.66666666666666663</v>
      </c>
      <c r="I160" s="412">
        <f t="shared" si="75"/>
        <v>0.66666666666666663</v>
      </c>
      <c r="J160" s="412">
        <f t="shared" si="75"/>
        <v>0.66666666666666674</v>
      </c>
      <c r="K160" s="412">
        <f t="shared" si="75"/>
        <v>0.66666666666666674</v>
      </c>
      <c r="L160" s="412">
        <f t="shared" si="75"/>
        <v>0.66666666666666663</v>
      </c>
      <c r="M160" s="412">
        <f t="shared" si="75"/>
        <v>0.66666666666666663</v>
      </c>
      <c r="N160" s="412">
        <f t="shared" si="75"/>
        <v>0.66666666666666663</v>
      </c>
      <c r="O160" s="412">
        <f t="shared" si="75"/>
        <v>0.66666666666666663</v>
      </c>
      <c r="P160" s="412">
        <f t="shared" si="75"/>
        <v>0.66666666666666674</v>
      </c>
      <c r="Q160" s="412">
        <f t="shared" si="75"/>
        <v>0.66666666666666674</v>
      </c>
      <c r="R160" s="412">
        <f t="shared" si="75"/>
        <v>0.66666666666666663</v>
      </c>
      <c r="S160" s="412">
        <f t="shared" si="75"/>
        <v>0.66666666666666663</v>
      </c>
      <c r="T160" s="412">
        <f t="shared" si="75"/>
        <v>0.66666666666666663</v>
      </c>
      <c r="U160" s="412">
        <f t="shared" si="75"/>
        <v>0.66666666666666663</v>
      </c>
      <c r="V160" s="412">
        <f t="shared" si="75"/>
        <v>0.66666666666666674</v>
      </c>
      <c r="W160" s="412">
        <f t="shared" si="75"/>
        <v>0.66666666666666663</v>
      </c>
      <c r="X160" s="412">
        <f t="shared" si="75"/>
        <v>0.66666666666666663</v>
      </c>
      <c r="Y160" s="412">
        <f t="shared" si="75"/>
        <v>0.66666666666666663</v>
      </c>
      <c r="Z160" s="412">
        <f t="shared" si="75"/>
        <v>0.66666666666666674</v>
      </c>
      <c r="AA160" s="412">
        <f t="shared" si="75"/>
        <v>0.66666666666666663</v>
      </c>
      <c r="AB160" s="412"/>
      <c r="AC160" s="412"/>
      <c r="AD160" s="412"/>
      <c r="AE160" s="412"/>
      <c r="AF160" s="412"/>
      <c r="AG160" s="412"/>
    </row>
    <row r="161" spans="3:33" x14ac:dyDescent="0.25">
      <c r="C161" t="s">
        <v>1160</v>
      </c>
      <c r="D161" s="231">
        <f t="shared" ref="D161:AA161" si="76">D160*D119</f>
        <v>17505.662916397559</v>
      </c>
      <c r="E161" s="231">
        <f t="shared" si="76"/>
        <v>2586.6776801314977</v>
      </c>
      <c r="F161" s="231">
        <f t="shared" si="76"/>
        <v>18855.620202236165</v>
      </c>
      <c r="G161" s="231">
        <f t="shared" si="76"/>
        <v>49207.256618775289</v>
      </c>
      <c r="H161" s="231">
        <f t="shared" si="76"/>
        <v>7759.2174740793744</v>
      </c>
      <c r="I161" s="231">
        <f t="shared" si="76"/>
        <v>6268.2450271899288</v>
      </c>
      <c r="J161" s="231">
        <f t="shared" si="76"/>
        <v>13968.223055881248</v>
      </c>
      <c r="K161" s="231">
        <f t="shared" si="76"/>
        <v>7811.2467501945439</v>
      </c>
      <c r="L161" s="231">
        <f t="shared" si="76"/>
        <v>12552.650848207139</v>
      </c>
      <c r="M161" s="231">
        <f t="shared" si="76"/>
        <v>310.84424928707904</v>
      </c>
      <c r="N161" s="231">
        <f t="shared" si="76"/>
        <v>11495.064335023819</v>
      </c>
      <c r="O161" s="231">
        <f t="shared" si="76"/>
        <v>25350.87548490701</v>
      </c>
      <c r="P161" s="231">
        <f t="shared" si="76"/>
        <v>81121.427075742613</v>
      </c>
      <c r="Q161" s="231">
        <f t="shared" si="76"/>
        <v>12182.516845993956</v>
      </c>
      <c r="R161" s="231">
        <f t="shared" si="76"/>
        <v>145819.66735941154</v>
      </c>
      <c r="S161" s="231">
        <f t="shared" si="76"/>
        <v>38694.294785706101</v>
      </c>
      <c r="T161" s="231">
        <f t="shared" si="76"/>
        <v>4093.9148248863771</v>
      </c>
      <c r="U161" s="231">
        <f t="shared" si="76"/>
        <v>4964.3808356226655</v>
      </c>
      <c r="V161" s="231">
        <f t="shared" si="76"/>
        <v>22627.261640803157</v>
      </c>
      <c r="W161" s="231">
        <f t="shared" si="76"/>
        <v>19058.674732045925</v>
      </c>
      <c r="X161" s="231">
        <f t="shared" si="76"/>
        <v>35866.98157517334</v>
      </c>
      <c r="Y161" s="231">
        <f t="shared" si="76"/>
        <v>2176.9128054963585</v>
      </c>
      <c r="Z161" s="231">
        <f t="shared" si="76"/>
        <v>24040.712250880835</v>
      </c>
      <c r="AA161" s="231">
        <f t="shared" si="76"/>
        <v>3154.2137427387906</v>
      </c>
      <c r="AB161" s="412"/>
      <c r="AC161" s="231">
        <f>AVERAGE(D161:AA161)</f>
        <v>23644.689296533845</v>
      </c>
      <c r="AD161" s="231">
        <f>STDEV(D161:AA161)</f>
        <v>31791.33523451964</v>
      </c>
      <c r="AE161" s="412"/>
      <c r="AF161" s="412"/>
      <c r="AG161" s="412"/>
    </row>
    <row r="162" spans="3:33" x14ac:dyDescent="0.25">
      <c r="C162" s="1" t="s">
        <v>704</v>
      </c>
      <c r="D162" s="231">
        <f>D161/D159*1000</f>
        <v>4478.9202990637623</v>
      </c>
      <c r="E162" s="231">
        <f t="shared" ref="E162:AA162" si="77">E161/E159*1000</f>
        <v>4567.455043952441</v>
      </c>
      <c r="F162" s="231">
        <f t="shared" si="77"/>
        <v>8143.9350313031973</v>
      </c>
      <c r="G162" s="231">
        <f t="shared" si="77"/>
        <v>27275.66118135822</v>
      </c>
      <c r="H162" s="231">
        <f t="shared" si="77"/>
        <v>5245.8052812734086</v>
      </c>
      <c r="I162" s="231">
        <f t="shared" si="77"/>
        <v>5926.9476724212245</v>
      </c>
      <c r="J162" s="231">
        <f t="shared" si="77"/>
        <v>17153.235897290066</v>
      </c>
      <c r="K162" s="231">
        <f t="shared" si="77"/>
        <v>2004.0101385687913</v>
      </c>
      <c r="L162" s="231">
        <f t="shared" si="77"/>
        <v>6186.3511332219887</v>
      </c>
      <c r="M162" s="231">
        <f t="shared" si="77"/>
        <v>4331.7203077909562</v>
      </c>
      <c r="N162" s="231">
        <f t="shared" si="77"/>
        <v>5015.4386226420884</v>
      </c>
      <c r="O162" s="231">
        <f t="shared" si="77"/>
        <v>7020.7228754411708</v>
      </c>
      <c r="P162" s="231">
        <f t="shared" si="77"/>
        <v>9265.9372088160326</v>
      </c>
      <c r="Q162" s="231">
        <f t="shared" si="77"/>
        <v>6043.226855945918</v>
      </c>
      <c r="R162" s="231">
        <f t="shared" si="77"/>
        <v>10049.154782932494</v>
      </c>
      <c r="S162" s="231">
        <f t="shared" si="77"/>
        <v>2745.3665842963233</v>
      </c>
      <c r="T162" s="231">
        <f t="shared" si="77"/>
        <v>1557.4269678945677</v>
      </c>
      <c r="U162" s="231">
        <f t="shared" si="77"/>
        <v>2669.0104750208948</v>
      </c>
      <c r="V162" s="231">
        <f t="shared" si="77"/>
        <v>3792.9362120900441</v>
      </c>
      <c r="W162" s="231">
        <f t="shared" si="77"/>
        <v>10789.55770609484</v>
      </c>
      <c r="X162" s="231">
        <f t="shared" si="77"/>
        <v>12007.115015269883</v>
      </c>
      <c r="Y162" s="231">
        <f t="shared" si="77"/>
        <v>7003.1423895162852</v>
      </c>
      <c r="Z162" s="231">
        <f t="shared" si="77"/>
        <v>4614.113442963423</v>
      </c>
      <c r="AA162" s="231">
        <f t="shared" si="77"/>
        <v>16623.522971681796</v>
      </c>
      <c r="AB162" s="412"/>
      <c r="AC162" s="197">
        <f>AVERAGE(D162:AA162)</f>
        <v>7687.9464207020756</v>
      </c>
      <c r="AD162" s="197">
        <f>STDEV(D162:AA162)</f>
        <v>5850.2067486107326</v>
      </c>
      <c r="AE162" s="412"/>
      <c r="AF162" s="412"/>
      <c r="AG162" s="412"/>
    </row>
    <row r="163" spans="3:33" x14ac:dyDescent="0.25">
      <c r="D163" s="412"/>
      <c r="E163" s="412"/>
      <c r="F163" s="412"/>
      <c r="G163" s="412"/>
      <c r="H163" s="412"/>
      <c r="I163" s="412"/>
      <c r="J163" s="412"/>
      <c r="K163" s="412"/>
      <c r="L163" s="412"/>
      <c r="M163" s="412"/>
      <c r="N163" s="412"/>
      <c r="O163" s="412"/>
      <c r="P163" s="412"/>
      <c r="Q163" s="412"/>
      <c r="R163" s="412"/>
      <c r="S163" s="412"/>
      <c r="T163" s="412"/>
      <c r="U163" s="412"/>
      <c r="V163" s="412"/>
      <c r="W163" s="412"/>
      <c r="X163" s="412"/>
      <c r="Y163" s="412"/>
      <c r="Z163" s="412"/>
      <c r="AA163" s="412"/>
      <c r="AB163" s="412"/>
      <c r="AC163" s="412"/>
      <c r="AD163" s="412"/>
      <c r="AE163" s="412"/>
      <c r="AF163" s="412"/>
      <c r="AG163" s="412"/>
    </row>
    <row r="164" spans="3:33" x14ac:dyDescent="0.25">
      <c r="D164" s="412"/>
      <c r="E164" s="412"/>
      <c r="F164" s="412"/>
      <c r="G164" s="412"/>
      <c r="H164" s="412"/>
      <c r="I164" s="412"/>
      <c r="J164" s="412"/>
      <c r="K164" s="412"/>
      <c r="L164" s="412"/>
      <c r="M164" s="412"/>
      <c r="N164" s="412"/>
      <c r="O164" s="412"/>
      <c r="P164" s="412"/>
      <c r="Q164" s="412"/>
      <c r="R164" s="412"/>
      <c r="S164" s="412"/>
      <c r="T164" s="412"/>
      <c r="U164" s="412"/>
      <c r="V164" s="412"/>
      <c r="W164" s="412"/>
      <c r="X164" s="412"/>
      <c r="Y164" s="412"/>
      <c r="Z164" s="412"/>
      <c r="AA164" s="412"/>
      <c r="AB164" s="412"/>
      <c r="AC164" s="412"/>
      <c r="AD164" s="412"/>
      <c r="AE164" s="412"/>
      <c r="AF164" s="412"/>
      <c r="AG164" s="412"/>
    </row>
    <row r="165" spans="3:33" x14ac:dyDescent="0.25">
      <c r="D165" s="412"/>
      <c r="E165" s="412"/>
      <c r="F165" s="412"/>
      <c r="G165" s="412"/>
      <c r="H165" s="412"/>
      <c r="I165" s="412"/>
      <c r="J165" s="412"/>
      <c r="K165" s="412"/>
      <c r="L165" s="412"/>
      <c r="M165" s="412"/>
      <c r="N165" s="412"/>
      <c r="O165" s="412"/>
      <c r="P165" s="412"/>
      <c r="Q165" s="412"/>
      <c r="R165" s="412"/>
      <c r="S165" s="412"/>
      <c r="T165" s="412"/>
      <c r="U165" s="412"/>
      <c r="V165" s="412"/>
      <c r="W165" s="412"/>
      <c r="X165" s="412"/>
      <c r="Y165" s="412"/>
      <c r="Z165" s="412"/>
      <c r="AA165" s="412"/>
      <c r="AB165" s="412"/>
      <c r="AC165" s="412"/>
      <c r="AD165" s="412"/>
      <c r="AE165" s="412"/>
      <c r="AF165" s="412"/>
      <c r="AG165" s="412"/>
    </row>
    <row r="166" spans="3:33" x14ac:dyDescent="0.25">
      <c r="D166" s="412"/>
      <c r="E166" s="412"/>
      <c r="F166" s="412"/>
      <c r="G166" s="412"/>
      <c r="H166" s="412"/>
      <c r="I166" s="412"/>
      <c r="J166" s="412"/>
      <c r="K166" s="412"/>
      <c r="L166" s="412"/>
      <c r="M166" s="412"/>
      <c r="N166" s="412"/>
      <c r="O166" s="412"/>
      <c r="P166" s="412"/>
      <c r="Q166" s="412"/>
      <c r="R166" s="412"/>
      <c r="S166" s="412"/>
      <c r="T166" s="412"/>
      <c r="U166" s="412"/>
      <c r="V166" s="412"/>
      <c r="W166" s="412"/>
      <c r="X166" s="412"/>
      <c r="Y166" s="412"/>
      <c r="Z166" s="412"/>
      <c r="AA166" s="412"/>
      <c r="AB166" s="412"/>
      <c r="AC166" s="412"/>
      <c r="AD166" s="412"/>
      <c r="AE166" s="412"/>
      <c r="AF166" s="412"/>
      <c r="AG166" s="412"/>
    </row>
    <row r="167" spans="3:33" x14ac:dyDescent="0.25">
      <c r="D167" s="412"/>
      <c r="E167" s="412"/>
      <c r="F167" s="412"/>
      <c r="G167" s="412"/>
      <c r="H167" s="412"/>
      <c r="I167" s="412"/>
      <c r="J167" s="412"/>
      <c r="K167" s="412"/>
      <c r="L167" s="412"/>
      <c r="M167" s="412"/>
      <c r="N167" s="412"/>
      <c r="O167" s="412"/>
      <c r="P167" s="412"/>
      <c r="Q167" s="412"/>
      <c r="R167" s="412"/>
      <c r="S167" s="412"/>
      <c r="T167" s="412"/>
      <c r="U167" s="412"/>
      <c r="V167" s="412"/>
      <c r="W167" s="412"/>
      <c r="X167" s="412"/>
      <c r="Y167" s="412"/>
      <c r="Z167" s="412"/>
      <c r="AA167" s="412"/>
      <c r="AB167" s="412"/>
      <c r="AC167" s="412"/>
      <c r="AD167" s="412"/>
      <c r="AE167" s="412"/>
      <c r="AF167" s="412"/>
      <c r="AG167" s="412"/>
    </row>
    <row r="168" spans="3:33" x14ac:dyDescent="0.25">
      <c r="D168" s="412"/>
      <c r="E168" s="412"/>
      <c r="F168" s="412"/>
      <c r="G168" s="412"/>
      <c r="H168" s="412"/>
      <c r="I168" s="412"/>
      <c r="J168" s="412"/>
      <c r="K168" s="412"/>
      <c r="L168" s="412"/>
      <c r="M168" s="412"/>
      <c r="N168" s="412"/>
      <c r="O168" s="412"/>
      <c r="P168" s="412"/>
      <c r="Q168" s="412"/>
      <c r="R168" s="412"/>
      <c r="S168" s="412"/>
      <c r="T168" s="412"/>
      <c r="U168" s="412"/>
      <c r="V168" s="412"/>
      <c r="W168" s="412"/>
      <c r="X168" s="412"/>
      <c r="Y168" s="412"/>
      <c r="Z168" s="412"/>
      <c r="AA168" s="412"/>
      <c r="AB168" s="412"/>
      <c r="AC168" s="412"/>
      <c r="AD168" s="412"/>
      <c r="AE168" s="412"/>
      <c r="AF168" s="412"/>
      <c r="AG168" s="412"/>
    </row>
    <row r="169" spans="3:33" x14ac:dyDescent="0.25">
      <c r="D169" s="412"/>
      <c r="E169" s="412"/>
      <c r="F169" s="412"/>
      <c r="G169" s="412"/>
      <c r="H169" s="412"/>
      <c r="I169" s="412"/>
      <c r="J169" s="412"/>
      <c r="K169" s="412"/>
      <c r="L169" s="412"/>
      <c r="M169" s="412"/>
      <c r="N169" s="412"/>
      <c r="O169" s="412"/>
      <c r="P169" s="412"/>
      <c r="Q169" s="412"/>
      <c r="R169" s="412"/>
      <c r="S169" s="412"/>
      <c r="T169" s="412"/>
      <c r="U169" s="412"/>
      <c r="V169" s="412"/>
      <c r="W169" s="412"/>
      <c r="X169" s="412"/>
      <c r="Y169" s="412"/>
      <c r="Z169" s="412"/>
      <c r="AA169" s="412"/>
      <c r="AB169" s="412"/>
      <c r="AC169" s="412"/>
      <c r="AD169" s="412"/>
      <c r="AE169" s="412"/>
      <c r="AF169" s="412"/>
      <c r="AG169" s="412"/>
    </row>
    <row r="170" spans="3:33" x14ac:dyDescent="0.25">
      <c r="D170" s="412"/>
      <c r="E170" s="412"/>
      <c r="F170" s="412"/>
      <c r="G170" s="412"/>
      <c r="H170" s="412"/>
      <c r="I170" s="412"/>
      <c r="J170" s="412"/>
      <c r="K170" s="412"/>
      <c r="L170" s="412"/>
      <c r="M170" s="412"/>
      <c r="N170" s="412"/>
      <c r="O170" s="412"/>
      <c r="P170" s="412"/>
      <c r="Q170" s="412"/>
      <c r="R170" s="412"/>
      <c r="S170" s="412"/>
      <c r="T170" s="412"/>
      <c r="U170" s="412"/>
      <c r="V170" s="412"/>
      <c r="W170" s="412"/>
      <c r="X170" s="412"/>
      <c r="Y170" s="412"/>
      <c r="Z170" s="412"/>
      <c r="AA170" s="412"/>
      <c r="AB170" s="412"/>
      <c r="AC170" s="412"/>
      <c r="AD170" s="412"/>
      <c r="AE170" s="412"/>
      <c r="AF170" s="412"/>
      <c r="AG170" s="412"/>
    </row>
  </sheetData>
  <mergeCells count="5">
    <mergeCell ref="D141:E141"/>
    <mergeCell ref="D142:E142"/>
    <mergeCell ref="AE148:AG148"/>
    <mergeCell ref="AE152:AG152"/>
    <mergeCell ref="AE155:AG155"/>
  </mergeCells>
  <pageMargins left="0.7" right="0.7" top="0.75" bottom="0.75" header="0.3" footer="0.3"/>
  <pageSetup scale="59" fitToWidth="2" orientation="landscape" horizontalDpi="4294967295" verticalDpi="4294967295" r:id="rId1"/>
  <colBreaks count="1" manualBreakCount="1">
    <brk id="13" min="29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N151"/>
  <sheetViews>
    <sheetView topLeftCell="A56" zoomScale="60" zoomScaleNormal="60" workbookViewId="0">
      <selection activeCell="A97" sqref="A97"/>
    </sheetView>
  </sheetViews>
  <sheetFormatPr defaultColWidth="9.140625" defaultRowHeight="15" x14ac:dyDescent="0.25"/>
  <cols>
    <col min="1" max="1" width="30.5703125" style="1" customWidth="1"/>
    <col min="2" max="2" width="15.7109375" style="1" customWidth="1"/>
    <col min="3" max="3" width="2.7109375" style="1" customWidth="1"/>
    <col min="4" max="4" width="54.7109375" style="1" customWidth="1"/>
    <col min="5" max="28" width="12.7109375" style="1" customWidth="1"/>
    <col min="29" max="29" width="2.7109375" style="1" customWidth="1"/>
    <col min="30" max="30" width="10" style="1" customWidth="1"/>
    <col min="31" max="47" width="9.28515625" style="1" customWidth="1"/>
    <col min="48" max="48" width="10" style="1" customWidth="1"/>
    <col min="49" max="64" width="9.28515625" style="1" customWidth="1"/>
    <col min="65" max="66" width="10" style="1" customWidth="1"/>
    <col min="67" max="69" width="9.28515625" style="1" customWidth="1"/>
    <col min="70" max="71" width="10" style="1" customWidth="1"/>
    <col min="72" max="73" width="9.28515625" style="1" customWidth="1"/>
    <col min="74" max="74" width="10" style="1" customWidth="1"/>
    <col min="75" max="75" width="11" style="1" customWidth="1"/>
    <col min="76" max="82" width="9.28515625" style="1" customWidth="1"/>
    <col min="83" max="85" width="10" style="1" customWidth="1"/>
    <col min="86" max="16384" width="9.140625" style="1"/>
  </cols>
  <sheetData>
    <row r="1" spans="2:92" x14ac:dyDescent="0.25">
      <c r="B1" s="1" t="s">
        <v>59</v>
      </c>
      <c r="D1" s="1" t="s">
        <v>60</v>
      </c>
      <c r="E1" s="1" t="s">
        <v>18</v>
      </c>
      <c r="F1" s="1" t="s">
        <v>61</v>
      </c>
      <c r="G1" s="1" t="s">
        <v>63</v>
      </c>
      <c r="H1" s="1" t="s">
        <v>0</v>
      </c>
      <c r="I1" s="1" t="s">
        <v>1</v>
      </c>
      <c r="J1" s="1" t="s">
        <v>2</v>
      </c>
      <c r="K1" s="1" t="s">
        <v>64</v>
      </c>
      <c r="L1" s="1" t="s">
        <v>62</v>
      </c>
      <c r="M1" s="1" t="s">
        <v>3</v>
      </c>
      <c r="N1" s="1" t="s">
        <v>65</v>
      </c>
      <c r="O1" s="1" t="s">
        <v>66</v>
      </c>
      <c r="P1" s="1" t="s">
        <v>67</v>
      </c>
      <c r="Q1" s="1" t="s">
        <v>4</v>
      </c>
      <c r="R1" s="1" t="s">
        <v>5</v>
      </c>
      <c r="S1" s="1" t="s">
        <v>46</v>
      </c>
      <c r="T1" s="1" t="s">
        <v>47</v>
      </c>
      <c r="U1" s="1" t="s">
        <v>48</v>
      </c>
      <c r="V1" s="1" t="s">
        <v>68</v>
      </c>
      <c r="W1" s="1" t="s">
        <v>69</v>
      </c>
      <c r="X1" s="1" t="s">
        <v>70</v>
      </c>
      <c r="Y1" s="1" t="s">
        <v>71</v>
      </c>
      <c r="Z1" s="1" t="s">
        <v>72</v>
      </c>
      <c r="AA1" s="1" t="s">
        <v>73</v>
      </c>
      <c r="AB1" s="1" t="s">
        <v>74</v>
      </c>
      <c r="AC1" s="1" t="s">
        <v>75</v>
      </c>
      <c r="AD1" s="1" t="s">
        <v>76</v>
      </c>
      <c r="AE1" s="1" t="s">
        <v>6</v>
      </c>
      <c r="AF1" s="1" t="s">
        <v>77</v>
      </c>
      <c r="AG1" s="1" t="s">
        <v>78</v>
      </c>
      <c r="AH1" s="1" t="s">
        <v>79</v>
      </c>
      <c r="AI1" s="1" t="s">
        <v>80</v>
      </c>
      <c r="AJ1" s="1" t="s">
        <v>81</v>
      </c>
      <c r="AK1" s="1" t="s">
        <v>82</v>
      </c>
      <c r="AL1" s="1" t="s">
        <v>83</v>
      </c>
      <c r="AM1" s="1" t="s">
        <v>84</v>
      </c>
      <c r="AN1" s="1" t="s">
        <v>85</v>
      </c>
      <c r="AO1" s="1" t="s">
        <v>86</v>
      </c>
      <c r="AP1" s="1" t="s">
        <v>87</v>
      </c>
      <c r="AQ1" s="1" t="s">
        <v>88</v>
      </c>
      <c r="AR1" s="1" t="s">
        <v>89</v>
      </c>
      <c r="AS1" s="1" t="s">
        <v>90</v>
      </c>
      <c r="AT1" s="1" t="s">
        <v>91</v>
      </c>
      <c r="AU1" s="1" t="s">
        <v>92</v>
      </c>
      <c r="AV1" s="1" t="s">
        <v>93</v>
      </c>
      <c r="AW1" s="1" t="s">
        <v>94</v>
      </c>
      <c r="AX1" s="1" t="s">
        <v>95</v>
      </c>
      <c r="AY1" s="1" t="s">
        <v>96</v>
      </c>
      <c r="AZ1" s="1" t="s">
        <v>97</v>
      </c>
      <c r="BA1" s="1" t="s">
        <v>50</v>
      </c>
      <c r="BB1" s="1" t="s">
        <v>98</v>
      </c>
      <c r="BC1" s="1" t="s">
        <v>99</v>
      </c>
      <c r="BD1" s="1" t="s">
        <v>100</v>
      </c>
      <c r="BE1" s="1" t="s">
        <v>101</v>
      </c>
      <c r="BF1" s="1" t="s">
        <v>102</v>
      </c>
      <c r="BG1" s="1" t="s">
        <v>103</v>
      </c>
      <c r="BH1" s="1" t="s">
        <v>104</v>
      </c>
      <c r="BI1" s="1" t="s">
        <v>105</v>
      </c>
      <c r="BJ1" s="1" t="s">
        <v>106</v>
      </c>
      <c r="BK1" s="1" t="s">
        <v>107</v>
      </c>
      <c r="BL1" s="1" t="s">
        <v>108</v>
      </c>
      <c r="BM1" s="1" t="s">
        <v>116</v>
      </c>
      <c r="BN1" s="1" t="s">
        <v>109</v>
      </c>
      <c r="BO1" s="1" t="s">
        <v>7</v>
      </c>
      <c r="BP1" s="1" t="s">
        <v>8</v>
      </c>
      <c r="BQ1" s="1" t="s">
        <v>9</v>
      </c>
      <c r="BR1" s="1" t="s">
        <v>10</v>
      </c>
      <c r="BS1" s="1" t="s">
        <v>16</v>
      </c>
      <c r="BT1" s="1" t="s">
        <v>17</v>
      </c>
      <c r="BU1" s="1" t="s">
        <v>14</v>
      </c>
      <c r="BV1" s="1" t="s">
        <v>19</v>
      </c>
      <c r="BW1" s="1" t="s">
        <v>13</v>
      </c>
      <c r="BX1" s="1" t="s">
        <v>11</v>
      </c>
      <c r="BY1" s="1" t="s">
        <v>12</v>
      </c>
      <c r="BZ1" s="1" t="s">
        <v>110</v>
      </c>
      <c r="CA1" s="1" t="s">
        <v>111</v>
      </c>
      <c r="CB1" s="1" t="s">
        <v>112</v>
      </c>
      <c r="CC1" s="1" t="s">
        <v>113</v>
      </c>
      <c r="CD1" s="1" t="s">
        <v>114</v>
      </c>
      <c r="CE1" s="1" t="s">
        <v>20</v>
      </c>
      <c r="CF1" s="1" t="s">
        <v>24</v>
      </c>
      <c r="CG1" s="1" t="s">
        <v>21</v>
      </c>
      <c r="CH1" s="1" t="s">
        <v>22</v>
      </c>
      <c r="CI1" s="1" t="s">
        <v>23</v>
      </c>
      <c r="CK1" s="1" t="s">
        <v>60</v>
      </c>
      <c r="CL1" s="1" t="s">
        <v>59</v>
      </c>
      <c r="CM1" s="1" t="s">
        <v>205</v>
      </c>
      <c r="CN1" s="1" t="s">
        <v>206</v>
      </c>
    </row>
    <row r="2" spans="2:92" x14ac:dyDescent="0.25">
      <c r="B2" s="1">
        <v>2015</v>
      </c>
      <c r="D2" s="1">
        <v>8</v>
      </c>
      <c r="E2" s="1" t="s">
        <v>117</v>
      </c>
      <c r="F2" s="1" t="s">
        <v>141</v>
      </c>
      <c r="G2" s="1" t="s">
        <v>49</v>
      </c>
      <c r="H2" s="1">
        <v>1667062272</v>
      </c>
      <c r="I2" s="1">
        <v>458852344</v>
      </c>
      <c r="J2" s="1">
        <v>1208209920</v>
      </c>
      <c r="K2" s="1">
        <v>0</v>
      </c>
      <c r="L2" s="1">
        <v>20019010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43734904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9.1399997472763062E-2</v>
      </c>
      <c r="AE2" s="1">
        <v>30563046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32482449</v>
      </c>
      <c r="AX2" s="1">
        <v>4665</v>
      </c>
      <c r="AY2" s="1">
        <v>4393.5</v>
      </c>
      <c r="AZ2" s="1">
        <v>3649.9166666666665</v>
      </c>
      <c r="BA2" s="1">
        <v>0</v>
      </c>
      <c r="BB2" s="1">
        <v>0</v>
      </c>
      <c r="BC2" s="1">
        <v>0</v>
      </c>
      <c r="BD2" s="1">
        <v>0</v>
      </c>
      <c r="BE2" s="1">
        <v>0.34999999403953552</v>
      </c>
      <c r="BF2" s="1">
        <v>6.5000000000000002E-2</v>
      </c>
      <c r="BG2" s="1">
        <v>0.18441376090049744</v>
      </c>
      <c r="BH2" s="1">
        <v>0.18799075484275818</v>
      </c>
      <c r="BI2" s="1">
        <v>9.3430429697036743E-2</v>
      </c>
      <c r="BJ2" s="1">
        <v>0.23828457295894623</v>
      </c>
      <c r="BK2" s="1">
        <v>0.24340221285820007</v>
      </c>
      <c r="BL2" s="1">
        <v>0</v>
      </c>
      <c r="BM2" s="1">
        <v>0</v>
      </c>
      <c r="BN2" s="1">
        <v>0.11568719893693924</v>
      </c>
      <c r="BO2" s="1">
        <v>47491236</v>
      </c>
      <c r="BP2" s="1">
        <v>6843045</v>
      </c>
      <c r="BQ2" s="1">
        <v>24251272</v>
      </c>
      <c r="BR2" s="1">
        <v>0</v>
      </c>
      <c r="BS2" s="1">
        <v>15451876</v>
      </c>
      <c r="BT2" s="1">
        <v>6951583</v>
      </c>
      <c r="BU2" s="1">
        <v>3773237</v>
      </c>
      <c r="BV2" s="1">
        <v>9320823</v>
      </c>
      <c r="BW2" s="1">
        <v>6560235.5</v>
      </c>
      <c r="BX2" s="1">
        <v>24220366</v>
      </c>
      <c r="BY2" s="1">
        <v>1208907520</v>
      </c>
      <c r="BZ2" s="1">
        <v>0</v>
      </c>
      <c r="CA2" s="1">
        <v>0</v>
      </c>
      <c r="CB2" s="1">
        <v>0</v>
      </c>
      <c r="CC2" s="1">
        <v>0</v>
      </c>
      <c r="CD2" s="1">
        <v>0</v>
      </c>
      <c r="CE2" s="1">
        <v>6.5142244100570679E-2</v>
      </c>
      <c r="CF2" s="1">
        <v>1.5879116952419281E-2</v>
      </c>
      <c r="CG2" s="1">
        <v>19196384</v>
      </c>
      <c r="CH2" s="1">
        <v>78750952</v>
      </c>
      <c r="CI2" s="1">
        <v>207742800</v>
      </c>
      <c r="CK2" s="1">
        <v>8</v>
      </c>
      <c r="CL2" s="1">
        <v>2015</v>
      </c>
      <c r="CM2" s="1">
        <v>19930436</v>
      </c>
      <c r="CN2" s="1">
        <v>43734904</v>
      </c>
    </row>
    <row r="3" spans="2:92" x14ac:dyDescent="0.25">
      <c r="B3" s="1">
        <v>2015</v>
      </c>
      <c r="D3" s="1">
        <v>12</v>
      </c>
      <c r="E3" s="1" t="s">
        <v>118</v>
      </c>
      <c r="F3" s="1" t="s">
        <v>142</v>
      </c>
      <c r="G3" s="1" t="s">
        <v>49</v>
      </c>
      <c r="H3" s="1">
        <v>116828496</v>
      </c>
      <c r="I3" s="1">
        <v>36266779.5</v>
      </c>
      <c r="J3" s="1">
        <v>80561720</v>
      </c>
      <c r="K3" s="1">
        <v>0</v>
      </c>
      <c r="L3" s="1">
        <v>17781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23463616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9.1399997472763062E-2</v>
      </c>
      <c r="AE3" s="1">
        <v>2490847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2995723</v>
      </c>
      <c r="AX3" s="1">
        <v>424</v>
      </c>
      <c r="AY3" s="1">
        <v>409.25</v>
      </c>
      <c r="AZ3" s="1">
        <v>369.58333333333331</v>
      </c>
      <c r="BA3" s="1">
        <v>0</v>
      </c>
      <c r="BB3" s="1">
        <v>0</v>
      </c>
      <c r="BC3" s="1">
        <v>0</v>
      </c>
      <c r="BD3" s="1">
        <v>0</v>
      </c>
      <c r="BE3" s="1">
        <v>0.34999999403953552</v>
      </c>
      <c r="BF3" s="1">
        <v>0</v>
      </c>
      <c r="BG3" s="1">
        <v>0.10763077437877655</v>
      </c>
      <c r="BH3" s="1">
        <v>0.11300759017467499</v>
      </c>
      <c r="BI3" s="1">
        <v>0.4600813090801239</v>
      </c>
      <c r="BJ3" s="1">
        <v>0.10806781798601151</v>
      </c>
      <c r="BK3" s="1">
        <v>0.11304715275764465</v>
      </c>
      <c r="BL3" s="1">
        <v>0</v>
      </c>
      <c r="BM3" s="1">
        <v>0</v>
      </c>
      <c r="BN3" s="1">
        <v>0.10667247325181961</v>
      </c>
      <c r="BO3" s="1">
        <v>3423952.5</v>
      </c>
      <c r="BP3" s="1">
        <v>0</v>
      </c>
      <c r="BQ3" s="1">
        <v>142717.828125</v>
      </c>
      <c r="BR3" s="1">
        <v>0</v>
      </c>
      <c r="BS3" s="1">
        <v>10090307</v>
      </c>
      <c r="BT3" s="1">
        <v>365665.65625</v>
      </c>
      <c r="BU3" s="1">
        <v>350374.84375</v>
      </c>
      <c r="BV3" s="1">
        <v>2857187.75</v>
      </c>
      <c r="BW3" s="1">
        <v>3519542.5</v>
      </c>
      <c r="BX3" s="1">
        <v>3516968.25</v>
      </c>
      <c r="BY3" s="1">
        <v>84316992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8.2459285855293274E-2</v>
      </c>
      <c r="CF3" s="1">
        <v>1.6890034079551697E-2</v>
      </c>
      <c r="CG3" s="1">
        <v>1424116.875</v>
      </c>
      <c r="CH3" s="1">
        <v>6952719</v>
      </c>
      <c r="CI3" s="1">
        <v>47994836</v>
      </c>
      <c r="CK3" s="1">
        <v>12</v>
      </c>
      <c r="CL3" s="1">
        <v>2015</v>
      </c>
      <c r="CM3" s="1">
        <v>1723681</v>
      </c>
      <c r="CN3" s="1">
        <v>23463616</v>
      </c>
    </row>
    <row r="4" spans="2:92" x14ac:dyDescent="0.25">
      <c r="B4" s="1">
        <v>2015</v>
      </c>
      <c r="D4" s="1">
        <v>23</v>
      </c>
      <c r="E4" s="1" t="s">
        <v>119</v>
      </c>
      <c r="F4" s="1" t="s">
        <v>143</v>
      </c>
      <c r="G4" s="1" t="s">
        <v>49</v>
      </c>
      <c r="H4" s="1">
        <v>1832998272</v>
      </c>
      <c r="I4" s="1">
        <v>235716215.5</v>
      </c>
      <c r="J4" s="1">
        <v>1597282048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161621216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9.1399997472763062E-2</v>
      </c>
      <c r="AE4" s="1">
        <v>44254893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600795</v>
      </c>
      <c r="AX4" s="1">
        <v>1531</v>
      </c>
      <c r="AY4" s="1">
        <v>1492.25</v>
      </c>
      <c r="AZ4" s="1">
        <v>1403.5833333333333</v>
      </c>
      <c r="BA4" s="1">
        <v>0</v>
      </c>
      <c r="BB4" s="1">
        <v>0</v>
      </c>
      <c r="BC4" s="1">
        <v>0</v>
      </c>
      <c r="BD4" s="1">
        <v>0</v>
      </c>
      <c r="BE4" s="1">
        <v>0.34999999403953552</v>
      </c>
      <c r="BF4" s="1">
        <v>8.9300000000000004E-2</v>
      </c>
      <c r="BG4" s="1">
        <v>0.55918848514556885</v>
      </c>
      <c r="BH4" s="1">
        <v>0.59964096546173096</v>
      </c>
      <c r="BI4" s="1">
        <v>0.62817049026489258</v>
      </c>
      <c r="BJ4" s="1">
        <v>0.6185992956161499</v>
      </c>
      <c r="BK4" s="1">
        <v>0.6496550440788269</v>
      </c>
      <c r="BL4" s="1">
        <v>0</v>
      </c>
      <c r="BM4" s="1">
        <v>0</v>
      </c>
      <c r="BN4" s="1">
        <v>0.33873757719993591</v>
      </c>
      <c r="BO4" s="1">
        <v>20181546</v>
      </c>
      <c r="BP4" s="1">
        <v>0</v>
      </c>
      <c r="BQ4" s="1">
        <v>0</v>
      </c>
      <c r="BR4" s="1">
        <v>0</v>
      </c>
      <c r="BS4" s="1">
        <v>33971868</v>
      </c>
      <c r="BT4" s="1">
        <v>7803880.5</v>
      </c>
      <c r="BU4" s="1">
        <v>8198587</v>
      </c>
      <c r="BV4" s="1">
        <v>25763328</v>
      </c>
      <c r="BW4" s="1">
        <v>24243182</v>
      </c>
      <c r="BX4" s="1">
        <v>74754488</v>
      </c>
      <c r="BY4" s="1">
        <v>1676098176</v>
      </c>
      <c r="BZ4" s="1">
        <v>0</v>
      </c>
      <c r="CA4" s="1">
        <v>0</v>
      </c>
      <c r="CB4" s="1">
        <v>0</v>
      </c>
      <c r="CC4" s="1">
        <v>0</v>
      </c>
      <c r="CD4" s="1">
        <v>0</v>
      </c>
      <c r="CE4" s="1">
        <v>7.5815938413143158E-2</v>
      </c>
      <c r="CF4" s="1">
        <v>2.2292409092187881E-2</v>
      </c>
      <c r="CG4" s="1">
        <v>37364268</v>
      </c>
      <c r="CH4" s="1">
        <v>127074960</v>
      </c>
      <c r="CI4" s="1">
        <v>446052992</v>
      </c>
      <c r="CK4" s="1">
        <v>23</v>
      </c>
      <c r="CL4" s="1">
        <v>2015</v>
      </c>
      <c r="CM4" s="1">
        <v>14341666</v>
      </c>
      <c r="CN4" s="1">
        <v>161621216</v>
      </c>
    </row>
    <row r="5" spans="2:92" x14ac:dyDescent="0.25">
      <c r="B5" s="1">
        <v>2015</v>
      </c>
      <c r="D5" s="1">
        <v>27</v>
      </c>
      <c r="E5" s="1" t="s">
        <v>120</v>
      </c>
      <c r="F5" s="1" t="s">
        <v>144</v>
      </c>
      <c r="G5" s="1" t="s">
        <v>49</v>
      </c>
      <c r="H5" s="1">
        <v>697132800</v>
      </c>
      <c r="I5" s="1">
        <v>237864261.5</v>
      </c>
      <c r="J5" s="1">
        <v>459268544</v>
      </c>
      <c r="K5" s="1">
        <v>0</v>
      </c>
      <c r="L5" s="1">
        <v>13097810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31976700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9.1399997472763062E-2</v>
      </c>
      <c r="AE5" s="1">
        <v>12501947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5884045</v>
      </c>
      <c r="AX5" s="1">
        <v>1206</v>
      </c>
      <c r="AY5" s="1">
        <v>1130.25</v>
      </c>
      <c r="AZ5" s="1">
        <v>879.83333333333337</v>
      </c>
      <c r="BA5" s="1">
        <v>0</v>
      </c>
      <c r="BB5" s="1">
        <v>0</v>
      </c>
      <c r="BC5" s="1">
        <v>0</v>
      </c>
      <c r="BD5" s="1">
        <v>0</v>
      </c>
      <c r="BE5" s="1">
        <v>0.34999999403953552</v>
      </c>
      <c r="BF5" s="1">
        <v>0</v>
      </c>
      <c r="BG5" s="1">
        <v>0.22531276941299438</v>
      </c>
      <c r="BH5" s="1">
        <v>0.23975706100463867</v>
      </c>
      <c r="BI5" s="1">
        <v>0.3139500617980957</v>
      </c>
      <c r="BJ5" s="1">
        <v>0.21985316276550293</v>
      </c>
      <c r="BK5" s="1">
        <v>0.23606798052787781</v>
      </c>
      <c r="BL5" s="1">
        <v>0</v>
      </c>
      <c r="BM5" s="1">
        <v>0</v>
      </c>
      <c r="BN5" s="1">
        <v>0.23666003346443176</v>
      </c>
      <c r="BO5" s="1">
        <v>-2441783</v>
      </c>
      <c r="BP5" s="1">
        <v>283439.84375</v>
      </c>
      <c r="BQ5" s="1">
        <v>13345795</v>
      </c>
      <c r="BR5" s="1">
        <v>0</v>
      </c>
      <c r="BS5" s="1">
        <v>20043222</v>
      </c>
      <c r="BT5" s="1">
        <v>5341379</v>
      </c>
      <c r="BU5" s="1">
        <v>5062030</v>
      </c>
      <c r="BV5" s="1">
        <v>74933432</v>
      </c>
      <c r="BW5" s="1">
        <v>4796505</v>
      </c>
      <c r="BX5" s="1">
        <v>33976788</v>
      </c>
      <c r="BY5" s="1">
        <v>513545984</v>
      </c>
      <c r="BZ5" s="1">
        <v>0</v>
      </c>
      <c r="CA5" s="1">
        <v>0</v>
      </c>
      <c r="CB5" s="1">
        <v>0</v>
      </c>
      <c r="CC5" s="1">
        <v>0</v>
      </c>
      <c r="CD5" s="1">
        <v>0</v>
      </c>
      <c r="CE5" s="1">
        <v>8.174113929271698E-2</v>
      </c>
      <c r="CF5" s="1">
        <v>2.3502752184867859E-2</v>
      </c>
      <c r="CG5" s="1">
        <v>12069744</v>
      </c>
      <c r="CH5" s="1">
        <v>41977832</v>
      </c>
      <c r="CI5" s="1">
        <v>203906288</v>
      </c>
      <c r="CK5" s="1">
        <v>27</v>
      </c>
      <c r="CL5" s="1">
        <v>2015</v>
      </c>
      <c r="CM5" s="1">
        <v>9933090</v>
      </c>
      <c r="CN5" s="1">
        <v>31976700</v>
      </c>
    </row>
    <row r="6" spans="2:92" x14ac:dyDescent="0.25">
      <c r="B6" s="1">
        <v>2015</v>
      </c>
      <c r="D6" s="1">
        <v>49</v>
      </c>
      <c r="E6" s="1" t="s">
        <v>121</v>
      </c>
      <c r="F6" s="1" t="s">
        <v>115</v>
      </c>
      <c r="G6" s="1" t="s">
        <v>49</v>
      </c>
      <c r="H6" s="1">
        <v>414350816</v>
      </c>
      <c r="I6" s="1">
        <v>211914572</v>
      </c>
      <c r="J6" s="1">
        <v>202436240</v>
      </c>
      <c r="K6" s="1">
        <v>0</v>
      </c>
      <c r="L6" s="1">
        <v>5348425.5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19119620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9.1399997472763062E-2</v>
      </c>
      <c r="AE6" s="1">
        <v>7593474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11523460</v>
      </c>
      <c r="AX6" s="1">
        <v>1792</v>
      </c>
      <c r="AY6" s="1">
        <v>1737.5</v>
      </c>
      <c r="AZ6" s="1">
        <v>1358.25</v>
      </c>
      <c r="BA6" s="1">
        <v>0</v>
      </c>
      <c r="BB6" s="1">
        <v>0</v>
      </c>
      <c r="BC6" s="1">
        <v>0</v>
      </c>
      <c r="BD6" s="1">
        <v>0</v>
      </c>
      <c r="BE6" s="1">
        <v>0.34999999403953552</v>
      </c>
      <c r="BF6" s="1">
        <v>0</v>
      </c>
      <c r="BG6" s="1">
        <v>9.9493704736232758E-2</v>
      </c>
      <c r="BH6" s="1">
        <v>0.10397777706384659</v>
      </c>
      <c r="BI6" s="1">
        <v>0.11684128642082214</v>
      </c>
      <c r="BJ6" s="1">
        <v>9.8491862416267395E-2</v>
      </c>
      <c r="BK6" s="1">
        <v>0.10452992469072342</v>
      </c>
      <c r="BL6" s="1">
        <v>0</v>
      </c>
      <c r="BM6" s="1">
        <v>0</v>
      </c>
      <c r="BN6" s="1">
        <v>0.10046996176242828</v>
      </c>
      <c r="BO6" s="1">
        <v>22363680</v>
      </c>
      <c r="BP6" s="1">
        <v>2179370.25</v>
      </c>
      <c r="BQ6" s="1">
        <v>5599973</v>
      </c>
      <c r="BR6" s="1">
        <v>0</v>
      </c>
      <c r="BS6" s="1">
        <v>10601743</v>
      </c>
      <c r="BT6" s="1">
        <v>2650395.25</v>
      </c>
      <c r="BU6" s="1">
        <v>718823.875</v>
      </c>
      <c r="BV6" s="1">
        <v>7447004</v>
      </c>
      <c r="BW6" s="1">
        <v>2867943</v>
      </c>
      <c r="BX6" s="1">
        <v>11655552</v>
      </c>
      <c r="BY6" s="1">
        <v>198016656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7.5969532132148743E-2</v>
      </c>
      <c r="CF6" s="1">
        <v>1.5409939922392368E-2</v>
      </c>
      <c r="CG6" s="1">
        <v>3051424.75</v>
      </c>
      <c r="CH6" s="1">
        <v>15043233</v>
      </c>
      <c r="CI6" s="1">
        <v>66225716</v>
      </c>
      <c r="CK6" s="1">
        <v>49</v>
      </c>
      <c r="CL6" s="1">
        <v>2015</v>
      </c>
      <c r="CM6" s="1">
        <v>4445678</v>
      </c>
      <c r="CN6" s="1">
        <v>19119620</v>
      </c>
    </row>
    <row r="7" spans="2:92" x14ac:dyDescent="0.25">
      <c r="B7" s="1">
        <v>2015</v>
      </c>
      <c r="D7" s="1">
        <v>51</v>
      </c>
      <c r="E7" s="1" t="s">
        <v>122</v>
      </c>
      <c r="F7" s="1" t="s">
        <v>145</v>
      </c>
      <c r="G7" s="1" t="s">
        <v>49</v>
      </c>
      <c r="H7" s="1">
        <v>302289984</v>
      </c>
      <c r="I7" s="1">
        <v>87402648</v>
      </c>
      <c r="J7" s="1">
        <v>214887328</v>
      </c>
      <c r="K7" s="1">
        <v>0</v>
      </c>
      <c r="L7" s="1">
        <v>2330632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23667304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9.1399997472763062E-2</v>
      </c>
      <c r="AE7" s="1">
        <v>7062812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5767514</v>
      </c>
      <c r="AX7" s="1">
        <v>1149</v>
      </c>
      <c r="AY7" s="1">
        <v>1084.75</v>
      </c>
      <c r="AZ7" s="1">
        <v>902.75</v>
      </c>
      <c r="BA7" s="1">
        <v>0</v>
      </c>
      <c r="BB7" s="1">
        <v>0</v>
      </c>
      <c r="BC7" s="1">
        <v>0</v>
      </c>
      <c r="BD7" s="1">
        <v>0</v>
      </c>
      <c r="BE7" s="1">
        <v>0.34999999403953552</v>
      </c>
      <c r="BF7" s="1">
        <v>7.0000000000000007E-2</v>
      </c>
      <c r="BG7" s="1">
        <v>0.1263146847486496</v>
      </c>
      <c r="BH7" s="1">
        <v>0.13073588907718658</v>
      </c>
      <c r="BI7" s="1">
        <v>0.26151657104492188</v>
      </c>
      <c r="BJ7" s="1">
        <v>0.13334564864635468</v>
      </c>
      <c r="BK7" s="1">
        <v>0.13650386035442352</v>
      </c>
      <c r="BL7" s="1">
        <v>0</v>
      </c>
      <c r="BM7" s="1">
        <v>0</v>
      </c>
      <c r="BN7" s="1">
        <v>0.11181902885437012</v>
      </c>
      <c r="BO7" s="1">
        <v>10466524</v>
      </c>
      <c r="BP7" s="1">
        <v>2326524.25</v>
      </c>
      <c r="BQ7" s="1">
        <v>2557261.25</v>
      </c>
      <c r="BR7" s="1">
        <v>0</v>
      </c>
      <c r="BS7" s="1">
        <v>10160701</v>
      </c>
      <c r="BT7" s="1">
        <v>931726.8125</v>
      </c>
      <c r="BU7" s="1">
        <v>359825.5625</v>
      </c>
      <c r="BV7" s="1">
        <v>9384442</v>
      </c>
      <c r="BW7" s="1">
        <v>3550095.5</v>
      </c>
      <c r="BX7" s="1">
        <v>4296360</v>
      </c>
      <c r="BY7" s="1">
        <v>212498000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7.0941329002380371E-2</v>
      </c>
      <c r="CF7" s="1">
        <v>1.7895780503749847E-2</v>
      </c>
      <c r="CG7" s="1">
        <v>3802817.5</v>
      </c>
      <c r="CH7" s="1">
        <v>15074891</v>
      </c>
      <c r="CI7" s="1">
        <v>70444520</v>
      </c>
      <c r="CK7" s="1">
        <v>51</v>
      </c>
      <c r="CL7" s="1">
        <v>2015</v>
      </c>
      <c r="CM7" s="1">
        <v>4831691</v>
      </c>
      <c r="CN7" s="1">
        <v>23667304</v>
      </c>
    </row>
    <row r="8" spans="2:92" x14ac:dyDescent="0.25">
      <c r="B8" s="1">
        <v>2015</v>
      </c>
      <c r="D8" s="1">
        <v>61</v>
      </c>
      <c r="E8" s="1" t="s">
        <v>123</v>
      </c>
      <c r="F8" s="1" t="s">
        <v>146</v>
      </c>
      <c r="G8" s="1" t="s">
        <v>49</v>
      </c>
      <c r="H8" s="1">
        <v>205924048</v>
      </c>
      <c r="I8" s="1">
        <v>64026915</v>
      </c>
      <c r="J8" s="1">
        <v>141897136</v>
      </c>
      <c r="K8" s="1">
        <v>0</v>
      </c>
      <c r="L8" s="1">
        <v>76461.5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98294768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9.1399997472763062E-2</v>
      </c>
      <c r="AE8" s="1">
        <v>3575388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5029925</v>
      </c>
      <c r="AX8" s="1">
        <v>634</v>
      </c>
      <c r="AY8" s="1">
        <v>627.25</v>
      </c>
      <c r="AZ8" s="1">
        <v>587.5</v>
      </c>
      <c r="BA8" s="1">
        <v>0</v>
      </c>
      <c r="BB8" s="1">
        <v>0</v>
      </c>
      <c r="BC8" s="1">
        <v>0</v>
      </c>
      <c r="BD8" s="1">
        <v>0</v>
      </c>
      <c r="BE8" s="1">
        <v>0.34999999403953552</v>
      </c>
      <c r="BF8" s="1">
        <v>8.5000000000000006E-2</v>
      </c>
      <c r="BG8" s="1">
        <v>0.13777659833431244</v>
      </c>
      <c r="BH8" s="1">
        <v>0.14853060245513916</v>
      </c>
      <c r="BI8" s="1">
        <v>0.67157739400863647</v>
      </c>
      <c r="BJ8" s="1">
        <v>0.15046298503875732</v>
      </c>
      <c r="BK8" s="1">
        <v>0.16415245831012726</v>
      </c>
      <c r="BL8" s="1">
        <v>0</v>
      </c>
      <c r="BM8" s="1">
        <v>0</v>
      </c>
      <c r="BN8" s="1">
        <v>0.11608481407165527</v>
      </c>
      <c r="BO8" s="1">
        <v>13511667</v>
      </c>
      <c r="BP8" s="1">
        <v>486810.1875</v>
      </c>
      <c r="BQ8" s="1">
        <v>170851.59375</v>
      </c>
      <c r="BR8" s="1">
        <v>0</v>
      </c>
      <c r="BS8" s="1">
        <v>23857904</v>
      </c>
      <c r="BT8" s="1">
        <v>412362.40625</v>
      </c>
      <c r="BU8" s="1">
        <v>638012.4375</v>
      </c>
      <c r="BV8" s="1">
        <v>22521574</v>
      </c>
      <c r="BW8" s="1">
        <v>14744215</v>
      </c>
      <c r="BX8" s="1">
        <v>11852464</v>
      </c>
      <c r="BY8" s="1">
        <v>154666192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7.0821262896060944E-2</v>
      </c>
      <c r="CF8" s="1">
        <v>1.8088012933731079E-2</v>
      </c>
      <c r="CG8" s="1">
        <v>2797604</v>
      </c>
      <c r="CH8" s="1">
        <v>10953655</v>
      </c>
      <c r="CI8" s="1">
        <v>163051264</v>
      </c>
      <c r="CK8" s="1">
        <v>61</v>
      </c>
      <c r="CL8" s="1">
        <v>2015</v>
      </c>
      <c r="CM8" s="1">
        <v>5020655</v>
      </c>
      <c r="CN8" s="1">
        <v>98294768</v>
      </c>
    </row>
    <row r="9" spans="2:92" x14ac:dyDescent="0.25">
      <c r="B9" s="1">
        <v>2015</v>
      </c>
      <c r="D9" s="1">
        <v>70</v>
      </c>
      <c r="E9" s="1" t="s">
        <v>124</v>
      </c>
      <c r="F9" s="1" t="s">
        <v>147</v>
      </c>
      <c r="G9" s="1" t="s">
        <v>49</v>
      </c>
      <c r="H9" s="1">
        <v>1046636288</v>
      </c>
      <c r="I9" s="1">
        <v>325149097</v>
      </c>
      <c r="J9" s="1">
        <v>721487168</v>
      </c>
      <c r="K9" s="1">
        <v>0</v>
      </c>
      <c r="L9" s="1">
        <v>11201600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27353256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9.1399997472763062E-2</v>
      </c>
      <c r="AE9" s="1">
        <v>20991260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16570347</v>
      </c>
      <c r="AX9" s="1">
        <v>3402</v>
      </c>
      <c r="AY9" s="1">
        <v>3114</v>
      </c>
      <c r="AZ9" s="1">
        <v>2412.25</v>
      </c>
      <c r="BA9" s="1">
        <v>0</v>
      </c>
      <c r="BB9" s="1">
        <v>0</v>
      </c>
      <c r="BC9" s="1">
        <v>0</v>
      </c>
      <c r="BD9" s="1">
        <v>0</v>
      </c>
      <c r="BE9" s="1">
        <v>0.34999999403953552</v>
      </c>
      <c r="BF9" s="1">
        <v>7.3999999999999996E-2</v>
      </c>
      <c r="BG9" s="1">
        <v>0.19717186689376831</v>
      </c>
      <c r="BH9" s="1">
        <v>0.2108503133058548</v>
      </c>
      <c r="BI9" s="1">
        <v>0.15639582276344299</v>
      </c>
      <c r="BJ9" s="1">
        <v>0.22040928900241852</v>
      </c>
      <c r="BK9" s="1">
        <v>0.23729313910007477</v>
      </c>
      <c r="BL9" s="1">
        <v>0</v>
      </c>
      <c r="BM9" s="1">
        <v>0</v>
      </c>
      <c r="BN9" s="1">
        <v>0.15979048609733582</v>
      </c>
      <c r="BO9" s="1">
        <v>41045324</v>
      </c>
      <c r="BP9" s="1">
        <v>15657197</v>
      </c>
      <c r="BQ9" s="1">
        <v>12635064</v>
      </c>
      <c r="BR9" s="1">
        <v>0</v>
      </c>
      <c r="BS9" s="1">
        <v>20380802</v>
      </c>
      <c r="BT9" s="1">
        <v>2754511.5</v>
      </c>
      <c r="BU9" s="1">
        <v>2201439.25</v>
      </c>
      <c r="BV9" s="1">
        <v>5131081</v>
      </c>
      <c r="BW9" s="1">
        <v>4102988.5</v>
      </c>
      <c r="BX9" s="1">
        <v>50816396</v>
      </c>
      <c r="BY9" s="1">
        <v>732339136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7.3990620672702789E-2</v>
      </c>
      <c r="CF9" s="1">
        <v>1.9150055944919586E-2</v>
      </c>
      <c r="CG9" s="1">
        <v>14024335</v>
      </c>
      <c r="CH9" s="1">
        <v>54186228</v>
      </c>
      <c r="CI9" s="1">
        <v>147022912</v>
      </c>
      <c r="CK9" s="1">
        <v>70</v>
      </c>
      <c r="CL9" s="1">
        <v>2015</v>
      </c>
      <c r="CM9" s="1">
        <v>15048359</v>
      </c>
      <c r="CN9" s="1">
        <v>27353256</v>
      </c>
    </row>
    <row r="10" spans="2:92" x14ac:dyDescent="0.25">
      <c r="B10" s="1">
        <v>2015</v>
      </c>
      <c r="D10" s="1">
        <v>80</v>
      </c>
      <c r="E10" s="1" t="s">
        <v>125</v>
      </c>
      <c r="F10" s="1" t="s">
        <v>145</v>
      </c>
      <c r="G10" s="1" t="s">
        <v>49</v>
      </c>
      <c r="H10" s="1">
        <v>847916160</v>
      </c>
      <c r="I10" s="1">
        <v>236567077.5</v>
      </c>
      <c r="J10" s="1">
        <v>611349056</v>
      </c>
      <c r="K10" s="1">
        <v>0</v>
      </c>
      <c r="L10" s="1">
        <v>9847648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125341488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9.1399997472763062E-2</v>
      </c>
      <c r="AE10" s="1">
        <v>22031920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12605129</v>
      </c>
      <c r="AX10" s="1">
        <v>2265</v>
      </c>
      <c r="AY10" s="1">
        <v>2160.5</v>
      </c>
      <c r="AZ10" s="1">
        <v>1667</v>
      </c>
      <c r="BA10" s="1">
        <v>0</v>
      </c>
      <c r="BB10" s="1">
        <v>0</v>
      </c>
      <c r="BC10" s="1">
        <v>0</v>
      </c>
      <c r="BD10" s="1">
        <v>0</v>
      </c>
      <c r="BE10" s="1">
        <v>0.34999999403953552</v>
      </c>
      <c r="BF10" s="1">
        <v>7.0000000000000007E-2</v>
      </c>
      <c r="BG10" s="1">
        <v>0.16694623231887817</v>
      </c>
      <c r="BH10" s="1">
        <v>0.17059282958507538</v>
      </c>
      <c r="BI10" s="1">
        <v>0.40821951627731323</v>
      </c>
      <c r="BJ10" s="1">
        <v>0.18734385073184967</v>
      </c>
      <c r="BK10" s="1">
        <v>0.18997852504253387</v>
      </c>
      <c r="BL10" s="1">
        <v>0</v>
      </c>
      <c r="BM10" s="1">
        <v>0</v>
      </c>
      <c r="BN10" s="1">
        <v>0.13028745353221893</v>
      </c>
      <c r="BO10" s="1">
        <v>25653898</v>
      </c>
      <c r="BP10" s="1">
        <v>4815669.5</v>
      </c>
      <c r="BQ10" s="1">
        <v>9944778</v>
      </c>
      <c r="BR10" s="1">
        <v>0</v>
      </c>
      <c r="BS10" s="1">
        <v>37487332</v>
      </c>
      <c r="BT10" s="1">
        <v>1984521.25</v>
      </c>
      <c r="BU10" s="1">
        <v>786131.5</v>
      </c>
      <c r="BV10" s="1">
        <v>18592368</v>
      </c>
      <c r="BW10" s="1">
        <v>18801224</v>
      </c>
      <c r="BX10" s="1">
        <v>7177466</v>
      </c>
      <c r="BY10" s="1">
        <v>616803008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8.2294449210166931E-2</v>
      </c>
      <c r="CF10" s="1">
        <v>2.6101939380168915E-2</v>
      </c>
      <c r="CG10" s="1">
        <v>16099755</v>
      </c>
      <c r="CH10" s="1">
        <v>50759464</v>
      </c>
      <c r="CI10" s="1">
        <v>273082976</v>
      </c>
      <c r="CK10" s="1">
        <v>80</v>
      </c>
      <c r="CL10" s="1">
        <v>2015</v>
      </c>
      <c r="CM10" s="1">
        <v>4902032</v>
      </c>
      <c r="CN10" s="1">
        <v>125341488</v>
      </c>
    </row>
    <row r="11" spans="2:92" x14ac:dyDescent="0.25">
      <c r="B11" s="1">
        <v>2015</v>
      </c>
      <c r="D11" s="1">
        <v>84</v>
      </c>
      <c r="E11" s="1" t="s">
        <v>126</v>
      </c>
      <c r="F11" s="1" t="s">
        <v>148</v>
      </c>
      <c r="G11" s="1" t="s">
        <v>49</v>
      </c>
      <c r="H11" s="1">
        <v>4986676</v>
      </c>
      <c r="I11" s="1">
        <v>3259740.5</v>
      </c>
      <c r="J11" s="1">
        <v>1726935.5</v>
      </c>
      <c r="K11" s="1">
        <v>0</v>
      </c>
      <c r="L11" s="1">
        <v>11872.5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304159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9.1399997472763062E-2</v>
      </c>
      <c r="AE11" s="1">
        <v>133828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428721</v>
      </c>
      <c r="AX11" s="1">
        <v>72</v>
      </c>
      <c r="AY11" s="1">
        <v>69.5</v>
      </c>
      <c r="AZ11" s="1">
        <v>59.75</v>
      </c>
      <c r="BA11" s="1">
        <v>0</v>
      </c>
      <c r="BB11" s="1">
        <v>0</v>
      </c>
      <c r="BC11" s="1">
        <v>0</v>
      </c>
      <c r="BD11" s="1">
        <v>0</v>
      </c>
      <c r="BE11" s="1">
        <v>0.34999999403953552</v>
      </c>
      <c r="BF11" s="1">
        <v>0.05</v>
      </c>
      <c r="BG11" s="1">
        <v>8.0805301666259766E-2</v>
      </c>
      <c r="BH11" s="1">
        <v>8.6331948637962341E-2</v>
      </c>
      <c r="BI11" s="1">
        <v>8.4157034754753113E-2</v>
      </c>
      <c r="BJ11" s="1">
        <v>5.2972175180912018E-2</v>
      </c>
      <c r="BK11" s="1">
        <v>5.5737674236297607E-2</v>
      </c>
      <c r="BL11" s="1">
        <v>0</v>
      </c>
      <c r="BM11" s="1">
        <v>0</v>
      </c>
      <c r="BN11" s="1">
        <v>0.11197458952665329</v>
      </c>
      <c r="BO11" s="1">
        <v>121945.53125</v>
      </c>
      <c r="BP11" s="1">
        <v>726.96490478515625</v>
      </c>
      <c r="BQ11" s="1">
        <v>11872.5</v>
      </c>
      <c r="BR11" s="1">
        <v>0</v>
      </c>
      <c r="BS11" s="1">
        <v>185787.828125</v>
      </c>
      <c r="BT11" s="1">
        <v>52266.05078125</v>
      </c>
      <c r="BU11" s="1">
        <v>17075.1640625</v>
      </c>
      <c r="BV11" s="1">
        <v>114358.046875</v>
      </c>
      <c r="BW11" s="1">
        <v>45623.8515625</v>
      </c>
      <c r="BX11" s="1">
        <v>85260.7265625</v>
      </c>
      <c r="BY11" s="1">
        <v>1747020.125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9.1399997472763062E-2</v>
      </c>
      <c r="CF11" s="1">
        <v>3.4960497170686722E-2</v>
      </c>
      <c r="CG11" s="1">
        <v>61076.69140625</v>
      </c>
      <c r="CH11" s="1">
        <v>159677.640625</v>
      </c>
      <c r="CI11" s="1">
        <v>1028228.4375</v>
      </c>
      <c r="CK11" s="1">
        <v>84</v>
      </c>
      <c r="CL11" s="1">
        <v>2015</v>
      </c>
      <c r="CM11" s="1">
        <v>303899</v>
      </c>
      <c r="CN11" s="1">
        <v>304159</v>
      </c>
    </row>
    <row r="12" spans="2:92" x14ac:dyDescent="0.25">
      <c r="B12" s="1">
        <v>2015</v>
      </c>
      <c r="D12" s="1">
        <v>98</v>
      </c>
      <c r="E12" s="1" t="s">
        <v>127</v>
      </c>
      <c r="F12" s="1" t="s">
        <v>149</v>
      </c>
      <c r="G12" s="1" t="s">
        <v>49</v>
      </c>
      <c r="H12" s="1">
        <v>657035264</v>
      </c>
      <c r="I12" s="1">
        <v>199172062</v>
      </c>
      <c r="J12" s="1">
        <v>457863200</v>
      </c>
      <c r="K12" s="1">
        <v>0</v>
      </c>
      <c r="L12" s="1">
        <v>3617632.5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73534080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9.1399997472763062E-2</v>
      </c>
      <c r="AE12" s="1">
        <v>16937171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14709344</v>
      </c>
      <c r="AX12" s="1">
        <v>1631</v>
      </c>
      <c r="AY12" s="1">
        <v>1572.75</v>
      </c>
      <c r="AZ12" s="1">
        <v>1430.9166666666667</v>
      </c>
      <c r="BA12" s="1">
        <v>0</v>
      </c>
      <c r="BB12" s="1">
        <v>0</v>
      </c>
      <c r="BC12" s="1">
        <v>0</v>
      </c>
      <c r="BD12" s="1">
        <v>0</v>
      </c>
      <c r="BE12" s="1">
        <v>0.34999999403953552</v>
      </c>
      <c r="BF12" s="1">
        <v>9.8000000000000004E-2</v>
      </c>
      <c r="BG12" s="1">
        <v>0.16557259857654572</v>
      </c>
      <c r="BH12" s="1">
        <v>0.173676997423172</v>
      </c>
      <c r="BI12" s="1">
        <v>0.41626030206680298</v>
      </c>
      <c r="BJ12" s="1">
        <v>0.16572922468185425</v>
      </c>
      <c r="BK12" s="1">
        <v>0.17143183946609497</v>
      </c>
      <c r="BL12" s="1">
        <v>0</v>
      </c>
      <c r="BM12" s="1">
        <v>0</v>
      </c>
      <c r="BN12" s="1">
        <v>0.16521367430686951</v>
      </c>
      <c r="BO12" s="1">
        <v>68748984</v>
      </c>
      <c r="BP12" s="1">
        <v>2962531</v>
      </c>
      <c r="BQ12" s="1">
        <v>3617632.5</v>
      </c>
      <c r="BR12" s="1">
        <v>0</v>
      </c>
      <c r="BS12" s="1">
        <v>21619958</v>
      </c>
      <c r="BT12" s="1">
        <v>3066692.5</v>
      </c>
      <c r="BU12" s="1">
        <v>1818023.25</v>
      </c>
      <c r="BV12" s="1">
        <v>17983518</v>
      </c>
      <c r="BW12" s="1">
        <v>11030112</v>
      </c>
      <c r="BX12" s="1">
        <v>10092269</v>
      </c>
      <c r="BY12" s="1">
        <v>410891712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6.9930419325828552E-2</v>
      </c>
      <c r="CF12" s="1">
        <v>2.1011495962738991E-2</v>
      </c>
      <c r="CG12" s="1">
        <v>8633450</v>
      </c>
      <c r="CH12" s="1">
        <v>28733830</v>
      </c>
      <c r="CI12" s="1">
        <v>172326720</v>
      </c>
      <c r="CK12" s="1">
        <v>98</v>
      </c>
      <c r="CL12" s="1">
        <v>2015</v>
      </c>
      <c r="CM12" s="1">
        <v>10653457</v>
      </c>
      <c r="CN12" s="1">
        <v>73534080</v>
      </c>
    </row>
    <row r="13" spans="2:92" x14ac:dyDescent="0.25">
      <c r="B13" s="1">
        <v>2015</v>
      </c>
      <c r="D13" s="1">
        <v>115</v>
      </c>
      <c r="E13" s="1" t="s">
        <v>128</v>
      </c>
      <c r="F13" s="1" t="s">
        <v>150</v>
      </c>
      <c r="G13" s="1" t="s">
        <v>49</v>
      </c>
      <c r="H13" s="1">
        <v>937311680</v>
      </c>
      <c r="I13" s="1">
        <v>445361599.5</v>
      </c>
      <c r="J13" s="1">
        <v>491950080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46525932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9.1399997472763062E-2</v>
      </c>
      <c r="AE13" s="1">
        <v>24221428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18312153</v>
      </c>
      <c r="AX13" s="1">
        <v>2843</v>
      </c>
      <c r="AY13" s="1">
        <v>2824.75</v>
      </c>
      <c r="AZ13" s="1">
        <v>2490.8333333333335</v>
      </c>
      <c r="BA13" s="1">
        <v>0</v>
      </c>
      <c r="BB13" s="1">
        <v>0</v>
      </c>
      <c r="BC13" s="1">
        <v>0</v>
      </c>
      <c r="BD13" s="1">
        <v>0</v>
      </c>
      <c r="BE13" s="1">
        <v>0.34999999403953552</v>
      </c>
      <c r="BF13" s="1">
        <v>6.5000000000000002E-2</v>
      </c>
      <c r="BG13" s="1">
        <v>0.26117071509361267</v>
      </c>
      <c r="BH13" s="1">
        <v>0.27489492297172546</v>
      </c>
      <c r="BI13" s="1">
        <v>0.26478198170661926</v>
      </c>
      <c r="BJ13" s="1">
        <v>0.28157922625541687</v>
      </c>
      <c r="BK13" s="1">
        <v>0.30029162764549255</v>
      </c>
      <c r="BL13" s="1">
        <v>0</v>
      </c>
      <c r="BM13" s="1">
        <v>0</v>
      </c>
      <c r="BN13" s="1">
        <v>0.24181117117404938</v>
      </c>
      <c r="BO13" s="1">
        <v>9314815</v>
      </c>
      <c r="BP13" s="1">
        <v>3721684.25</v>
      </c>
      <c r="BQ13" s="1">
        <v>0</v>
      </c>
      <c r="BR13" s="1">
        <v>0</v>
      </c>
      <c r="BS13" s="1">
        <v>17124672</v>
      </c>
      <c r="BT13" s="1">
        <v>13146977</v>
      </c>
      <c r="BU13" s="1">
        <v>4469544.5</v>
      </c>
      <c r="BV13" s="1">
        <v>36060320</v>
      </c>
      <c r="BW13" s="1">
        <v>6978890</v>
      </c>
      <c r="BX13" s="1">
        <v>32037434</v>
      </c>
      <c r="BY13" s="1">
        <v>517929920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9.2801719903945923E-2</v>
      </c>
      <c r="CF13" s="1">
        <v>1.9977983087301254E-2</v>
      </c>
      <c r="CG13" s="1">
        <v>10347195</v>
      </c>
      <c r="CH13" s="1">
        <v>48064788</v>
      </c>
      <c r="CI13" s="1">
        <v>199960864</v>
      </c>
      <c r="CK13" s="1">
        <v>115</v>
      </c>
      <c r="CL13" s="1">
        <v>2015</v>
      </c>
      <c r="CM13" s="1">
        <v>25348250</v>
      </c>
      <c r="CN13" s="1">
        <v>46525932</v>
      </c>
    </row>
    <row r="14" spans="2:92" x14ac:dyDescent="0.25">
      <c r="B14" s="1">
        <v>2015</v>
      </c>
      <c r="D14" s="1">
        <v>117</v>
      </c>
      <c r="E14" s="1" t="s">
        <v>129</v>
      </c>
      <c r="F14" s="1" t="s">
        <v>150</v>
      </c>
      <c r="G14" s="1" t="s">
        <v>49</v>
      </c>
      <c r="H14" s="1">
        <v>2508584448</v>
      </c>
      <c r="I14" s="1">
        <v>568360968.5</v>
      </c>
      <c r="J14" s="1">
        <v>1940223488</v>
      </c>
      <c r="K14" s="1">
        <v>0</v>
      </c>
      <c r="L14" s="1">
        <v>4665078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103642696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9.1399997472763062E-2</v>
      </c>
      <c r="AE14" s="1">
        <v>61396701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13874985</v>
      </c>
      <c r="AX14" s="1">
        <v>6595</v>
      </c>
      <c r="AY14" s="1">
        <v>6341.25</v>
      </c>
      <c r="AZ14" s="1">
        <v>5632.5</v>
      </c>
      <c r="BA14" s="1">
        <v>0</v>
      </c>
      <c r="BB14" s="1">
        <v>0</v>
      </c>
      <c r="BC14" s="1">
        <v>0</v>
      </c>
      <c r="BD14" s="1">
        <v>0</v>
      </c>
      <c r="BE14" s="1">
        <v>0.34999999403953552</v>
      </c>
      <c r="BF14" s="1">
        <v>6.5000000000000002E-2</v>
      </c>
      <c r="BG14" s="1">
        <v>0.30209967494010925</v>
      </c>
      <c r="BH14" s="1">
        <v>0.31455874443054199</v>
      </c>
      <c r="BI14" s="1">
        <v>0.32215985655784607</v>
      </c>
      <c r="BJ14" s="1">
        <v>0.34019377827644348</v>
      </c>
      <c r="BK14" s="1">
        <v>0.34715738892555237</v>
      </c>
      <c r="BL14" s="1">
        <v>0</v>
      </c>
      <c r="BM14" s="1">
        <v>0</v>
      </c>
      <c r="BN14" s="1">
        <v>0.21855491399765015</v>
      </c>
      <c r="BO14" s="1">
        <v>126292384</v>
      </c>
      <c r="BP14" s="1">
        <v>4737944.5</v>
      </c>
      <c r="BQ14" s="1">
        <v>4665078</v>
      </c>
      <c r="BR14" s="1">
        <v>0</v>
      </c>
      <c r="BS14" s="1">
        <v>89418936</v>
      </c>
      <c r="BT14" s="1">
        <v>27671378</v>
      </c>
      <c r="BU14" s="1">
        <v>4000355.5</v>
      </c>
      <c r="BV14" s="1">
        <v>82668128</v>
      </c>
      <c r="BW14" s="1">
        <v>15546404</v>
      </c>
      <c r="BX14" s="1">
        <v>22953676</v>
      </c>
      <c r="BY14" s="1">
        <v>1852358272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7.3263883590698242E-2</v>
      </c>
      <c r="CF14" s="1">
        <v>2.1689632907509804E-2</v>
      </c>
      <c r="CG14" s="1">
        <v>40176972</v>
      </c>
      <c r="CH14" s="1">
        <v>135710960</v>
      </c>
      <c r="CI14" s="1">
        <v>544686144</v>
      </c>
      <c r="CK14" s="1">
        <v>117</v>
      </c>
      <c r="CL14" s="1">
        <v>2015</v>
      </c>
      <c r="CM14" s="1">
        <v>51858144</v>
      </c>
      <c r="CN14" s="1">
        <v>103642696</v>
      </c>
    </row>
    <row r="15" spans="2:92" x14ac:dyDescent="0.25">
      <c r="B15" s="1">
        <v>2015</v>
      </c>
      <c r="D15" s="1">
        <v>121</v>
      </c>
      <c r="E15" s="1" t="s">
        <v>130</v>
      </c>
      <c r="F15" s="1" t="s">
        <v>151</v>
      </c>
      <c r="G15" s="1" t="s">
        <v>49</v>
      </c>
      <c r="H15" s="1">
        <v>834113728</v>
      </c>
      <c r="I15" s="1">
        <v>224799079</v>
      </c>
      <c r="J15" s="1">
        <v>609314624</v>
      </c>
      <c r="K15" s="1">
        <v>0</v>
      </c>
      <c r="L15" s="1">
        <v>86463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46131268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9.1399997472763062E-2</v>
      </c>
      <c r="AE15" s="1">
        <v>21671151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7165478</v>
      </c>
      <c r="AX15" s="1">
        <v>1323</v>
      </c>
      <c r="AY15" s="1">
        <v>1240.75</v>
      </c>
      <c r="AZ15" s="1">
        <v>1092.4166666666667</v>
      </c>
      <c r="BA15" s="1">
        <v>0</v>
      </c>
      <c r="BB15" s="1">
        <v>0</v>
      </c>
      <c r="BC15" s="1">
        <v>0</v>
      </c>
      <c r="BD15" s="1">
        <v>0</v>
      </c>
      <c r="BE15" s="1">
        <v>0.34999999403953552</v>
      </c>
      <c r="BF15" s="1">
        <v>7.9000000000000001E-2</v>
      </c>
      <c r="BG15" s="1">
        <v>0.38018271327018738</v>
      </c>
      <c r="BH15" s="1">
        <v>0.39651477336883545</v>
      </c>
      <c r="BI15" s="1">
        <v>0.49214598536491394</v>
      </c>
      <c r="BJ15" s="1">
        <v>0.48802950978279114</v>
      </c>
      <c r="BK15" s="1">
        <v>0.51090443134307861</v>
      </c>
      <c r="BL15" s="1">
        <v>0</v>
      </c>
      <c r="BM15" s="1">
        <v>0</v>
      </c>
      <c r="BN15" s="1">
        <v>0.23776660859584808</v>
      </c>
      <c r="BO15" s="1">
        <v>17936108</v>
      </c>
      <c r="BP15" s="1">
        <v>3293694</v>
      </c>
      <c r="BQ15" s="1">
        <v>100589.015625</v>
      </c>
      <c r="BR15" s="1">
        <v>0</v>
      </c>
      <c r="BS15" s="1">
        <v>18375076</v>
      </c>
      <c r="BT15" s="1">
        <v>3006574.5</v>
      </c>
      <c r="BU15" s="1">
        <v>3729295.25</v>
      </c>
      <c r="BV15" s="1">
        <v>13814245</v>
      </c>
      <c r="BW15" s="1">
        <v>6919690</v>
      </c>
      <c r="BX15" s="1">
        <v>26973174</v>
      </c>
      <c r="BY15" s="1">
        <v>622078272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7.1461513638496399E-2</v>
      </c>
      <c r="CF15" s="1">
        <v>1.9435608759522438E-2</v>
      </c>
      <c r="CG15" s="1">
        <v>12090470</v>
      </c>
      <c r="CH15" s="1">
        <v>44454656</v>
      </c>
      <c r="CI15" s="1">
        <v>163272736</v>
      </c>
      <c r="CK15" s="1">
        <v>121</v>
      </c>
      <c r="CL15" s="1">
        <v>2015</v>
      </c>
      <c r="CM15" s="1">
        <v>7272784</v>
      </c>
      <c r="CN15" s="1">
        <v>46131268</v>
      </c>
    </row>
    <row r="16" spans="2:92" x14ac:dyDescent="0.25">
      <c r="B16" s="1">
        <v>2015</v>
      </c>
      <c r="D16" s="1">
        <v>133</v>
      </c>
      <c r="E16" s="1" t="s">
        <v>131</v>
      </c>
      <c r="F16" s="1" t="s">
        <v>152</v>
      </c>
      <c r="G16" s="1" t="s">
        <v>49</v>
      </c>
      <c r="H16" s="1">
        <v>9261243392</v>
      </c>
      <c r="I16" s="1">
        <v>2555029612.5</v>
      </c>
      <c r="J16" s="1">
        <v>6706213888</v>
      </c>
      <c r="K16" s="1">
        <v>0</v>
      </c>
      <c r="L16" s="1">
        <v>17331520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286712480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9.1399997472763062E-2</v>
      </c>
      <c r="AE16" s="1">
        <v>234360028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80365247</v>
      </c>
      <c r="AX16" s="1">
        <v>18631</v>
      </c>
      <c r="AY16" s="1">
        <v>18440.25</v>
      </c>
      <c r="AZ16" s="1">
        <v>14830.666666666666</v>
      </c>
      <c r="BA16" s="1">
        <v>0</v>
      </c>
      <c r="BB16" s="1">
        <v>0</v>
      </c>
      <c r="BC16" s="1">
        <v>0</v>
      </c>
      <c r="BD16" s="1">
        <v>0</v>
      </c>
      <c r="BE16" s="1">
        <v>0.34999999403953552</v>
      </c>
      <c r="BF16" s="1">
        <v>8.8400000000000006E-2</v>
      </c>
      <c r="BG16" s="1">
        <v>0.18878073990345001</v>
      </c>
      <c r="BH16" s="1">
        <v>0.19168953597545624</v>
      </c>
      <c r="BI16" s="1">
        <v>0.15977905690670013</v>
      </c>
      <c r="BJ16" s="1">
        <v>0.25121480226516724</v>
      </c>
      <c r="BK16" s="1">
        <v>0.25330126285552979</v>
      </c>
      <c r="BL16" s="1">
        <v>0</v>
      </c>
      <c r="BM16" s="1">
        <v>0</v>
      </c>
      <c r="BN16" s="1">
        <v>0.11425220966339111</v>
      </c>
      <c r="BO16" s="1">
        <v>45714760</v>
      </c>
      <c r="BP16" s="1">
        <v>19573498</v>
      </c>
      <c r="BQ16" s="1">
        <v>17331520</v>
      </c>
      <c r="BR16" s="1">
        <v>0</v>
      </c>
      <c r="BS16" s="1">
        <v>149286864</v>
      </c>
      <c r="BT16" s="1">
        <v>5022685</v>
      </c>
      <c r="BU16" s="1">
        <v>61893024</v>
      </c>
      <c r="BV16" s="1">
        <v>79426600</v>
      </c>
      <c r="BW16" s="1">
        <v>43006872</v>
      </c>
      <c r="BX16" s="1">
        <v>52922648</v>
      </c>
      <c r="BY16" s="1">
        <v>6754186752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7.0942230522632599E-2</v>
      </c>
      <c r="CF16" s="1">
        <v>1.8812421709299088E-2</v>
      </c>
      <c r="CG16" s="1">
        <v>127062608</v>
      </c>
      <c r="CH16" s="1">
        <v>479157088</v>
      </c>
      <c r="CI16" s="1">
        <v>1422921344</v>
      </c>
      <c r="CK16" s="1">
        <v>133</v>
      </c>
      <c r="CL16" s="1">
        <v>2015</v>
      </c>
      <c r="CM16" s="1">
        <v>128315104</v>
      </c>
      <c r="CN16" s="1">
        <v>286712480</v>
      </c>
    </row>
    <row r="17" spans="2:92" x14ac:dyDescent="0.25">
      <c r="B17" s="1">
        <v>2015</v>
      </c>
      <c r="D17" s="1">
        <v>134</v>
      </c>
      <c r="E17" s="1" t="s">
        <v>132</v>
      </c>
      <c r="F17" s="1" t="s">
        <v>153</v>
      </c>
      <c r="G17" s="1" t="s">
        <v>49</v>
      </c>
      <c r="H17" s="1">
        <v>5649313792</v>
      </c>
      <c r="I17" s="1">
        <v>1467870381</v>
      </c>
      <c r="J17" s="1">
        <v>4181443328</v>
      </c>
      <c r="K17" s="1">
        <v>0</v>
      </c>
      <c r="L17" s="1">
        <v>572188.5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215664448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9.1399997472763062E-2</v>
      </c>
      <c r="AE17" s="1">
        <v>99238672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67951221</v>
      </c>
      <c r="AX17" s="1">
        <v>10621</v>
      </c>
      <c r="AY17" s="1">
        <v>9864.5</v>
      </c>
      <c r="AZ17" s="1">
        <v>8605.8333333333339</v>
      </c>
      <c r="BA17" s="1">
        <v>0</v>
      </c>
      <c r="BB17" s="1">
        <v>0</v>
      </c>
      <c r="BC17" s="1">
        <v>0</v>
      </c>
      <c r="BD17" s="1">
        <v>0</v>
      </c>
      <c r="BE17" s="1">
        <v>0.34999999403953552</v>
      </c>
      <c r="BF17" s="1">
        <v>7.5999999999999998E-2</v>
      </c>
      <c r="BG17" s="1">
        <v>0.22335591912269592</v>
      </c>
      <c r="BH17" s="1">
        <v>0.23554813861846924</v>
      </c>
      <c r="BI17" s="1">
        <v>0.27053993940353394</v>
      </c>
      <c r="BJ17" s="1">
        <v>0.24871212244033813</v>
      </c>
      <c r="BK17" s="1">
        <v>0.2612934410572052</v>
      </c>
      <c r="BL17" s="1">
        <v>0</v>
      </c>
      <c r="BM17" s="1">
        <v>0</v>
      </c>
      <c r="BN17" s="1">
        <v>0.17308780550956726</v>
      </c>
      <c r="BO17" s="1">
        <v>99627680</v>
      </c>
      <c r="BP17" s="1">
        <v>5195393.5</v>
      </c>
      <c r="BQ17" s="1">
        <v>1274714.25</v>
      </c>
      <c r="BR17" s="1">
        <v>0</v>
      </c>
      <c r="BS17" s="1">
        <v>25229612</v>
      </c>
      <c r="BT17" s="1">
        <v>9463286</v>
      </c>
      <c r="BU17" s="1">
        <v>9578899</v>
      </c>
      <c r="BV17" s="1">
        <v>50131676</v>
      </c>
      <c r="BW17" s="1">
        <v>32349668</v>
      </c>
      <c r="BX17" s="1">
        <v>202381456</v>
      </c>
      <c r="BY17" s="1">
        <v>4312626176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7.2841823101043701E-2</v>
      </c>
      <c r="CF17" s="1">
        <v>1.8903246149420738E-2</v>
      </c>
      <c r="CG17" s="1">
        <v>81522632</v>
      </c>
      <c r="CH17" s="1">
        <v>314139552</v>
      </c>
      <c r="CI17" s="1">
        <v>804968768</v>
      </c>
      <c r="CK17" s="1">
        <v>134</v>
      </c>
      <c r="CL17" s="1">
        <v>2015</v>
      </c>
      <c r="CM17" s="1">
        <v>43287032</v>
      </c>
      <c r="CN17" s="1">
        <v>215664448</v>
      </c>
    </row>
    <row r="18" spans="2:92" x14ac:dyDescent="0.25">
      <c r="B18" s="1">
        <v>2015</v>
      </c>
      <c r="D18" s="1">
        <v>147</v>
      </c>
      <c r="E18" s="1" t="s">
        <v>133</v>
      </c>
      <c r="F18" s="1" t="s">
        <v>154</v>
      </c>
      <c r="G18" s="1" t="s">
        <v>49</v>
      </c>
      <c r="H18" s="1">
        <v>728772544</v>
      </c>
      <c r="I18" s="1">
        <v>301509361.5</v>
      </c>
      <c r="J18" s="1">
        <v>427263168</v>
      </c>
      <c r="K18" s="1">
        <v>0</v>
      </c>
      <c r="L18" s="1">
        <v>925443.5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37692212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9.1399997472763062E-2</v>
      </c>
      <c r="AE18" s="1">
        <v>14575510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12236917</v>
      </c>
      <c r="AX18" s="1">
        <v>1963</v>
      </c>
      <c r="AY18" s="1">
        <v>1881.25</v>
      </c>
      <c r="AZ18" s="1">
        <v>1595.75</v>
      </c>
      <c r="BA18" s="1">
        <v>0</v>
      </c>
      <c r="BB18" s="1">
        <v>0</v>
      </c>
      <c r="BC18" s="1">
        <v>0</v>
      </c>
      <c r="BD18" s="1">
        <v>0</v>
      </c>
      <c r="BE18" s="1">
        <v>0.34999999403953552</v>
      </c>
      <c r="BF18" s="1">
        <v>6.6000000000000003E-2</v>
      </c>
      <c r="BG18" s="1">
        <v>0.16042302548885345</v>
      </c>
      <c r="BH18" s="1">
        <v>0.16523469984531403</v>
      </c>
      <c r="BI18" s="1">
        <v>0.15613062679767609</v>
      </c>
      <c r="BJ18" s="1">
        <v>0.1519310474395752</v>
      </c>
      <c r="BK18" s="1">
        <v>0.15564718842506409</v>
      </c>
      <c r="BL18" s="1">
        <v>0</v>
      </c>
      <c r="BM18" s="1">
        <v>0</v>
      </c>
      <c r="BN18" s="1">
        <v>0.1742224246263504</v>
      </c>
      <c r="BO18" s="1">
        <v>51494168</v>
      </c>
      <c r="BP18" s="1">
        <v>7490070</v>
      </c>
      <c r="BQ18" s="1">
        <v>958150.8125</v>
      </c>
      <c r="BR18" s="1">
        <v>0</v>
      </c>
      <c r="BS18" s="1">
        <v>15009031</v>
      </c>
      <c r="BT18" s="1">
        <v>7312390.5</v>
      </c>
      <c r="BU18" s="1">
        <v>1085038.5</v>
      </c>
      <c r="BV18" s="1">
        <v>6262829</v>
      </c>
      <c r="BW18" s="1">
        <v>5653832</v>
      </c>
      <c r="BX18" s="1">
        <v>8508036</v>
      </c>
      <c r="BY18" s="1">
        <v>383398976</v>
      </c>
      <c r="BZ18" s="1">
        <v>0</v>
      </c>
      <c r="CA18" s="1">
        <v>0</v>
      </c>
      <c r="CB18" s="1">
        <v>0</v>
      </c>
      <c r="CC18" s="1">
        <v>0</v>
      </c>
      <c r="CD18" s="1">
        <v>0</v>
      </c>
      <c r="CE18" s="1">
        <v>7.2539590299129486E-2</v>
      </c>
      <c r="CF18" s="1">
        <v>1.6376681625843048E-2</v>
      </c>
      <c r="CG18" s="1">
        <v>6278803</v>
      </c>
      <c r="CH18" s="1">
        <v>27811604</v>
      </c>
      <c r="CI18" s="1">
        <v>116027416</v>
      </c>
      <c r="CK18" s="1">
        <v>147</v>
      </c>
      <c r="CL18" s="1">
        <v>2015</v>
      </c>
      <c r="CM18" s="1">
        <v>6061235</v>
      </c>
      <c r="CN18" s="1">
        <v>37692212</v>
      </c>
    </row>
    <row r="19" spans="2:92" x14ac:dyDescent="0.25">
      <c r="B19" s="1">
        <v>2015</v>
      </c>
      <c r="D19" s="1">
        <v>157</v>
      </c>
      <c r="E19" s="1" t="s">
        <v>134</v>
      </c>
      <c r="F19" s="1" t="s">
        <v>155</v>
      </c>
      <c r="G19" s="1" t="s">
        <v>49</v>
      </c>
      <c r="H19" s="1">
        <v>695202944</v>
      </c>
      <c r="I19" s="1">
        <v>230074952.5</v>
      </c>
      <c r="J19" s="1">
        <v>465128000</v>
      </c>
      <c r="K19" s="1">
        <v>0</v>
      </c>
      <c r="L19" s="1">
        <v>90492.5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14795113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9.1399997472763062E-2</v>
      </c>
      <c r="AE19" s="1">
        <v>12004474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9393531</v>
      </c>
      <c r="AX19" s="1">
        <v>1711</v>
      </c>
      <c r="AY19" s="1">
        <v>1635.25</v>
      </c>
      <c r="AZ19" s="1">
        <v>1392.3333333333333</v>
      </c>
      <c r="BA19" s="1">
        <v>0</v>
      </c>
      <c r="BB19" s="1">
        <v>0</v>
      </c>
      <c r="BC19" s="1">
        <v>0</v>
      </c>
      <c r="BD19" s="1">
        <v>0</v>
      </c>
      <c r="BE19" s="1">
        <v>0.34999999403953552</v>
      </c>
      <c r="BF19" s="1">
        <v>0</v>
      </c>
      <c r="BG19" s="1">
        <v>0.21495652198791504</v>
      </c>
      <c r="BH19" s="1">
        <v>0.22180725634098053</v>
      </c>
      <c r="BI19" s="1">
        <v>0.19224922358989716</v>
      </c>
      <c r="BJ19" s="1">
        <v>0.23715966939926147</v>
      </c>
      <c r="BK19" s="1">
        <v>0.24305689334869385</v>
      </c>
      <c r="BL19" s="1">
        <v>0</v>
      </c>
      <c r="BM19" s="1">
        <v>0</v>
      </c>
      <c r="BN19" s="1">
        <v>0.18074694275856018</v>
      </c>
      <c r="BO19" s="1">
        <v>21354656</v>
      </c>
      <c r="BP19" s="1">
        <v>1072966.75</v>
      </c>
      <c r="BQ19" s="1">
        <v>116520.890625</v>
      </c>
      <c r="BR19" s="1">
        <v>0</v>
      </c>
      <c r="BS19" s="1">
        <v>7664577</v>
      </c>
      <c r="BT19" s="1">
        <v>1669342.5</v>
      </c>
      <c r="BU19" s="1">
        <v>4724318</v>
      </c>
      <c r="BV19" s="1">
        <v>5687825</v>
      </c>
      <c r="BW19" s="1">
        <v>2219267</v>
      </c>
      <c r="BX19" s="1">
        <v>10349062</v>
      </c>
      <c r="BY19" s="1">
        <v>455385216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7.0595547556877136E-2</v>
      </c>
      <c r="CF19" s="1">
        <v>1.5007025562226772E-2</v>
      </c>
      <c r="CG19" s="1">
        <v>6833977.5</v>
      </c>
      <c r="CH19" s="1">
        <v>32148168</v>
      </c>
      <c r="CI19" s="1">
        <v>85527792</v>
      </c>
      <c r="CK19" s="1">
        <v>157</v>
      </c>
      <c r="CL19" s="1">
        <v>2015</v>
      </c>
      <c r="CM19" s="1">
        <v>6885599</v>
      </c>
      <c r="CN19" s="1">
        <v>14795113</v>
      </c>
    </row>
    <row r="20" spans="2:92" x14ac:dyDescent="0.25">
      <c r="B20" s="1">
        <v>2015</v>
      </c>
      <c r="D20" s="1">
        <v>166</v>
      </c>
      <c r="E20" s="1" t="s">
        <v>135</v>
      </c>
      <c r="F20" s="1" t="s">
        <v>154</v>
      </c>
      <c r="G20" s="1" t="s">
        <v>49</v>
      </c>
      <c r="H20" s="1">
        <v>2066242944</v>
      </c>
      <c r="I20" s="1">
        <v>327143908.5</v>
      </c>
      <c r="J20" s="1">
        <v>1739099008</v>
      </c>
      <c r="K20" s="1">
        <v>0</v>
      </c>
      <c r="L20" s="1">
        <v>91659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145593712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9.1399997472763062E-2</v>
      </c>
      <c r="AE20" s="1">
        <v>46227458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29232128</v>
      </c>
      <c r="AX20" s="1">
        <v>4694</v>
      </c>
      <c r="AY20" s="1">
        <v>4471.5</v>
      </c>
      <c r="AZ20" s="1">
        <v>3980.9166666666665</v>
      </c>
      <c r="BA20" s="1">
        <v>0</v>
      </c>
      <c r="BB20" s="1">
        <v>0</v>
      </c>
      <c r="BC20" s="1">
        <v>0</v>
      </c>
      <c r="BD20" s="1">
        <v>0</v>
      </c>
      <c r="BE20" s="1">
        <v>0.34999999403953552</v>
      </c>
      <c r="BF20" s="1">
        <v>6.6000000000000003E-2</v>
      </c>
      <c r="BG20" s="1">
        <v>0.37429139018058777</v>
      </c>
      <c r="BH20" s="1">
        <v>0.39759817719459534</v>
      </c>
      <c r="BI20" s="1">
        <v>0.5028301477432251</v>
      </c>
      <c r="BJ20" s="1">
        <v>0.47881266474723816</v>
      </c>
      <c r="BK20" s="1">
        <v>0.5070117712020874</v>
      </c>
      <c r="BL20" s="1">
        <v>0</v>
      </c>
      <c r="BM20" s="1">
        <v>0</v>
      </c>
      <c r="BN20" s="1">
        <v>0.17324735224246979</v>
      </c>
      <c r="BO20" s="1">
        <v>36716072</v>
      </c>
      <c r="BP20" s="1">
        <v>247587.578125</v>
      </c>
      <c r="BQ20" s="1">
        <v>-17386.2734375</v>
      </c>
      <c r="BR20" s="1">
        <v>0</v>
      </c>
      <c r="BS20" s="1">
        <v>42704888</v>
      </c>
      <c r="BT20" s="1">
        <v>9132086</v>
      </c>
      <c r="BU20" s="1">
        <v>5184651</v>
      </c>
      <c r="BV20" s="1">
        <v>28939332</v>
      </c>
      <c r="BW20" s="1">
        <v>21839056</v>
      </c>
      <c r="BX20" s="1">
        <v>95477264</v>
      </c>
      <c r="BY20" s="1">
        <v>1819434368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7.5295180082321167E-2</v>
      </c>
      <c r="CF20" s="1">
        <v>1.9137633964419365E-2</v>
      </c>
      <c r="CG20" s="1">
        <v>34819668</v>
      </c>
      <c r="CH20" s="1">
        <v>136994640</v>
      </c>
      <c r="CI20" s="1">
        <v>449596448</v>
      </c>
      <c r="CK20" s="1">
        <v>166</v>
      </c>
      <c r="CL20" s="1">
        <v>2015</v>
      </c>
      <c r="CM20" s="1">
        <v>14261481</v>
      </c>
      <c r="CN20" s="1">
        <v>145593712</v>
      </c>
    </row>
    <row r="21" spans="2:92" x14ac:dyDescent="0.25">
      <c r="B21" s="1">
        <v>2015</v>
      </c>
      <c r="D21" s="1">
        <v>187</v>
      </c>
      <c r="E21" s="1" t="s">
        <v>136</v>
      </c>
      <c r="F21" s="1" t="s">
        <v>156</v>
      </c>
      <c r="G21" s="1" t="s">
        <v>49</v>
      </c>
      <c r="H21" s="1">
        <v>621266240</v>
      </c>
      <c r="I21" s="1">
        <v>197276282</v>
      </c>
      <c r="J21" s="1">
        <v>423989952</v>
      </c>
      <c r="K21" s="1">
        <v>0</v>
      </c>
      <c r="L21" s="1">
        <v>106681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29542068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9.1399997472763062E-2</v>
      </c>
      <c r="AE21" s="1">
        <v>11040923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12495969</v>
      </c>
      <c r="AX21" s="1">
        <v>1638</v>
      </c>
      <c r="AY21" s="1">
        <v>1590.5</v>
      </c>
      <c r="AZ21" s="1">
        <v>1406.0833333333333</v>
      </c>
      <c r="BA21" s="1">
        <v>0</v>
      </c>
      <c r="BB21" s="1">
        <v>0</v>
      </c>
      <c r="BC21" s="1">
        <v>0</v>
      </c>
      <c r="BD21" s="1">
        <v>0</v>
      </c>
      <c r="BE21" s="1">
        <v>0.34999999403953552</v>
      </c>
      <c r="BF21" s="1">
        <v>0</v>
      </c>
      <c r="BG21" s="1">
        <v>0.18473571538925171</v>
      </c>
      <c r="BH21" s="1">
        <v>0.19316042959690094</v>
      </c>
      <c r="BI21" s="1">
        <v>0.24253249168395996</v>
      </c>
      <c r="BJ21" s="1">
        <v>0.19737288355827332</v>
      </c>
      <c r="BK21" s="1">
        <v>0.20523451268672943</v>
      </c>
      <c r="BL21" s="1">
        <v>0</v>
      </c>
      <c r="BM21" s="1">
        <v>0</v>
      </c>
      <c r="BN21" s="1">
        <v>0.16238966584205627</v>
      </c>
      <c r="BO21" s="1">
        <v>1579903.875</v>
      </c>
      <c r="BP21" s="1">
        <v>2271271.75</v>
      </c>
      <c r="BQ21" s="1">
        <v>1662303.75</v>
      </c>
      <c r="BR21" s="1">
        <v>0</v>
      </c>
      <c r="BS21" s="1">
        <v>14520852</v>
      </c>
      <c r="BT21" s="1">
        <v>2338263.5</v>
      </c>
      <c r="BU21" s="1">
        <v>5702417.5</v>
      </c>
      <c r="BV21" s="1">
        <v>23067216</v>
      </c>
      <c r="BW21" s="1">
        <v>4431310</v>
      </c>
      <c r="BX21" s="1">
        <v>16734203</v>
      </c>
      <c r="BY21" s="1">
        <v>442966592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6.9850072264671326E-2</v>
      </c>
      <c r="CF21" s="1">
        <v>1.5721725299954414E-2</v>
      </c>
      <c r="CG21" s="1">
        <v>6964199</v>
      </c>
      <c r="CH21" s="1">
        <v>30941248</v>
      </c>
      <c r="CI21" s="1">
        <v>124117184</v>
      </c>
      <c r="CK21" s="1">
        <v>187</v>
      </c>
      <c r="CL21" s="1">
        <v>2015</v>
      </c>
      <c r="CM21" s="1">
        <v>7173706</v>
      </c>
      <c r="CN21" s="1">
        <v>29542068</v>
      </c>
    </row>
    <row r="22" spans="2:92" x14ac:dyDescent="0.25">
      <c r="B22" s="1">
        <v>2015</v>
      </c>
      <c r="D22" s="1">
        <v>191</v>
      </c>
      <c r="E22" s="1" t="s">
        <v>137</v>
      </c>
      <c r="F22" s="1" t="s">
        <v>145</v>
      </c>
      <c r="G22" s="1" t="s">
        <v>49</v>
      </c>
      <c r="H22" s="1">
        <v>1079466496</v>
      </c>
      <c r="I22" s="1">
        <v>278300040</v>
      </c>
      <c r="J22" s="1">
        <v>801166464</v>
      </c>
      <c r="K22" s="1">
        <v>0</v>
      </c>
      <c r="L22" s="1">
        <v>18052912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129031104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9.1399997472763062E-2</v>
      </c>
      <c r="AE22" s="1">
        <v>29365620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16254496</v>
      </c>
      <c r="AX22" s="1">
        <v>2637</v>
      </c>
      <c r="AY22" s="1">
        <v>2462.75</v>
      </c>
      <c r="AZ22" s="1">
        <v>1882.75</v>
      </c>
      <c r="BA22" s="1">
        <v>0</v>
      </c>
      <c r="BB22" s="1">
        <v>0</v>
      </c>
      <c r="BC22" s="1">
        <v>0</v>
      </c>
      <c r="BD22" s="1">
        <v>0</v>
      </c>
      <c r="BE22" s="1">
        <v>0.34999999403953552</v>
      </c>
      <c r="BF22" s="1">
        <v>7.0000000000000007E-2</v>
      </c>
      <c r="BG22" s="1">
        <v>0.18902964890003204</v>
      </c>
      <c r="BH22" s="1">
        <v>0.19585464894771576</v>
      </c>
      <c r="BI22" s="1">
        <v>0.48635149002075195</v>
      </c>
      <c r="BJ22" s="1">
        <v>0.20603398978710175</v>
      </c>
      <c r="BK22" s="1">
        <v>0.21166239678859711</v>
      </c>
      <c r="BL22" s="1">
        <v>0</v>
      </c>
      <c r="BM22" s="1">
        <v>0</v>
      </c>
      <c r="BN22" s="1">
        <v>0.1527400016784668</v>
      </c>
      <c r="BO22" s="1">
        <v>85706624</v>
      </c>
      <c r="BP22" s="1">
        <v>34121580</v>
      </c>
      <c r="BQ22" s="1">
        <v>18075654</v>
      </c>
      <c r="BR22" s="1">
        <v>0</v>
      </c>
      <c r="BS22" s="1">
        <v>45177544</v>
      </c>
      <c r="BT22" s="1">
        <v>3170258</v>
      </c>
      <c r="BU22" s="1">
        <v>1438898.25</v>
      </c>
      <c r="BV22" s="1">
        <v>53348408</v>
      </c>
      <c r="BW22" s="1">
        <v>19354666</v>
      </c>
      <c r="BX22" s="1">
        <v>14323978</v>
      </c>
      <c r="BY22" s="1">
        <v>733092544</v>
      </c>
      <c r="BZ22" s="1">
        <v>0</v>
      </c>
      <c r="CA22" s="1">
        <v>0</v>
      </c>
      <c r="CB22" s="1">
        <v>0</v>
      </c>
      <c r="CC22" s="1">
        <v>0</v>
      </c>
      <c r="CD22" s="1">
        <v>0</v>
      </c>
      <c r="CE22" s="1">
        <v>7.2334945201873779E-2</v>
      </c>
      <c r="CF22" s="1">
        <v>2.1071948111057281E-2</v>
      </c>
      <c r="CG22" s="1">
        <v>15447688</v>
      </c>
      <c r="CH22" s="1">
        <v>53028208</v>
      </c>
      <c r="CI22" s="1">
        <v>330007744</v>
      </c>
      <c r="CK22" s="1">
        <v>191</v>
      </c>
      <c r="CL22" s="1">
        <v>2015</v>
      </c>
      <c r="CM22" s="1">
        <v>8427014</v>
      </c>
      <c r="CN22" s="1">
        <v>129031104</v>
      </c>
    </row>
    <row r="23" spans="2:92" x14ac:dyDescent="0.25">
      <c r="B23" s="1">
        <v>2015</v>
      </c>
      <c r="D23" s="1">
        <v>202</v>
      </c>
      <c r="E23" s="1" t="s">
        <v>138</v>
      </c>
      <c r="F23" s="1" t="s">
        <v>157</v>
      </c>
      <c r="G23" s="1" t="s">
        <v>49</v>
      </c>
      <c r="H23" s="1">
        <v>301091776</v>
      </c>
      <c r="I23" s="1">
        <v>150148441.5</v>
      </c>
      <c r="J23" s="1">
        <v>150943328</v>
      </c>
      <c r="K23" s="1">
        <v>0</v>
      </c>
      <c r="L23" s="1">
        <v>4125413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6227933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9.1399997472763062E-2</v>
      </c>
      <c r="AE23" s="1">
        <v>6601730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1656255</v>
      </c>
      <c r="AX23" s="1">
        <v>353</v>
      </c>
      <c r="AY23" s="1">
        <v>312.25</v>
      </c>
      <c r="AZ23" s="1">
        <v>218.33333333333334</v>
      </c>
      <c r="BA23" s="1">
        <v>0</v>
      </c>
      <c r="BB23" s="1">
        <v>0</v>
      </c>
      <c r="BC23" s="1">
        <v>0</v>
      </c>
      <c r="BD23" s="1">
        <v>0</v>
      </c>
      <c r="BE23" s="1">
        <v>0.34999999403953552</v>
      </c>
      <c r="BF23" s="1">
        <v>9.4E-2</v>
      </c>
      <c r="BG23" s="1">
        <v>0.26534831523895264</v>
      </c>
      <c r="BH23" s="1">
        <v>0.27981308102607727</v>
      </c>
      <c r="BI23" s="1">
        <v>0.1673983633518219</v>
      </c>
      <c r="BJ23" s="1">
        <v>0.23172339797019958</v>
      </c>
      <c r="BK23" s="1">
        <v>0.24299965798854828</v>
      </c>
      <c r="BL23" s="1">
        <v>0</v>
      </c>
      <c r="BM23" s="1">
        <v>0</v>
      </c>
      <c r="BN23" s="1">
        <v>0.31066733598709106</v>
      </c>
      <c r="BO23" s="1">
        <v>0</v>
      </c>
      <c r="BP23" s="1">
        <v>0</v>
      </c>
      <c r="BQ23" s="1">
        <v>4322275</v>
      </c>
      <c r="BR23" s="1">
        <v>0</v>
      </c>
      <c r="BS23" s="1">
        <v>3293553</v>
      </c>
      <c r="BT23" s="1">
        <v>856334.0625</v>
      </c>
      <c r="BU23" s="1">
        <v>544801.125</v>
      </c>
      <c r="BV23" s="1">
        <v>127786.71875</v>
      </c>
      <c r="BW23" s="1">
        <v>934189.9375</v>
      </c>
      <c r="BX23" s="1">
        <v>7354864.5</v>
      </c>
      <c r="BY23" s="1">
        <v>163554656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5.6342549622058868E-2</v>
      </c>
      <c r="CF23" s="1">
        <v>9.8377605900168419E-3</v>
      </c>
      <c r="CG23" s="1">
        <v>1609011.5</v>
      </c>
      <c r="CH23" s="1">
        <v>9215086</v>
      </c>
      <c r="CI23" s="1">
        <v>28476236</v>
      </c>
      <c r="CK23" s="1">
        <v>202</v>
      </c>
      <c r="CL23" s="1">
        <v>2015</v>
      </c>
      <c r="CM23" s="1">
        <v>4169046</v>
      </c>
      <c r="CN23" s="1">
        <v>6227933</v>
      </c>
    </row>
    <row r="24" spans="2:92" x14ac:dyDescent="0.25">
      <c r="B24" s="1">
        <v>2015</v>
      </c>
      <c r="D24" s="1">
        <v>316</v>
      </c>
      <c r="E24" s="1" t="s">
        <v>139</v>
      </c>
      <c r="F24" s="1" t="s">
        <v>158</v>
      </c>
      <c r="G24" s="1" t="s">
        <v>49</v>
      </c>
      <c r="H24" s="1">
        <v>2226672640</v>
      </c>
      <c r="I24" s="1">
        <v>337810051</v>
      </c>
      <c r="J24" s="1">
        <v>1888862592</v>
      </c>
      <c r="K24" s="1">
        <v>0</v>
      </c>
      <c r="L24" s="1">
        <v>27083252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38402256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9.1399997472763062E-2</v>
      </c>
      <c r="AE24" s="1">
        <v>39044070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3457</v>
      </c>
      <c r="AY24" s="1">
        <v>3279</v>
      </c>
      <c r="AZ24" s="1">
        <v>2850.0833333333335</v>
      </c>
      <c r="BA24" s="1">
        <v>0</v>
      </c>
      <c r="BB24" s="1">
        <v>0</v>
      </c>
      <c r="BC24" s="1">
        <v>0</v>
      </c>
      <c r="BD24" s="1">
        <v>0</v>
      </c>
      <c r="BE24" s="1">
        <v>0.34999999403953552</v>
      </c>
      <c r="BF24" s="1">
        <v>0.06</v>
      </c>
      <c r="BG24" s="1">
        <v>0.95350861549377441</v>
      </c>
      <c r="BH24" s="1">
        <v>1</v>
      </c>
      <c r="BI24" s="1">
        <v>1</v>
      </c>
      <c r="BJ24" s="1">
        <v>0.96934413909912109</v>
      </c>
      <c r="BK24" s="1">
        <v>1</v>
      </c>
      <c r="BL24" s="1">
        <v>0</v>
      </c>
      <c r="BM24" s="1">
        <v>0</v>
      </c>
      <c r="BN24" s="1">
        <v>0.87370085716247559</v>
      </c>
      <c r="BO24" s="1">
        <v>23710772</v>
      </c>
      <c r="BP24" s="1">
        <v>0</v>
      </c>
      <c r="BQ24" s="1">
        <v>30202730</v>
      </c>
      <c r="BR24" s="1">
        <v>0</v>
      </c>
      <c r="BS24" s="1">
        <v>31395844</v>
      </c>
      <c r="BT24" s="1">
        <v>3245307</v>
      </c>
      <c r="BU24" s="1">
        <v>3437085</v>
      </c>
      <c r="BV24" s="1">
        <v>11761164</v>
      </c>
      <c r="BW24" s="1">
        <v>5760338.5</v>
      </c>
      <c r="BX24" s="1">
        <v>56406996</v>
      </c>
      <c r="BY24" s="1">
        <v>1957521920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7.3366209864616394E-2</v>
      </c>
      <c r="CF24" s="1">
        <v>2.1237904205918312E-2</v>
      </c>
      <c r="CG24" s="1">
        <v>41573664</v>
      </c>
      <c r="CH24" s="1">
        <v>143615968</v>
      </c>
      <c r="CI24" s="1">
        <v>312475360</v>
      </c>
      <c r="CK24" s="1">
        <v>316</v>
      </c>
      <c r="CL24" s="1">
        <v>2015</v>
      </c>
      <c r="CM24" s="1">
        <v>31171588</v>
      </c>
      <c r="CN24" s="1">
        <v>38402256</v>
      </c>
    </row>
    <row r="25" spans="2:92" x14ac:dyDescent="0.25">
      <c r="B25" s="1">
        <v>2015</v>
      </c>
      <c r="D25" s="1">
        <v>428</v>
      </c>
      <c r="E25" s="1" t="s">
        <v>140</v>
      </c>
      <c r="F25" s="1" t="s">
        <v>159</v>
      </c>
      <c r="G25" s="1" t="s">
        <v>49</v>
      </c>
      <c r="H25" s="1">
        <v>40175820</v>
      </c>
      <c r="I25" s="1">
        <v>15574961</v>
      </c>
      <c r="J25" s="1">
        <v>24600860</v>
      </c>
      <c r="K25" s="1">
        <v>0</v>
      </c>
      <c r="L25" s="1">
        <v>260807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6997263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9.1399997472763062E-2</v>
      </c>
      <c r="AE25" s="1">
        <v>710367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804580</v>
      </c>
      <c r="AX25" s="1">
        <v>211</v>
      </c>
      <c r="AY25" s="1">
        <v>199.25</v>
      </c>
      <c r="AZ25" s="1">
        <v>175.58333333333334</v>
      </c>
      <c r="BA25" s="1">
        <v>0</v>
      </c>
      <c r="BB25" s="1">
        <v>0</v>
      </c>
      <c r="BC25" s="1">
        <v>0</v>
      </c>
      <c r="BD25" s="1">
        <v>0</v>
      </c>
      <c r="BE25" s="1">
        <v>0.34999999403953552</v>
      </c>
      <c r="BF25" s="1">
        <v>9.9900000000000003E-2</v>
      </c>
      <c r="BG25" s="1">
        <v>0.24020254611968994</v>
      </c>
      <c r="BH25" s="1">
        <v>0.24716460704803467</v>
      </c>
      <c r="BI25" s="1">
        <v>0.51200234889984131</v>
      </c>
      <c r="BJ25" s="1">
        <v>0.2443554699420929</v>
      </c>
      <c r="BK25" s="1">
        <v>0.24994225800037384</v>
      </c>
      <c r="BL25" s="1">
        <v>0</v>
      </c>
      <c r="BM25" s="1">
        <v>0</v>
      </c>
      <c r="BN25" s="1">
        <v>0.23392300307750702</v>
      </c>
      <c r="BO25" s="1">
        <v>1828444.75</v>
      </c>
      <c r="BP25" s="1">
        <v>884243</v>
      </c>
      <c r="BQ25" s="1">
        <v>225021.75</v>
      </c>
      <c r="BR25" s="1">
        <v>0</v>
      </c>
      <c r="BS25" s="1">
        <v>4199435</v>
      </c>
      <c r="BT25" s="1">
        <v>154859.5</v>
      </c>
      <c r="BU25" s="1">
        <v>162072.75</v>
      </c>
      <c r="BV25" s="1">
        <v>6003482</v>
      </c>
      <c r="BW25" s="1">
        <v>1049589.5</v>
      </c>
      <c r="BX25" s="1">
        <v>463514.5625</v>
      </c>
      <c r="BY25" s="1">
        <v>23626298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7.2629675269126892E-2</v>
      </c>
      <c r="CF25" s="1">
        <v>2.0153511315584183E-2</v>
      </c>
      <c r="CG25" s="1">
        <v>476152.875</v>
      </c>
      <c r="CH25" s="1">
        <v>1715970.375</v>
      </c>
      <c r="CI25" s="1">
        <v>20419602</v>
      </c>
      <c r="CK25" s="1">
        <v>428</v>
      </c>
      <c r="CL25" s="1">
        <v>2015</v>
      </c>
      <c r="CM25" s="1">
        <v>1171165</v>
      </c>
      <c r="CN25" s="1">
        <v>6997263</v>
      </c>
    </row>
    <row r="28" spans="2:92" x14ac:dyDescent="0.25">
      <c r="E28" s="1">
        <v>8</v>
      </c>
      <c r="F28" s="1">
        <v>12</v>
      </c>
      <c r="G28" s="1">
        <v>23</v>
      </c>
      <c r="H28" s="1">
        <v>27</v>
      </c>
      <c r="I28" s="1">
        <v>49</v>
      </c>
      <c r="J28" s="1">
        <v>51</v>
      </c>
      <c r="K28" s="1">
        <v>61</v>
      </c>
      <c r="L28" s="1">
        <v>70</v>
      </c>
      <c r="M28" s="1">
        <v>80</v>
      </c>
      <c r="N28" s="1">
        <v>84</v>
      </c>
      <c r="O28" s="1">
        <v>98</v>
      </c>
      <c r="P28" s="1">
        <v>115</v>
      </c>
      <c r="Q28" s="1">
        <v>117</v>
      </c>
      <c r="R28" s="1">
        <v>121</v>
      </c>
      <c r="S28" s="1">
        <v>133</v>
      </c>
      <c r="T28" s="1">
        <v>134</v>
      </c>
      <c r="U28" s="1">
        <v>147</v>
      </c>
      <c r="V28" s="1">
        <v>157</v>
      </c>
      <c r="W28" s="1">
        <v>166</v>
      </c>
      <c r="X28" s="1">
        <v>187</v>
      </c>
      <c r="Y28" s="1">
        <v>191</v>
      </c>
      <c r="Z28" s="1">
        <v>202</v>
      </c>
      <c r="AA28" s="1">
        <v>316</v>
      </c>
      <c r="AB28" s="1">
        <v>428</v>
      </c>
    </row>
    <row r="29" spans="2:92" x14ac:dyDescent="0.25"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</row>
    <row r="30" spans="2:92" ht="75" x14ac:dyDescent="0.25">
      <c r="B30" s="31" t="s">
        <v>18</v>
      </c>
      <c r="C30" s="39"/>
      <c r="D30" s="74" t="str">
        <f ca="1">UPPER(MID(CELL("Filename",B1),SEARCH("]",CELL("Filename",B1),1)+1,100))</f>
        <v>TRANSMISSION 2015</v>
      </c>
      <c r="E30" s="75" t="str">
        <f t="shared" ref="E30:AB30" si="0">VLOOKUP(E$28,$D$2:$CI$25,MATCH($B30,$D$1:$CI$1,0),FALSE)</f>
        <v>Entergy Arkansas, Inc.</v>
      </c>
      <c r="F30" s="75" t="str">
        <f t="shared" si="0"/>
        <v>Black Hills Power, Inc.</v>
      </c>
      <c r="G30" s="75" t="str">
        <f t="shared" si="0"/>
        <v>Central Maine Power Company</v>
      </c>
      <c r="H30" s="75" t="str">
        <f t="shared" si="0"/>
        <v>Duke Energy Ohio, Inc.</v>
      </c>
      <c r="I30" s="75" t="str">
        <f t="shared" si="0"/>
        <v>El Paso Electric Company</v>
      </c>
      <c r="J30" s="75" t="str">
        <f t="shared" si="0"/>
        <v>The Empire District Electric Company</v>
      </c>
      <c r="K30" s="75" t="str">
        <f t="shared" si="0"/>
        <v>Green Mountain Power Corp</v>
      </c>
      <c r="L30" s="75" t="str">
        <f t="shared" si="0"/>
        <v>Idaho Power Company</v>
      </c>
      <c r="M30" s="75" t="str">
        <f t="shared" si="0"/>
        <v>Kansas Gas and Electric Company</v>
      </c>
      <c r="N30" s="75" t="str">
        <f t="shared" si="0"/>
        <v>Lockhart Power Company</v>
      </c>
      <c r="O30" s="75" t="str">
        <f t="shared" si="0"/>
        <v>ALLETE, Inc.</v>
      </c>
      <c r="P30" s="75" t="str">
        <f t="shared" si="0"/>
        <v>New York State Electric &amp; Gas Corporation</v>
      </c>
      <c r="Q30" s="75" t="str">
        <f t="shared" si="0"/>
        <v>Niagara Mohawk Power Corporation</v>
      </c>
      <c r="R30" s="75" t="str">
        <f t="shared" si="0"/>
        <v>Northern States Power Company (Wisconsin)</v>
      </c>
      <c r="S30" s="75" t="str">
        <f t="shared" si="0"/>
        <v>Pacific Gas And Electric Company</v>
      </c>
      <c r="T30" s="75" t="str">
        <f t="shared" si="0"/>
        <v>PacifiCorp</v>
      </c>
      <c r="U30" s="75" t="str">
        <f t="shared" si="0"/>
        <v>Public Service Company of New Mexico</v>
      </c>
      <c r="V30" s="75" t="str">
        <f t="shared" si="0"/>
        <v>Sierra Pacific Power Company d/b/a NV Energy</v>
      </c>
      <c r="W30" s="75" t="str">
        <f t="shared" si="0"/>
        <v>Southwestern Public Service Company</v>
      </c>
      <c r="X30" s="75" t="str">
        <f t="shared" si="0"/>
        <v>Avista Corporation</v>
      </c>
      <c r="Y30" s="75" t="str">
        <f t="shared" si="0"/>
        <v>Westar Energy, Inc.</v>
      </c>
      <c r="Z30" s="75" t="str">
        <f t="shared" si="0"/>
        <v>Chugach Electric Association, Inc.</v>
      </c>
      <c r="AA30" s="75" t="str">
        <f t="shared" si="0"/>
        <v>ITC Midwest LLC</v>
      </c>
      <c r="AB30" s="76" t="str">
        <f t="shared" si="0"/>
        <v>UGI Utilities, Inc.</v>
      </c>
      <c r="AC30" s="39"/>
    </row>
    <row r="31" spans="2:92" x14ac:dyDescent="0.25">
      <c r="C31" s="39"/>
      <c r="D31" s="43" t="s">
        <v>707</v>
      </c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5"/>
      <c r="AC31" s="39"/>
    </row>
    <row r="32" spans="2:92" x14ac:dyDescent="0.25">
      <c r="B32" s="1" t="s">
        <v>0</v>
      </c>
      <c r="C32" s="39"/>
      <c r="D32" s="46" t="s">
        <v>25</v>
      </c>
      <c r="E32" s="47">
        <f t="shared" ref="E32:N36" si="1">VLOOKUP(E$28,$D$2:$CI$25,MATCH($B32,$D$1:$CI$1,0),FALSE)/1000</f>
        <v>1667062.2720000001</v>
      </c>
      <c r="F32" s="47">
        <f t="shared" si="1"/>
        <v>116828.496</v>
      </c>
      <c r="G32" s="47">
        <f t="shared" si="1"/>
        <v>1832998.2720000001</v>
      </c>
      <c r="H32" s="47">
        <f t="shared" si="1"/>
        <v>697132.8</v>
      </c>
      <c r="I32" s="47">
        <f t="shared" si="1"/>
        <v>414350.81599999999</v>
      </c>
      <c r="J32" s="47">
        <f t="shared" si="1"/>
        <v>302289.984</v>
      </c>
      <c r="K32" s="47">
        <f t="shared" si="1"/>
        <v>205924.04800000001</v>
      </c>
      <c r="L32" s="47">
        <f t="shared" si="1"/>
        <v>1046636.2879999999</v>
      </c>
      <c r="M32" s="47">
        <f t="shared" si="1"/>
        <v>847916.16</v>
      </c>
      <c r="N32" s="47">
        <f t="shared" si="1"/>
        <v>4986.6760000000004</v>
      </c>
      <c r="O32" s="47">
        <f t="shared" ref="O32:AB36" si="2">VLOOKUP(O$28,$D$2:$CI$25,MATCH($B32,$D$1:$CI$1,0),FALSE)/1000</f>
        <v>657035.26399999997</v>
      </c>
      <c r="P32" s="47">
        <f t="shared" si="2"/>
        <v>937311.68</v>
      </c>
      <c r="Q32" s="47">
        <f t="shared" si="2"/>
        <v>2508584.4479999999</v>
      </c>
      <c r="R32" s="47">
        <f t="shared" si="2"/>
        <v>834113.728</v>
      </c>
      <c r="S32" s="47">
        <f t="shared" si="2"/>
        <v>9261243.3920000009</v>
      </c>
      <c r="T32" s="47">
        <f t="shared" si="2"/>
        <v>5649313.7920000004</v>
      </c>
      <c r="U32" s="47">
        <f t="shared" si="2"/>
        <v>728772.54399999999</v>
      </c>
      <c r="V32" s="47">
        <f t="shared" si="2"/>
        <v>695202.94400000002</v>
      </c>
      <c r="W32" s="47">
        <f t="shared" si="2"/>
        <v>2066242.9439999999</v>
      </c>
      <c r="X32" s="47">
        <f t="shared" si="2"/>
        <v>621266.24</v>
      </c>
      <c r="Y32" s="47">
        <f t="shared" si="2"/>
        <v>1079466.496</v>
      </c>
      <c r="Z32" s="47">
        <f t="shared" si="2"/>
        <v>301091.77600000001</v>
      </c>
      <c r="AA32" s="47">
        <f t="shared" si="2"/>
        <v>2226672.6400000001</v>
      </c>
      <c r="AB32" s="48">
        <f t="shared" si="2"/>
        <v>40175.82</v>
      </c>
      <c r="AC32" s="39"/>
    </row>
    <row r="33" spans="1:29" x14ac:dyDescent="0.25">
      <c r="B33" s="1" t="s">
        <v>1</v>
      </c>
      <c r="C33" s="39"/>
      <c r="D33" s="49" t="s">
        <v>26</v>
      </c>
      <c r="E33" s="50">
        <f t="shared" si="1"/>
        <v>458852.34399999998</v>
      </c>
      <c r="F33" s="50">
        <f t="shared" si="1"/>
        <v>36266.779499999997</v>
      </c>
      <c r="G33" s="50">
        <f t="shared" si="1"/>
        <v>235716.21549999999</v>
      </c>
      <c r="H33" s="50">
        <f t="shared" si="1"/>
        <v>237864.26149999999</v>
      </c>
      <c r="I33" s="50">
        <f t="shared" si="1"/>
        <v>211914.57199999999</v>
      </c>
      <c r="J33" s="50">
        <f t="shared" si="1"/>
        <v>87402.648000000001</v>
      </c>
      <c r="K33" s="50">
        <f t="shared" si="1"/>
        <v>64026.915000000001</v>
      </c>
      <c r="L33" s="50">
        <f t="shared" si="1"/>
        <v>325149.09700000001</v>
      </c>
      <c r="M33" s="50">
        <f t="shared" si="1"/>
        <v>236567.07750000001</v>
      </c>
      <c r="N33" s="50">
        <f t="shared" si="1"/>
        <v>3259.7404999999999</v>
      </c>
      <c r="O33" s="50">
        <f t="shared" si="2"/>
        <v>199172.06200000001</v>
      </c>
      <c r="P33" s="50">
        <f t="shared" si="2"/>
        <v>445361.59950000001</v>
      </c>
      <c r="Q33" s="50">
        <f t="shared" si="2"/>
        <v>568360.96849999996</v>
      </c>
      <c r="R33" s="50">
        <f t="shared" si="2"/>
        <v>224799.079</v>
      </c>
      <c r="S33" s="50">
        <f t="shared" si="2"/>
        <v>2555029.6124999998</v>
      </c>
      <c r="T33" s="50">
        <f t="shared" si="2"/>
        <v>1467870.3810000001</v>
      </c>
      <c r="U33" s="50">
        <f t="shared" si="2"/>
        <v>301509.3615</v>
      </c>
      <c r="V33" s="50">
        <f t="shared" si="2"/>
        <v>230074.95250000001</v>
      </c>
      <c r="W33" s="50">
        <f t="shared" si="2"/>
        <v>327143.90850000002</v>
      </c>
      <c r="X33" s="50">
        <f t="shared" si="2"/>
        <v>197276.28200000001</v>
      </c>
      <c r="Y33" s="50">
        <f t="shared" si="2"/>
        <v>278300.03999999998</v>
      </c>
      <c r="Z33" s="50">
        <f t="shared" si="2"/>
        <v>150148.44149999999</v>
      </c>
      <c r="AA33" s="50">
        <f t="shared" si="2"/>
        <v>337810.05099999998</v>
      </c>
      <c r="AB33" s="51">
        <f t="shared" si="2"/>
        <v>15574.960999999999</v>
      </c>
      <c r="AC33" s="39"/>
    </row>
    <row r="34" spans="1:29" x14ac:dyDescent="0.25">
      <c r="B34" s="1" t="s">
        <v>2</v>
      </c>
      <c r="C34" s="39"/>
      <c r="D34" s="49" t="s">
        <v>27</v>
      </c>
      <c r="E34" s="50">
        <f t="shared" si="1"/>
        <v>1208209.9199999999</v>
      </c>
      <c r="F34" s="50">
        <f t="shared" si="1"/>
        <v>80561.72</v>
      </c>
      <c r="G34" s="50">
        <f t="shared" si="1"/>
        <v>1597282.048</v>
      </c>
      <c r="H34" s="50">
        <f t="shared" si="1"/>
        <v>459268.54399999999</v>
      </c>
      <c r="I34" s="50">
        <f t="shared" si="1"/>
        <v>202436.24</v>
      </c>
      <c r="J34" s="50">
        <f t="shared" si="1"/>
        <v>214887.32800000001</v>
      </c>
      <c r="K34" s="50">
        <f t="shared" si="1"/>
        <v>141897.136</v>
      </c>
      <c r="L34" s="50">
        <f t="shared" si="1"/>
        <v>721487.16799999995</v>
      </c>
      <c r="M34" s="50">
        <f t="shared" si="1"/>
        <v>611349.05599999998</v>
      </c>
      <c r="N34" s="50">
        <f t="shared" si="1"/>
        <v>1726.9355</v>
      </c>
      <c r="O34" s="50">
        <f t="shared" si="2"/>
        <v>457863.2</v>
      </c>
      <c r="P34" s="50">
        <f t="shared" si="2"/>
        <v>491950.08000000002</v>
      </c>
      <c r="Q34" s="50">
        <f t="shared" si="2"/>
        <v>1940223.4879999999</v>
      </c>
      <c r="R34" s="50">
        <f t="shared" si="2"/>
        <v>609314.62399999995</v>
      </c>
      <c r="S34" s="50">
        <f t="shared" si="2"/>
        <v>6706213.8880000003</v>
      </c>
      <c r="T34" s="50">
        <f t="shared" si="2"/>
        <v>4181443.3280000002</v>
      </c>
      <c r="U34" s="50">
        <f t="shared" si="2"/>
        <v>427263.16800000001</v>
      </c>
      <c r="V34" s="50">
        <f t="shared" si="2"/>
        <v>465128</v>
      </c>
      <c r="W34" s="50">
        <f t="shared" si="2"/>
        <v>1739099.0079999999</v>
      </c>
      <c r="X34" s="50">
        <f t="shared" si="2"/>
        <v>423989.95199999999</v>
      </c>
      <c r="Y34" s="50">
        <f t="shared" si="2"/>
        <v>801166.46400000004</v>
      </c>
      <c r="Z34" s="50">
        <f t="shared" si="2"/>
        <v>150943.32800000001</v>
      </c>
      <c r="AA34" s="50">
        <f t="shared" si="2"/>
        <v>1888862.5919999999</v>
      </c>
      <c r="AB34" s="51">
        <f t="shared" si="2"/>
        <v>24600.86</v>
      </c>
      <c r="AC34" s="39"/>
    </row>
    <row r="35" spans="1:29" x14ac:dyDescent="0.25">
      <c r="B35" s="1" t="s">
        <v>10</v>
      </c>
      <c r="C35" s="39"/>
      <c r="D35" s="49" t="s">
        <v>28</v>
      </c>
      <c r="E35" s="50">
        <f t="shared" si="1"/>
        <v>0</v>
      </c>
      <c r="F35" s="50">
        <f t="shared" si="1"/>
        <v>0</v>
      </c>
      <c r="G35" s="50">
        <f t="shared" si="1"/>
        <v>0</v>
      </c>
      <c r="H35" s="50">
        <f t="shared" si="1"/>
        <v>0</v>
      </c>
      <c r="I35" s="50">
        <f t="shared" si="1"/>
        <v>0</v>
      </c>
      <c r="J35" s="50">
        <f t="shared" si="1"/>
        <v>0</v>
      </c>
      <c r="K35" s="50">
        <f t="shared" si="1"/>
        <v>0</v>
      </c>
      <c r="L35" s="50">
        <f t="shared" si="1"/>
        <v>0</v>
      </c>
      <c r="M35" s="50">
        <f t="shared" si="1"/>
        <v>0</v>
      </c>
      <c r="N35" s="50">
        <f t="shared" si="1"/>
        <v>0</v>
      </c>
      <c r="O35" s="50">
        <f t="shared" si="2"/>
        <v>0</v>
      </c>
      <c r="P35" s="50">
        <f t="shared" si="2"/>
        <v>0</v>
      </c>
      <c r="Q35" s="50">
        <f t="shared" si="2"/>
        <v>0</v>
      </c>
      <c r="R35" s="50">
        <f t="shared" si="2"/>
        <v>0</v>
      </c>
      <c r="S35" s="50">
        <f t="shared" si="2"/>
        <v>0</v>
      </c>
      <c r="T35" s="50">
        <f t="shared" si="2"/>
        <v>0</v>
      </c>
      <c r="U35" s="50">
        <f t="shared" si="2"/>
        <v>0</v>
      </c>
      <c r="V35" s="50">
        <f t="shared" si="2"/>
        <v>0</v>
      </c>
      <c r="W35" s="50">
        <f t="shared" si="2"/>
        <v>0</v>
      </c>
      <c r="X35" s="50">
        <f t="shared" si="2"/>
        <v>0</v>
      </c>
      <c r="Y35" s="50">
        <f t="shared" si="2"/>
        <v>0</v>
      </c>
      <c r="Z35" s="50">
        <f t="shared" si="2"/>
        <v>0</v>
      </c>
      <c r="AA35" s="50">
        <f t="shared" si="2"/>
        <v>0</v>
      </c>
      <c r="AB35" s="51">
        <f t="shared" si="2"/>
        <v>0</v>
      </c>
      <c r="AC35" s="39"/>
    </row>
    <row r="36" spans="1:29" x14ac:dyDescent="0.25">
      <c r="B36" s="1" t="s">
        <v>9</v>
      </c>
      <c r="C36" s="39"/>
      <c r="D36" s="49" t="s">
        <v>29</v>
      </c>
      <c r="E36" s="50">
        <f t="shared" si="1"/>
        <v>24251.272000000001</v>
      </c>
      <c r="F36" s="50">
        <f t="shared" si="1"/>
        <v>142.71782812500001</v>
      </c>
      <c r="G36" s="50">
        <f t="shared" si="1"/>
        <v>0</v>
      </c>
      <c r="H36" s="50">
        <f t="shared" si="1"/>
        <v>13345.795</v>
      </c>
      <c r="I36" s="50">
        <f t="shared" si="1"/>
        <v>5599.973</v>
      </c>
      <c r="J36" s="50">
        <f t="shared" si="1"/>
        <v>2557.26125</v>
      </c>
      <c r="K36" s="50">
        <f t="shared" si="1"/>
        <v>170.85159375000001</v>
      </c>
      <c r="L36" s="50">
        <f t="shared" si="1"/>
        <v>12635.064</v>
      </c>
      <c r="M36" s="50">
        <f t="shared" si="1"/>
        <v>9944.7780000000002</v>
      </c>
      <c r="N36" s="50">
        <f t="shared" si="1"/>
        <v>11.8725</v>
      </c>
      <c r="O36" s="50">
        <f t="shared" si="2"/>
        <v>3617.6325000000002</v>
      </c>
      <c r="P36" s="50">
        <f t="shared" si="2"/>
        <v>0</v>
      </c>
      <c r="Q36" s="50">
        <f t="shared" si="2"/>
        <v>4665.0780000000004</v>
      </c>
      <c r="R36" s="50">
        <f t="shared" si="2"/>
        <v>100.589015625</v>
      </c>
      <c r="S36" s="50">
        <f t="shared" si="2"/>
        <v>17331.52</v>
      </c>
      <c r="T36" s="50">
        <f t="shared" si="2"/>
        <v>1274.71425</v>
      </c>
      <c r="U36" s="50">
        <f t="shared" si="2"/>
        <v>958.15081250000003</v>
      </c>
      <c r="V36" s="50">
        <f t="shared" si="2"/>
        <v>116.52089062500001</v>
      </c>
      <c r="W36" s="50">
        <f t="shared" si="2"/>
        <v>-17.386273437500002</v>
      </c>
      <c r="X36" s="50">
        <f t="shared" si="2"/>
        <v>1662.30375</v>
      </c>
      <c r="Y36" s="50">
        <f t="shared" si="2"/>
        <v>18075.653999999999</v>
      </c>
      <c r="Z36" s="50">
        <f t="shared" si="2"/>
        <v>4322.2749999999996</v>
      </c>
      <c r="AA36" s="50">
        <f t="shared" si="2"/>
        <v>30202.73</v>
      </c>
      <c r="AB36" s="51">
        <f t="shared" si="2"/>
        <v>225.02175</v>
      </c>
      <c r="AC36" s="39"/>
    </row>
    <row r="37" spans="1:29" x14ac:dyDescent="0.25">
      <c r="B37" s="1" t="s">
        <v>7</v>
      </c>
      <c r="C37" s="39"/>
      <c r="D37" s="49" t="s">
        <v>30</v>
      </c>
      <c r="E37" s="50">
        <f t="shared" ref="E37:N38" si="3">-VLOOKUP(E$28,$D$2:$CI$25,MATCH($B37,$D$1:$CI$1,0),FALSE)/1000</f>
        <v>-47491.235999999997</v>
      </c>
      <c r="F37" s="50">
        <f t="shared" si="3"/>
        <v>-3423.9524999999999</v>
      </c>
      <c r="G37" s="50">
        <f t="shared" si="3"/>
        <v>-20181.545999999998</v>
      </c>
      <c r="H37" s="50">
        <f t="shared" si="3"/>
        <v>2441.7829999999999</v>
      </c>
      <c r="I37" s="50">
        <f t="shared" si="3"/>
        <v>-22363.68</v>
      </c>
      <c r="J37" s="50">
        <f t="shared" si="3"/>
        <v>-10466.523999999999</v>
      </c>
      <c r="K37" s="50">
        <f t="shared" si="3"/>
        <v>-13511.666999999999</v>
      </c>
      <c r="L37" s="50">
        <f t="shared" si="3"/>
        <v>-41045.324000000001</v>
      </c>
      <c r="M37" s="50">
        <f t="shared" si="3"/>
        <v>-25653.898000000001</v>
      </c>
      <c r="N37" s="50">
        <f t="shared" si="3"/>
        <v>-121.94553125</v>
      </c>
      <c r="O37" s="50">
        <f t="shared" ref="O37:AB38" si="4">-VLOOKUP(O$28,$D$2:$CI$25,MATCH($B37,$D$1:$CI$1,0),FALSE)/1000</f>
        <v>-68748.983999999997</v>
      </c>
      <c r="P37" s="50">
        <f t="shared" si="4"/>
        <v>-9314.8150000000005</v>
      </c>
      <c r="Q37" s="50">
        <f t="shared" si="4"/>
        <v>-126292.38400000001</v>
      </c>
      <c r="R37" s="50">
        <f t="shared" si="4"/>
        <v>-17936.108</v>
      </c>
      <c r="S37" s="50">
        <f t="shared" si="4"/>
        <v>-45714.76</v>
      </c>
      <c r="T37" s="50">
        <f t="shared" si="4"/>
        <v>-99627.68</v>
      </c>
      <c r="U37" s="50">
        <f t="shared" si="4"/>
        <v>-51494.167999999998</v>
      </c>
      <c r="V37" s="50">
        <f t="shared" si="4"/>
        <v>-21354.655999999999</v>
      </c>
      <c r="W37" s="50">
        <f t="shared" si="4"/>
        <v>-36716.072</v>
      </c>
      <c r="X37" s="50">
        <f t="shared" si="4"/>
        <v>-1579.903875</v>
      </c>
      <c r="Y37" s="50">
        <f t="shared" si="4"/>
        <v>-85706.623999999996</v>
      </c>
      <c r="Z37" s="50">
        <f t="shared" si="4"/>
        <v>0</v>
      </c>
      <c r="AA37" s="50">
        <f t="shared" si="4"/>
        <v>-23710.772000000001</v>
      </c>
      <c r="AB37" s="51">
        <f t="shared" si="4"/>
        <v>-1828.4447500000001</v>
      </c>
      <c r="AC37" s="39"/>
    </row>
    <row r="38" spans="1:29" x14ac:dyDescent="0.25">
      <c r="B38" s="1" t="s">
        <v>8</v>
      </c>
      <c r="C38" s="39"/>
      <c r="D38" s="49" t="s">
        <v>31</v>
      </c>
      <c r="E38" s="50">
        <f t="shared" si="3"/>
        <v>-6843.0450000000001</v>
      </c>
      <c r="F38" s="50">
        <f t="shared" si="3"/>
        <v>0</v>
      </c>
      <c r="G38" s="50">
        <f t="shared" si="3"/>
        <v>0</v>
      </c>
      <c r="H38" s="50">
        <f t="shared" si="3"/>
        <v>-283.43984375000002</v>
      </c>
      <c r="I38" s="50">
        <f t="shared" si="3"/>
        <v>-2179.3702499999999</v>
      </c>
      <c r="J38" s="50">
        <f t="shared" si="3"/>
        <v>-2326.5242499999999</v>
      </c>
      <c r="K38" s="50">
        <f t="shared" si="3"/>
        <v>-486.81018749999998</v>
      </c>
      <c r="L38" s="50">
        <f t="shared" si="3"/>
        <v>-15657.197</v>
      </c>
      <c r="M38" s="50">
        <f t="shared" si="3"/>
        <v>-4815.6695</v>
      </c>
      <c r="N38" s="50">
        <f t="shared" si="3"/>
        <v>-0.7269649047851563</v>
      </c>
      <c r="O38" s="50">
        <f t="shared" si="4"/>
        <v>-2962.5309999999999</v>
      </c>
      <c r="P38" s="50">
        <f t="shared" si="4"/>
        <v>-3721.6842499999998</v>
      </c>
      <c r="Q38" s="50">
        <f t="shared" si="4"/>
        <v>-4737.9444999999996</v>
      </c>
      <c r="R38" s="50">
        <f t="shared" si="4"/>
        <v>-3293.694</v>
      </c>
      <c r="S38" s="50">
        <f t="shared" si="4"/>
        <v>-19573.498</v>
      </c>
      <c r="T38" s="50">
        <f t="shared" si="4"/>
        <v>-5195.3935000000001</v>
      </c>
      <c r="U38" s="50">
        <f t="shared" si="4"/>
        <v>-7490.07</v>
      </c>
      <c r="V38" s="50">
        <f t="shared" si="4"/>
        <v>-1072.96675</v>
      </c>
      <c r="W38" s="50">
        <f t="shared" si="4"/>
        <v>-247.58757812499999</v>
      </c>
      <c r="X38" s="50">
        <f t="shared" si="4"/>
        <v>-2271.2717499999999</v>
      </c>
      <c r="Y38" s="50">
        <f t="shared" si="4"/>
        <v>-34121.58</v>
      </c>
      <c r="Z38" s="50">
        <f t="shared" si="4"/>
        <v>0</v>
      </c>
      <c r="AA38" s="50">
        <f t="shared" si="4"/>
        <v>0</v>
      </c>
      <c r="AB38" s="51">
        <f t="shared" si="4"/>
        <v>-884.24300000000005</v>
      </c>
      <c r="AC38" s="39"/>
    </row>
    <row r="39" spans="1:29" x14ac:dyDescent="0.25">
      <c r="B39" s="1" t="s">
        <v>3</v>
      </c>
      <c r="C39" s="39"/>
      <c r="D39" s="49" t="s">
        <v>32</v>
      </c>
      <c r="E39" s="50">
        <f t="shared" ref="E39:N42" si="5">VLOOKUP(E$28,$D$2:$CI$25,MATCH($B39,$D$1:$CI$1,0),FALSE)/1000</f>
        <v>0</v>
      </c>
      <c r="F39" s="50">
        <f t="shared" si="5"/>
        <v>0</v>
      </c>
      <c r="G39" s="50">
        <f t="shared" si="5"/>
        <v>0</v>
      </c>
      <c r="H39" s="50">
        <f t="shared" si="5"/>
        <v>0</v>
      </c>
      <c r="I39" s="50">
        <f t="shared" si="5"/>
        <v>0</v>
      </c>
      <c r="J39" s="50">
        <f t="shared" si="5"/>
        <v>0</v>
      </c>
      <c r="K39" s="50">
        <f t="shared" si="5"/>
        <v>0</v>
      </c>
      <c r="L39" s="50">
        <f t="shared" si="5"/>
        <v>0</v>
      </c>
      <c r="M39" s="50">
        <f t="shared" si="5"/>
        <v>0</v>
      </c>
      <c r="N39" s="50">
        <f t="shared" si="5"/>
        <v>0</v>
      </c>
      <c r="O39" s="50">
        <f t="shared" ref="O39:AB42" si="6">VLOOKUP(O$28,$D$2:$CI$25,MATCH($B39,$D$1:$CI$1,0),FALSE)/1000</f>
        <v>0</v>
      </c>
      <c r="P39" s="50">
        <f t="shared" si="6"/>
        <v>0</v>
      </c>
      <c r="Q39" s="50">
        <f t="shared" si="6"/>
        <v>0</v>
      </c>
      <c r="R39" s="50">
        <f t="shared" si="6"/>
        <v>0</v>
      </c>
      <c r="S39" s="50">
        <f t="shared" si="6"/>
        <v>0</v>
      </c>
      <c r="T39" s="50">
        <f t="shared" si="6"/>
        <v>0</v>
      </c>
      <c r="U39" s="50">
        <f t="shared" si="6"/>
        <v>0</v>
      </c>
      <c r="V39" s="50">
        <f t="shared" si="6"/>
        <v>0</v>
      </c>
      <c r="W39" s="50">
        <f t="shared" si="6"/>
        <v>0</v>
      </c>
      <c r="X39" s="50">
        <f t="shared" si="6"/>
        <v>0</v>
      </c>
      <c r="Y39" s="50">
        <f t="shared" si="6"/>
        <v>0</v>
      </c>
      <c r="Z39" s="50">
        <f t="shared" si="6"/>
        <v>0</v>
      </c>
      <c r="AA39" s="50">
        <f t="shared" si="6"/>
        <v>0</v>
      </c>
      <c r="AB39" s="51">
        <f t="shared" si="6"/>
        <v>0</v>
      </c>
      <c r="AC39" s="39"/>
    </row>
    <row r="40" spans="1:29" x14ac:dyDescent="0.25">
      <c r="B40" s="1" t="s">
        <v>13</v>
      </c>
      <c r="C40" s="39"/>
      <c r="D40" s="49" t="s">
        <v>33</v>
      </c>
      <c r="E40" s="50">
        <f t="shared" si="5"/>
        <v>6560.2354999999998</v>
      </c>
      <c r="F40" s="50">
        <f t="shared" si="5"/>
        <v>3519.5425</v>
      </c>
      <c r="G40" s="50">
        <f t="shared" si="5"/>
        <v>24243.182000000001</v>
      </c>
      <c r="H40" s="50">
        <f t="shared" si="5"/>
        <v>4796.5050000000001</v>
      </c>
      <c r="I40" s="50">
        <f t="shared" si="5"/>
        <v>2867.9430000000002</v>
      </c>
      <c r="J40" s="50">
        <f t="shared" si="5"/>
        <v>3550.0954999999999</v>
      </c>
      <c r="K40" s="50">
        <f t="shared" si="5"/>
        <v>14744.215</v>
      </c>
      <c r="L40" s="50">
        <f t="shared" si="5"/>
        <v>4102.9885000000004</v>
      </c>
      <c r="M40" s="50">
        <f t="shared" si="5"/>
        <v>18801.223999999998</v>
      </c>
      <c r="N40" s="50">
        <f t="shared" si="5"/>
        <v>45.623851562500001</v>
      </c>
      <c r="O40" s="50">
        <f t="shared" si="6"/>
        <v>11030.111999999999</v>
      </c>
      <c r="P40" s="50">
        <f t="shared" si="6"/>
        <v>6978.89</v>
      </c>
      <c r="Q40" s="50">
        <f t="shared" si="6"/>
        <v>15546.404</v>
      </c>
      <c r="R40" s="50">
        <f t="shared" si="6"/>
        <v>6919.69</v>
      </c>
      <c r="S40" s="50">
        <f t="shared" si="6"/>
        <v>43006.872000000003</v>
      </c>
      <c r="T40" s="50">
        <f t="shared" si="6"/>
        <v>32349.668000000001</v>
      </c>
      <c r="U40" s="50">
        <f t="shared" si="6"/>
        <v>5653.8320000000003</v>
      </c>
      <c r="V40" s="50">
        <f t="shared" si="6"/>
        <v>2219.2669999999998</v>
      </c>
      <c r="W40" s="50">
        <f t="shared" si="6"/>
        <v>21839.056</v>
      </c>
      <c r="X40" s="50">
        <f t="shared" si="6"/>
        <v>4431.3100000000004</v>
      </c>
      <c r="Y40" s="50">
        <f t="shared" si="6"/>
        <v>19354.666000000001</v>
      </c>
      <c r="Z40" s="50">
        <f t="shared" si="6"/>
        <v>934.18993750000004</v>
      </c>
      <c r="AA40" s="50">
        <f t="shared" si="6"/>
        <v>5760.3384999999998</v>
      </c>
      <c r="AB40" s="51">
        <f t="shared" si="6"/>
        <v>1049.5895</v>
      </c>
      <c r="AC40" s="39"/>
    </row>
    <row r="41" spans="1:29" x14ac:dyDescent="0.25">
      <c r="B41" s="1" t="s">
        <v>11</v>
      </c>
      <c r="C41" s="39"/>
      <c r="D41" s="49" t="s">
        <v>34</v>
      </c>
      <c r="E41" s="50">
        <f t="shared" si="5"/>
        <v>24220.366000000002</v>
      </c>
      <c r="F41" s="50">
        <f t="shared" si="5"/>
        <v>3516.9682499999999</v>
      </c>
      <c r="G41" s="50">
        <f t="shared" si="5"/>
        <v>74754.487999999998</v>
      </c>
      <c r="H41" s="50">
        <f t="shared" si="5"/>
        <v>33976.788</v>
      </c>
      <c r="I41" s="50">
        <f t="shared" si="5"/>
        <v>11655.552</v>
      </c>
      <c r="J41" s="50">
        <f t="shared" si="5"/>
        <v>4296.3599999999997</v>
      </c>
      <c r="K41" s="50">
        <f t="shared" si="5"/>
        <v>11852.464</v>
      </c>
      <c r="L41" s="50">
        <f t="shared" si="5"/>
        <v>50816.396000000001</v>
      </c>
      <c r="M41" s="50">
        <f t="shared" si="5"/>
        <v>7177.4660000000003</v>
      </c>
      <c r="N41" s="50">
        <f t="shared" si="5"/>
        <v>85.260726562499997</v>
      </c>
      <c r="O41" s="50">
        <f t="shared" si="6"/>
        <v>10092.269</v>
      </c>
      <c r="P41" s="50">
        <f t="shared" si="6"/>
        <v>32037.434000000001</v>
      </c>
      <c r="Q41" s="50">
        <f t="shared" si="6"/>
        <v>22953.675999999999</v>
      </c>
      <c r="R41" s="50">
        <f t="shared" si="6"/>
        <v>26973.173999999999</v>
      </c>
      <c r="S41" s="50">
        <f t="shared" si="6"/>
        <v>52922.648000000001</v>
      </c>
      <c r="T41" s="50">
        <f t="shared" si="6"/>
        <v>202381.45600000001</v>
      </c>
      <c r="U41" s="50">
        <f t="shared" si="6"/>
        <v>8508.0360000000001</v>
      </c>
      <c r="V41" s="50">
        <f t="shared" si="6"/>
        <v>10349.062</v>
      </c>
      <c r="W41" s="50">
        <f t="shared" si="6"/>
        <v>95477.263999999996</v>
      </c>
      <c r="X41" s="50">
        <f t="shared" si="6"/>
        <v>16734.203000000001</v>
      </c>
      <c r="Y41" s="50">
        <f t="shared" si="6"/>
        <v>14323.977999999999</v>
      </c>
      <c r="Z41" s="50">
        <f t="shared" si="6"/>
        <v>7354.8644999999997</v>
      </c>
      <c r="AA41" s="50">
        <f t="shared" si="6"/>
        <v>56406.995999999999</v>
      </c>
      <c r="AB41" s="51">
        <f t="shared" si="6"/>
        <v>463.51456250000001</v>
      </c>
      <c r="AC41" s="39"/>
    </row>
    <row r="42" spans="1:29" x14ac:dyDescent="0.25">
      <c r="B42" s="1" t="s">
        <v>12</v>
      </c>
      <c r="C42" s="39"/>
      <c r="D42" s="52" t="s">
        <v>35</v>
      </c>
      <c r="E42" s="50">
        <f t="shared" si="5"/>
        <v>1208907.52</v>
      </c>
      <c r="F42" s="50">
        <f t="shared" si="5"/>
        <v>84316.991999999998</v>
      </c>
      <c r="G42" s="50">
        <f t="shared" si="5"/>
        <v>1676098.176</v>
      </c>
      <c r="H42" s="50">
        <f t="shared" si="5"/>
        <v>513545.984</v>
      </c>
      <c r="I42" s="50">
        <f t="shared" si="5"/>
        <v>198016.65599999999</v>
      </c>
      <c r="J42" s="50">
        <f t="shared" si="5"/>
        <v>212498</v>
      </c>
      <c r="K42" s="50">
        <f t="shared" si="5"/>
        <v>154666.19200000001</v>
      </c>
      <c r="L42" s="50">
        <f t="shared" si="5"/>
        <v>732339.13600000006</v>
      </c>
      <c r="M42" s="50">
        <f t="shared" si="5"/>
        <v>616803.00800000003</v>
      </c>
      <c r="N42" s="50">
        <f t="shared" si="5"/>
        <v>1747.020125</v>
      </c>
      <c r="O42" s="50">
        <f t="shared" si="6"/>
        <v>410891.712</v>
      </c>
      <c r="P42" s="50">
        <f t="shared" si="6"/>
        <v>517929.92</v>
      </c>
      <c r="Q42" s="50">
        <f t="shared" si="6"/>
        <v>1852358.2720000001</v>
      </c>
      <c r="R42" s="50">
        <f t="shared" si="6"/>
        <v>622078.272</v>
      </c>
      <c r="S42" s="50">
        <f t="shared" si="6"/>
        <v>6754186.7520000003</v>
      </c>
      <c r="T42" s="50">
        <f t="shared" si="6"/>
        <v>4312626.176</v>
      </c>
      <c r="U42" s="50">
        <f t="shared" si="6"/>
        <v>383398.97600000002</v>
      </c>
      <c r="V42" s="50">
        <f t="shared" si="6"/>
        <v>455385.21600000001</v>
      </c>
      <c r="W42" s="50">
        <f t="shared" si="6"/>
        <v>1819434.368</v>
      </c>
      <c r="X42" s="50">
        <f t="shared" si="6"/>
        <v>442966.592</v>
      </c>
      <c r="Y42" s="50">
        <f t="shared" si="6"/>
        <v>733092.54399999999</v>
      </c>
      <c r="Z42" s="50">
        <f t="shared" si="6"/>
        <v>163554.65599999999</v>
      </c>
      <c r="AA42" s="50">
        <f t="shared" si="6"/>
        <v>1957521.92</v>
      </c>
      <c r="AB42" s="51">
        <f t="shared" si="6"/>
        <v>23626.297999999999</v>
      </c>
      <c r="AC42" s="39"/>
    </row>
    <row r="43" spans="1:29" x14ac:dyDescent="0.25">
      <c r="B43" s="1" t="s">
        <v>20</v>
      </c>
      <c r="C43" s="39"/>
      <c r="D43" s="53" t="s">
        <v>36</v>
      </c>
      <c r="E43" s="54">
        <f t="shared" ref="E43:AB43" si="7">VLOOKUP(E$28,$D$2:$CI$25,MATCH($B43,$D$1:$CI$1,0),FALSE)</f>
        <v>6.5142244100570679E-2</v>
      </c>
      <c r="F43" s="54">
        <f t="shared" si="7"/>
        <v>8.2459285855293274E-2</v>
      </c>
      <c r="G43" s="54">
        <f t="shared" si="7"/>
        <v>7.5815938413143158E-2</v>
      </c>
      <c r="H43" s="54">
        <f t="shared" si="7"/>
        <v>8.174113929271698E-2</v>
      </c>
      <c r="I43" s="54">
        <f t="shared" si="7"/>
        <v>7.5969532132148743E-2</v>
      </c>
      <c r="J43" s="54">
        <f t="shared" si="7"/>
        <v>7.0941329002380371E-2</v>
      </c>
      <c r="K43" s="54">
        <f t="shared" si="7"/>
        <v>7.0821262896060944E-2</v>
      </c>
      <c r="L43" s="54">
        <f t="shared" si="7"/>
        <v>7.3990620672702789E-2</v>
      </c>
      <c r="M43" s="54">
        <f t="shared" si="7"/>
        <v>8.2294449210166931E-2</v>
      </c>
      <c r="N43" s="54">
        <f t="shared" si="7"/>
        <v>9.1399997472763062E-2</v>
      </c>
      <c r="O43" s="54">
        <f t="shared" si="7"/>
        <v>6.9930419325828552E-2</v>
      </c>
      <c r="P43" s="54">
        <f t="shared" si="7"/>
        <v>9.2801719903945923E-2</v>
      </c>
      <c r="Q43" s="54">
        <f t="shared" si="7"/>
        <v>7.3263883590698242E-2</v>
      </c>
      <c r="R43" s="54">
        <f t="shared" si="7"/>
        <v>7.1461513638496399E-2</v>
      </c>
      <c r="S43" s="54">
        <f t="shared" si="7"/>
        <v>7.0942230522632599E-2</v>
      </c>
      <c r="T43" s="54">
        <f t="shared" si="7"/>
        <v>7.2841823101043701E-2</v>
      </c>
      <c r="U43" s="54">
        <f t="shared" si="7"/>
        <v>7.2539590299129486E-2</v>
      </c>
      <c r="V43" s="54">
        <f t="shared" si="7"/>
        <v>7.0595547556877136E-2</v>
      </c>
      <c r="W43" s="54">
        <f t="shared" si="7"/>
        <v>7.5295180082321167E-2</v>
      </c>
      <c r="X43" s="54">
        <f t="shared" si="7"/>
        <v>6.9850072264671326E-2</v>
      </c>
      <c r="Y43" s="54">
        <f t="shared" si="7"/>
        <v>7.2334945201873779E-2</v>
      </c>
      <c r="Z43" s="54">
        <f t="shared" si="7"/>
        <v>5.6342549622058868E-2</v>
      </c>
      <c r="AA43" s="54">
        <f t="shared" si="7"/>
        <v>7.3366209864616394E-2</v>
      </c>
      <c r="AB43" s="55">
        <f t="shared" si="7"/>
        <v>7.2629675269126892E-2</v>
      </c>
      <c r="AC43" s="39"/>
    </row>
    <row r="44" spans="1:29" x14ac:dyDescent="0.25">
      <c r="C44" s="39"/>
      <c r="D44" s="56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8"/>
      <c r="AC44" s="39"/>
    </row>
    <row r="45" spans="1:29" x14ac:dyDescent="0.25">
      <c r="C45" s="39"/>
      <c r="D45" s="43" t="s">
        <v>708</v>
      </c>
      <c r="E45" s="44"/>
      <c r="F45" s="44"/>
      <c r="G45" s="44"/>
      <c r="H45" s="44"/>
      <c r="I45" s="44"/>
      <c r="J45" s="44"/>
      <c r="K45" s="44"/>
      <c r="L45" s="44"/>
      <c r="M45" s="44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8"/>
      <c r="AC45" s="39"/>
    </row>
    <row r="46" spans="1:29" x14ac:dyDescent="0.25">
      <c r="A46" s="46" t="s">
        <v>37</v>
      </c>
      <c r="B46" s="1" t="s">
        <v>22</v>
      </c>
      <c r="C46" s="39"/>
      <c r="D46" s="46" t="s">
        <v>37</v>
      </c>
      <c r="E46" s="47">
        <f t="shared" ref="E46:AB46" si="8">VLOOKUP(E$28,$D$2:$CI$25,MATCH($B46,$D$1:$CI$1,0),FALSE)/1000</f>
        <v>78750.952000000005</v>
      </c>
      <c r="F46" s="47">
        <f t="shared" si="8"/>
        <v>6952.7190000000001</v>
      </c>
      <c r="G46" s="47">
        <f t="shared" si="8"/>
        <v>127074.96</v>
      </c>
      <c r="H46" s="47">
        <f t="shared" si="8"/>
        <v>41977.832000000002</v>
      </c>
      <c r="I46" s="47">
        <f t="shared" si="8"/>
        <v>15043.233</v>
      </c>
      <c r="J46" s="47">
        <f t="shared" si="8"/>
        <v>15074.891</v>
      </c>
      <c r="K46" s="47">
        <f t="shared" si="8"/>
        <v>10953.655000000001</v>
      </c>
      <c r="L46" s="47">
        <f t="shared" si="8"/>
        <v>54186.228000000003</v>
      </c>
      <c r="M46" s="47">
        <f t="shared" si="8"/>
        <v>50759.464</v>
      </c>
      <c r="N46" s="47">
        <f t="shared" si="8"/>
        <v>159.67764062500001</v>
      </c>
      <c r="O46" s="47">
        <f t="shared" si="8"/>
        <v>28733.83</v>
      </c>
      <c r="P46" s="47">
        <f t="shared" si="8"/>
        <v>48064.788</v>
      </c>
      <c r="Q46" s="47">
        <f t="shared" si="8"/>
        <v>135710.96</v>
      </c>
      <c r="R46" s="47">
        <f t="shared" si="8"/>
        <v>44454.656000000003</v>
      </c>
      <c r="S46" s="47">
        <f t="shared" si="8"/>
        <v>479157.08799999999</v>
      </c>
      <c r="T46" s="47">
        <f t="shared" si="8"/>
        <v>314139.55200000003</v>
      </c>
      <c r="U46" s="47">
        <f t="shared" si="8"/>
        <v>27811.603999999999</v>
      </c>
      <c r="V46" s="47">
        <f t="shared" si="8"/>
        <v>32148.168000000001</v>
      </c>
      <c r="W46" s="47">
        <f t="shared" si="8"/>
        <v>136994.64000000001</v>
      </c>
      <c r="X46" s="47">
        <f t="shared" si="8"/>
        <v>30941.248</v>
      </c>
      <c r="Y46" s="47">
        <f t="shared" si="8"/>
        <v>53028.207999999999</v>
      </c>
      <c r="Z46" s="47">
        <f t="shared" si="8"/>
        <v>9215.0859999999993</v>
      </c>
      <c r="AA46" s="47">
        <f t="shared" si="8"/>
        <v>143615.96799999999</v>
      </c>
      <c r="AB46" s="48">
        <f t="shared" si="8"/>
        <v>1715.9703750000001</v>
      </c>
      <c r="AC46" s="39"/>
    </row>
    <row r="47" spans="1:29" x14ac:dyDescent="0.25">
      <c r="A47" s="35" t="s">
        <v>827</v>
      </c>
      <c r="B47" s="1" t="s">
        <v>826</v>
      </c>
      <c r="C47" s="39"/>
      <c r="D47" s="49"/>
      <c r="E47" s="188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39"/>
    </row>
    <row r="48" spans="1:29" x14ac:dyDescent="0.25">
      <c r="A48" s="35" t="s">
        <v>690</v>
      </c>
      <c r="B48" s="1" t="s">
        <v>205</v>
      </c>
      <c r="C48" s="39"/>
      <c r="D48" s="35" t="s">
        <v>690</v>
      </c>
      <c r="E48" s="79">
        <f t="shared" ref="E48:AB48" si="9">VLOOKUP(E$28,$D$2:$CN$25,MATCH($B48,$D$1:$CN$1,0),FALSE)/1000</f>
        <v>19930.436000000002</v>
      </c>
      <c r="F48" s="79">
        <f t="shared" si="9"/>
        <v>1723.681</v>
      </c>
      <c r="G48" s="79">
        <f t="shared" si="9"/>
        <v>14341.665999999999</v>
      </c>
      <c r="H48" s="79">
        <f t="shared" si="9"/>
        <v>9933.09</v>
      </c>
      <c r="I48" s="79">
        <f t="shared" si="9"/>
        <v>4445.6779999999999</v>
      </c>
      <c r="J48" s="79">
        <f t="shared" si="9"/>
        <v>4831.6909999999998</v>
      </c>
      <c r="K48" s="79">
        <f t="shared" si="9"/>
        <v>5020.6549999999997</v>
      </c>
      <c r="L48" s="79">
        <f t="shared" si="9"/>
        <v>15048.359</v>
      </c>
      <c r="M48" s="79">
        <f t="shared" si="9"/>
        <v>4902.0320000000002</v>
      </c>
      <c r="N48" s="79">
        <f t="shared" si="9"/>
        <v>303.899</v>
      </c>
      <c r="O48" s="79">
        <f t="shared" si="9"/>
        <v>10653.457</v>
      </c>
      <c r="P48" s="79">
        <f t="shared" si="9"/>
        <v>25348.25</v>
      </c>
      <c r="Q48" s="79">
        <f t="shared" si="9"/>
        <v>51858.144</v>
      </c>
      <c r="R48" s="79">
        <f t="shared" si="9"/>
        <v>7272.7839999999997</v>
      </c>
      <c r="S48" s="79">
        <f t="shared" si="9"/>
        <v>128315.10400000001</v>
      </c>
      <c r="T48" s="79">
        <f t="shared" si="9"/>
        <v>43287.031999999999</v>
      </c>
      <c r="U48" s="79">
        <f t="shared" si="9"/>
        <v>6061.2349999999997</v>
      </c>
      <c r="V48" s="79">
        <f t="shared" si="9"/>
        <v>6885.5990000000002</v>
      </c>
      <c r="W48" s="79">
        <f t="shared" si="9"/>
        <v>14261.481</v>
      </c>
      <c r="X48" s="79">
        <f t="shared" si="9"/>
        <v>7173.7060000000001</v>
      </c>
      <c r="Y48" s="79">
        <f t="shared" si="9"/>
        <v>8427.0139999999992</v>
      </c>
      <c r="Z48" s="79">
        <f t="shared" si="9"/>
        <v>4169.0460000000003</v>
      </c>
      <c r="AA48" s="79">
        <f t="shared" si="9"/>
        <v>31171.588</v>
      </c>
      <c r="AB48" s="80">
        <f t="shared" si="9"/>
        <v>1171.165</v>
      </c>
      <c r="AC48" s="39"/>
    </row>
    <row r="49" spans="1:29" x14ac:dyDescent="0.25">
      <c r="A49" s="35" t="s">
        <v>861</v>
      </c>
      <c r="C49" s="39"/>
      <c r="D49" s="35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39"/>
    </row>
    <row r="50" spans="1:29" x14ac:dyDescent="0.25">
      <c r="A50" s="49" t="s">
        <v>38</v>
      </c>
      <c r="B50" s="1" t="s">
        <v>17</v>
      </c>
      <c r="C50" s="39"/>
      <c r="D50" s="49" t="s">
        <v>38</v>
      </c>
      <c r="E50" s="50">
        <f t="shared" ref="E50:AB50" si="10">VLOOKUP(E$28,$D$2:$CI$25,MATCH($B50,$D$1:$CI$1,0),FALSE)/1000</f>
        <v>6951.5829999999996</v>
      </c>
      <c r="F50" s="50">
        <f t="shared" si="10"/>
        <v>365.66565624999998</v>
      </c>
      <c r="G50" s="50">
        <f t="shared" si="10"/>
        <v>7803.8805000000002</v>
      </c>
      <c r="H50" s="50">
        <f t="shared" si="10"/>
        <v>5341.3789999999999</v>
      </c>
      <c r="I50" s="50">
        <f t="shared" si="10"/>
        <v>2650.39525</v>
      </c>
      <c r="J50" s="50">
        <f t="shared" si="10"/>
        <v>931.72681250000005</v>
      </c>
      <c r="K50" s="50">
        <f t="shared" si="10"/>
        <v>412.36240624999999</v>
      </c>
      <c r="L50" s="50">
        <f t="shared" si="10"/>
        <v>2754.5115000000001</v>
      </c>
      <c r="M50" s="50">
        <f t="shared" si="10"/>
        <v>1984.52125</v>
      </c>
      <c r="N50" s="50">
        <f t="shared" si="10"/>
        <v>52.266050781250001</v>
      </c>
      <c r="O50" s="50">
        <f t="shared" si="10"/>
        <v>3066.6925000000001</v>
      </c>
      <c r="P50" s="50">
        <f t="shared" si="10"/>
        <v>13146.977000000001</v>
      </c>
      <c r="Q50" s="50">
        <f t="shared" si="10"/>
        <v>27671.378000000001</v>
      </c>
      <c r="R50" s="50">
        <f t="shared" si="10"/>
        <v>3006.5745000000002</v>
      </c>
      <c r="S50" s="50">
        <f t="shared" si="10"/>
        <v>5022.6850000000004</v>
      </c>
      <c r="T50" s="50">
        <f t="shared" si="10"/>
        <v>9463.2860000000001</v>
      </c>
      <c r="U50" s="50">
        <f t="shared" si="10"/>
        <v>7312.3905000000004</v>
      </c>
      <c r="V50" s="50">
        <f t="shared" si="10"/>
        <v>1669.3425</v>
      </c>
      <c r="W50" s="50">
        <f t="shared" si="10"/>
        <v>9132.0859999999993</v>
      </c>
      <c r="X50" s="50">
        <f t="shared" si="10"/>
        <v>2338.2635</v>
      </c>
      <c r="Y50" s="50">
        <f t="shared" si="10"/>
        <v>3170.2579999999998</v>
      </c>
      <c r="Z50" s="50">
        <f t="shared" si="10"/>
        <v>856.33406249999996</v>
      </c>
      <c r="AA50" s="50">
        <f t="shared" si="10"/>
        <v>3245.3069999999998</v>
      </c>
      <c r="AB50" s="51">
        <f t="shared" si="10"/>
        <v>154.8595</v>
      </c>
      <c r="AC50" s="39"/>
    </row>
    <row r="51" spans="1:29" x14ac:dyDescent="0.25">
      <c r="A51" s="35" t="s">
        <v>828</v>
      </c>
      <c r="C51" s="39"/>
      <c r="D51" s="35" t="s">
        <v>695</v>
      </c>
      <c r="E51" s="79">
        <f t="shared" ref="E51:AB51" si="11">E107*(E48/E106)</f>
        <v>7041.5754359020884</v>
      </c>
      <c r="F51" s="79">
        <f t="shared" si="11"/>
        <v>741.25277451126885</v>
      </c>
      <c r="G51" s="79">
        <f t="shared" si="11"/>
        <v>3014.5373009202463</v>
      </c>
      <c r="H51" s="79">
        <f t="shared" si="11"/>
        <v>6226.131152244604</v>
      </c>
      <c r="I51" s="79">
        <f t="shared" si="11"/>
        <v>2465.1083869216022</v>
      </c>
      <c r="J51" s="79">
        <f t="shared" si="11"/>
        <v>2074.3117836907404</v>
      </c>
      <c r="K51" s="79">
        <f t="shared" si="11"/>
        <v>1218.6030593929474</v>
      </c>
      <c r="L51" s="79">
        <f t="shared" si="11"/>
        <v>11212.472299601846</v>
      </c>
      <c r="M51" s="79">
        <f t="shared" si="11"/>
        <v>1466.1075434067293</v>
      </c>
      <c r="N51" s="79">
        <f t="shared" si="11"/>
        <v>185.62901370454063</v>
      </c>
      <c r="O51" s="79">
        <f t="shared" si="11"/>
        <v>3132.2523229338831</v>
      </c>
      <c r="P51" s="79">
        <f t="shared" si="11"/>
        <v>9329.8607542993432</v>
      </c>
      <c r="Q51" s="79">
        <f t="shared" si="11"/>
        <v>44741.214175042151</v>
      </c>
      <c r="R51" s="79">
        <f t="shared" si="11"/>
        <v>2896.9062530772844</v>
      </c>
      <c r="S51" s="79">
        <f t="shared" si="11"/>
        <v>66811.739342472487</v>
      </c>
      <c r="T51" s="79">
        <f t="shared" si="11"/>
        <v>5063.9548248192677</v>
      </c>
      <c r="U51" s="79">
        <f t="shared" si="11"/>
        <v>2413.5825197333866</v>
      </c>
      <c r="V51" s="79">
        <f t="shared" si="11"/>
        <v>3567.0699998454224</v>
      </c>
      <c r="W51" s="79">
        <f t="shared" si="11"/>
        <v>4183.112996110217</v>
      </c>
      <c r="X51" s="79">
        <f t="shared" si="11"/>
        <v>3526.1012572820564</v>
      </c>
      <c r="Y51" s="79">
        <f t="shared" si="11"/>
        <v>2950.5428069003883</v>
      </c>
      <c r="Z51" s="79">
        <f t="shared" si="11"/>
        <v>2204.7401538259965</v>
      </c>
      <c r="AA51" s="79">
        <f t="shared" si="11"/>
        <v>25484.39638755265</v>
      </c>
      <c r="AB51" s="80">
        <f t="shared" si="11"/>
        <v>702.87929605833028</v>
      </c>
      <c r="AC51" s="39"/>
    </row>
    <row r="52" spans="1:29" x14ac:dyDescent="0.25">
      <c r="A52" s="35" t="s">
        <v>695</v>
      </c>
      <c r="C52" s="39"/>
      <c r="D52" s="35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80"/>
      <c r="AC52" s="39"/>
    </row>
    <row r="53" spans="1:29" x14ac:dyDescent="0.25">
      <c r="A53" s="35" t="s">
        <v>862</v>
      </c>
      <c r="C53" s="39"/>
      <c r="D53" s="35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80"/>
      <c r="AC53" s="39"/>
    </row>
    <row r="54" spans="1:29" x14ac:dyDescent="0.25">
      <c r="A54" s="49" t="s">
        <v>40</v>
      </c>
      <c r="B54" s="1" t="s">
        <v>6</v>
      </c>
      <c r="C54" s="39"/>
      <c r="D54" s="49" t="s">
        <v>40</v>
      </c>
      <c r="E54" s="50">
        <f t="shared" ref="E54:N55" si="12">VLOOKUP(E$28,$D$2:$CI$25,MATCH($B54,$D$1:$CI$1,0),FALSE)/1000</f>
        <v>30563.045999999998</v>
      </c>
      <c r="F54" s="50">
        <f t="shared" si="12"/>
        <v>2490.8470000000002</v>
      </c>
      <c r="G54" s="50">
        <f t="shared" si="12"/>
        <v>44254.892999999996</v>
      </c>
      <c r="H54" s="50">
        <f t="shared" si="12"/>
        <v>12501.947</v>
      </c>
      <c r="I54" s="50">
        <f t="shared" si="12"/>
        <v>7593.4740000000002</v>
      </c>
      <c r="J54" s="50">
        <f t="shared" si="12"/>
        <v>7062.8119999999999</v>
      </c>
      <c r="K54" s="50">
        <f t="shared" si="12"/>
        <v>3575.3879999999999</v>
      </c>
      <c r="L54" s="50">
        <f t="shared" si="12"/>
        <v>20991.26</v>
      </c>
      <c r="M54" s="50">
        <f t="shared" si="12"/>
        <v>22031.919999999998</v>
      </c>
      <c r="N54" s="50">
        <f t="shared" si="12"/>
        <v>133.828</v>
      </c>
      <c r="O54" s="50">
        <f t="shared" ref="O54:AB55" si="13">VLOOKUP(O$28,$D$2:$CI$25,MATCH($B54,$D$1:$CI$1,0),FALSE)/1000</f>
        <v>16937.170999999998</v>
      </c>
      <c r="P54" s="50">
        <f t="shared" si="13"/>
        <v>24221.428</v>
      </c>
      <c r="Q54" s="50">
        <f t="shared" si="13"/>
        <v>61396.701000000001</v>
      </c>
      <c r="R54" s="50">
        <f t="shared" si="13"/>
        <v>21671.151000000002</v>
      </c>
      <c r="S54" s="50">
        <f t="shared" si="13"/>
        <v>234360.02799999999</v>
      </c>
      <c r="T54" s="50">
        <f t="shared" si="13"/>
        <v>99238.672000000006</v>
      </c>
      <c r="U54" s="50">
        <f t="shared" si="13"/>
        <v>14575.51</v>
      </c>
      <c r="V54" s="50">
        <f t="shared" si="13"/>
        <v>12004.474</v>
      </c>
      <c r="W54" s="50">
        <f t="shared" si="13"/>
        <v>46227.457999999999</v>
      </c>
      <c r="X54" s="50">
        <f t="shared" si="13"/>
        <v>11040.923000000001</v>
      </c>
      <c r="Y54" s="50">
        <f t="shared" si="13"/>
        <v>29365.62</v>
      </c>
      <c r="Z54" s="50">
        <f t="shared" si="13"/>
        <v>6601.73</v>
      </c>
      <c r="AA54" s="50">
        <f t="shared" si="13"/>
        <v>39044.07</v>
      </c>
      <c r="AB54" s="51">
        <f t="shared" si="13"/>
        <v>710.36699999999996</v>
      </c>
      <c r="AC54" s="39"/>
    </row>
    <row r="55" spans="1:29" x14ac:dyDescent="0.25">
      <c r="A55" s="49" t="s">
        <v>41</v>
      </c>
      <c r="B55" s="1" t="s">
        <v>14</v>
      </c>
      <c r="C55" s="39"/>
      <c r="D55" s="49" t="s">
        <v>41</v>
      </c>
      <c r="E55" s="50">
        <f t="shared" si="12"/>
        <v>3773.2370000000001</v>
      </c>
      <c r="F55" s="50">
        <f t="shared" si="12"/>
        <v>350.37484375000003</v>
      </c>
      <c r="G55" s="50">
        <f t="shared" si="12"/>
        <v>8198.5869999999995</v>
      </c>
      <c r="H55" s="50">
        <f t="shared" si="12"/>
        <v>5062.03</v>
      </c>
      <c r="I55" s="50">
        <f t="shared" si="12"/>
        <v>718.82387500000004</v>
      </c>
      <c r="J55" s="50">
        <f t="shared" si="12"/>
        <v>359.82556249999999</v>
      </c>
      <c r="K55" s="50">
        <f t="shared" si="12"/>
        <v>638.01243750000003</v>
      </c>
      <c r="L55" s="50">
        <f t="shared" si="12"/>
        <v>2201.4392499999999</v>
      </c>
      <c r="M55" s="50">
        <f t="shared" si="12"/>
        <v>786.13149999999996</v>
      </c>
      <c r="N55" s="50">
        <f t="shared" si="12"/>
        <v>17.075164062500001</v>
      </c>
      <c r="O55" s="50">
        <f t="shared" si="13"/>
        <v>1818.02325</v>
      </c>
      <c r="P55" s="50">
        <f t="shared" si="13"/>
        <v>4469.5445</v>
      </c>
      <c r="Q55" s="50">
        <f t="shared" si="13"/>
        <v>4000.3555000000001</v>
      </c>
      <c r="R55" s="50">
        <f t="shared" si="13"/>
        <v>3729.2952500000001</v>
      </c>
      <c r="S55" s="50">
        <f t="shared" si="13"/>
        <v>61893.023999999998</v>
      </c>
      <c r="T55" s="50">
        <f t="shared" si="13"/>
        <v>9578.8989999999994</v>
      </c>
      <c r="U55" s="50">
        <f t="shared" si="13"/>
        <v>1085.0385000000001</v>
      </c>
      <c r="V55" s="50">
        <f t="shared" si="13"/>
        <v>4724.3180000000002</v>
      </c>
      <c r="W55" s="50">
        <f t="shared" si="13"/>
        <v>5184.6509999999998</v>
      </c>
      <c r="X55" s="50">
        <f t="shared" si="13"/>
        <v>5702.4174999999996</v>
      </c>
      <c r="Y55" s="50">
        <f t="shared" si="13"/>
        <v>1438.89825</v>
      </c>
      <c r="Z55" s="50">
        <f t="shared" si="13"/>
        <v>544.80112499999996</v>
      </c>
      <c r="AA55" s="50">
        <f t="shared" si="13"/>
        <v>3437.085</v>
      </c>
      <c r="AB55" s="51">
        <f t="shared" si="13"/>
        <v>162.07275000000001</v>
      </c>
      <c r="AC55" s="39"/>
    </row>
    <row r="56" spans="1:29" x14ac:dyDescent="0.25">
      <c r="A56" s="49" t="s">
        <v>42</v>
      </c>
      <c r="B56" s="1" t="s">
        <v>15</v>
      </c>
      <c r="C56" s="39"/>
      <c r="D56" s="49" t="s">
        <v>42</v>
      </c>
      <c r="E56" s="59">
        <f t="shared" ref="E56:AB56" si="14">E54+E55</f>
        <v>34336.282999999996</v>
      </c>
      <c r="F56" s="59">
        <f t="shared" si="14"/>
        <v>2841.2218437500001</v>
      </c>
      <c r="G56" s="59">
        <f t="shared" si="14"/>
        <v>52453.479999999996</v>
      </c>
      <c r="H56" s="59">
        <f t="shared" si="14"/>
        <v>17563.976999999999</v>
      </c>
      <c r="I56" s="59">
        <f t="shared" si="14"/>
        <v>8312.2978750000002</v>
      </c>
      <c r="J56" s="59">
        <f t="shared" si="14"/>
        <v>7422.6375625000001</v>
      </c>
      <c r="K56" s="59">
        <f t="shared" si="14"/>
        <v>4213.4004375000004</v>
      </c>
      <c r="L56" s="59">
        <f t="shared" si="14"/>
        <v>23192.699249999998</v>
      </c>
      <c r="M56" s="59">
        <f t="shared" si="14"/>
        <v>22818.051499999998</v>
      </c>
      <c r="N56" s="59">
        <f t="shared" si="14"/>
        <v>150.9031640625</v>
      </c>
      <c r="O56" s="59">
        <f t="shared" si="14"/>
        <v>18755.194249999997</v>
      </c>
      <c r="P56" s="59">
        <f t="shared" si="14"/>
        <v>28690.9725</v>
      </c>
      <c r="Q56" s="59">
        <f t="shared" si="14"/>
        <v>65397.056499999999</v>
      </c>
      <c r="R56" s="59">
        <f t="shared" si="14"/>
        <v>25400.446250000001</v>
      </c>
      <c r="S56" s="59">
        <f t="shared" si="14"/>
        <v>296253.05199999997</v>
      </c>
      <c r="T56" s="59">
        <f t="shared" si="14"/>
        <v>108817.57100000001</v>
      </c>
      <c r="U56" s="59">
        <f t="shared" si="14"/>
        <v>15660.548500000001</v>
      </c>
      <c r="V56" s="59">
        <f t="shared" si="14"/>
        <v>16728.792000000001</v>
      </c>
      <c r="W56" s="59">
        <f t="shared" si="14"/>
        <v>51412.108999999997</v>
      </c>
      <c r="X56" s="59">
        <f t="shared" si="14"/>
        <v>16743.340499999998</v>
      </c>
      <c r="Y56" s="59">
        <f t="shared" si="14"/>
        <v>30804.518249999997</v>
      </c>
      <c r="Z56" s="59">
        <f t="shared" si="14"/>
        <v>7146.5311249999995</v>
      </c>
      <c r="AA56" s="59">
        <f t="shared" si="14"/>
        <v>42481.154999999999</v>
      </c>
      <c r="AB56" s="60">
        <f t="shared" si="14"/>
        <v>872.43975</v>
      </c>
      <c r="AC56" s="39"/>
    </row>
    <row r="57" spans="1:29" x14ac:dyDescent="0.25">
      <c r="A57" s="49" t="s">
        <v>43</v>
      </c>
      <c r="B57" s="1" t="s">
        <v>24</v>
      </c>
      <c r="C57" s="39"/>
      <c r="D57" s="49" t="s">
        <v>43</v>
      </c>
      <c r="E57" s="61">
        <f t="shared" ref="E57:AB57" si="15">VLOOKUP(E$28,$D$2:$CI$25,MATCH($B57,$D$1:$CI$1,0),FALSE)</f>
        <v>1.5879116952419281E-2</v>
      </c>
      <c r="F57" s="61">
        <f t="shared" si="15"/>
        <v>1.6890034079551697E-2</v>
      </c>
      <c r="G57" s="61">
        <f t="shared" si="15"/>
        <v>2.2292409092187881E-2</v>
      </c>
      <c r="H57" s="61">
        <f t="shared" si="15"/>
        <v>2.3502752184867859E-2</v>
      </c>
      <c r="I57" s="61">
        <f t="shared" si="15"/>
        <v>1.5409939922392368E-2</v>
      </c>
      <c r="J57" s="61">
        <f t="shared" si="15"/>
        <v>1.7895780503749847E-2</v>
      </c>
      <c r="K57" s="61">
        <f t="shared" si="15"/>
        <v>1.8088012933731079E-2</v>
      </c>
      <c r="L57" s="61">
        <f t="shared" si="15"/>
        <v>1.9150055944919586E-2</v>
      </c>
      <c r="M57" s="61">
        <f t="shared" si="15"/>
        <v>2.6101939380168915E-2</v>
      </c>
      <c r="N57" s="61">
        <f t="shared" si="15"/>
        <v>3.4960497170686722E-2</v>
      </c>
      <c r="O57" s="61">
        <f t="shared" si="15"/>
        <v>2.1011495962738991E-2</v>
      </c>
      <c r="P57" s="61">
        <f t="shared" si="15"/>
        <v>1.9977983087301254E-2</v>
      </c>
      <c r="Q57" s="61">
        <f t="shared" si="15"/>
        <v>2.1689632907509804E-2</v>
      </c>
      <c r="R57" s="61">
        <f t="shared" si="15"/>
        <v>1.9435608759522438E-2</v>
      </c>
      <c r="S57" s="61">
        <f t="shared" si="15"/>
        <v>1.8812421709299088E-2</v>
      </c>
      <c r="T57" s="61">
        <f t="shared" si="15"/>
        <v>1.8903246149420738E-2</v>
      </c>
      <c r="U57" s="61">
        <f t="shared" si="15"/>
        <v>1.6376681625843048E-2</v>
      </c>
      <c r="V57" s="61">
        <f t="shared" si="15"/>
        <v>1.5007025562226772E-2</v>
      </c>
      <c r="W57" s="61">
        <f t="shared" si="15"/>
        <v>1.9137633964419365E-2</v>
      </c>
      <c r="X57" s="61">
        <f t="shared" si="15"/>
        <v>1.5721725299954414E-2</v>
      </c>
      <c r="Y57" s="61">
        <f t="shared" si="15"/>
        <v>2.1071948111057281E-2</v>
      </c>
      <c r="Z57" s="61">
        <f t="shared" si="15"/>
        <v>9.8377605900168419E-3</v>
      </c>
      <c r="AA57" s="61">
        <f t="shared" si="15"/>
        <v>2.1237904205918312E-2</v>
      </c>
      <c r="AB57" s="62">
        <f t="shared" si="15"/>
        <v>2.0153511315584183E-2</v>
      </c>
      <c r="AC57" s="39"/>
    </row>
    <row r="58" spans="1:29" x14ac:dyDescent="0.25">
      <c r="A58" s="49" t="s">
        <v>44</v>
      </c>
      <c r="B58" s="1" t="s">
        <v>21</v>
      </c>
      <c r="C58" s="39"/>
      <c r="D58" s="49" t="s">
        <v>44</v>
      </c>
      <c r="E58" s="50">
        <f t="shared" ref="E58:N60" si="16">VLOOKUP(E$28,$D$2:$CI$25,MATCH($B58,$D$1:$CI$1,0),FALSE)/1000</f>
        <v>19196.383999999998</v>
      </c>
      <c r="F58" s="50">
        <f t="shared" si="16"/>
        <v>1424.1168749999999</v>
      </c>
      <c r="G58" s="50">
        <f t="shared" si="16"/>
        <v>37364.267999999996</v>
      </c>
      <c r="H58" s="50">
        <f t="shared" si="16"/>
        <v>12069.744000000001</v>
      </c>
      <c r="I58" s="50">
        <f t="shared" si="16"/>
        <v>3051.4247500000001</v>
      </c>
      <c r="J58" s="50">
        <f t="shared" si="16"/>
        <v>3802.8175000000001</v>
      </c>
      <c r="K58" s="50">
        <f t="shared" si="16"/>
        <v>2797.6039999999998</v>
      </c>
      <c r="L58" s="50">
        <f t="shared" si="16"/>
        <v>14024.334999999999</v>
      </c>
      <c r="M58" s="50">
        <f t="shared" si="16"/>
        <v>16099.754999999999</v>
      </c>
      <c r="N58" s="50">
        <f t="shared" si="16"/>
        <v>61.076691406249999</v>
      </c>
      <c r="O58" s="50">
        <f t="shared" ref="O58:AB60" si="17">VLOOKUP(O$28,$D$2:$CI$25,MATCH($B58,$D$1:$CI$1,0),FALSE)/1000</f>
        <v>8633.4500000000007</v>
      </c>
      <c r="P58" s="50">
        <f t="shared" si="17"/>
        <v>10347.195</v>
      </c>
      <c r="Q58" s="50">
        <f t="shared" si="17"/>
        <v>40176.972000000002</v>
      </c>
      <c r="R58" s="50">
        <f t="shared" si="17"/>
        <v>12090.47</v>
      </c>
      <c r="S58" s="50">
        <f t="shared" si="17"/>
        <v>127062.60799999999</v>
      </c>
      <c r="T58" s="50">
        <f t="shared" si="17"/>
        <v>81522.631999999998</v>
      </c>
      <c r="U58" s="50">
        <f t="shared" si="17"/>
        <v>6278.8029999999999</v>
      </c>
      <c r="V58" s="50">
        <f t="shared" si="17"/>
        <v>6833.9775</v>
      </c>
      <c r="W58" s="50">
        <f t="shared" si="17"/>
        <v>34819.667999999998</v>
      </c>
      <c r="X58" s="50">
        <f t="shared" si="17"/>
        <v>6964.1989999999996</v>
      </c>
      <c r="Y58" s="50">
        <f t="shared" si="17"/>
        <v>15447.688</v>
      </c>
      <c r="Z58" s="50">
        <f t="shared" si="17"/>
        <v>1609.0115000000001</v>
      </c>
      <c r="AA58" s="50">
        <f t="shared" si="17"/>
        <v>41573.663999999997</v>
      </c>
      <c r="AB58" s="51">
        <f t="shared" si="17"/>
        <v>476.15287499999999</v>
      </c>
      <c r="AC58" s="39"/>
    </row>
    <row r="59" spans="1:29" x14ac:dyDescent="0.25">
      <c r="A59" s="35" t="s">
        <v>864</v>
      </c>
      <c r="C59" s="39"/>
      <c r="D59" s="49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39"/>
    </row>
    <row r="60" spans="1:29" x14ac:dyDescent="0.25">
      <c r="A60" s="35" t="s">
        <v>865</v>
      </c>
      <c r="B60" s="1" t="s">
        <v>19</v>
      </c>
      <c r="C60" s="39"/>
      <c r="D60" s="49" t="s">
        <v>45</v>
      </c>
      <c r="E60" s="50">
        <f t="shared" si="16"/>
        <v>9320.8230000000003</v>
      </c>
      <c r="F60" s="50">
        <f t="shared" si="16"/>
        <v>2857.1877500000001</v>
      </c>
      <c r="G60" s="50">
        <f t="shared" si="16"/>
        <v>25763.328000000001</v>
      </c>
      <c r="H60" s="50">
        <f t="shared" si="16"/>
        <v>74933.432000000001</v>
      </c>
      <c r="I60" s="50">
        <f t="shared" si="16"/>
        <v>7447.0039999999999</v>
      </c>
      <c r="J60" s="50">
        <f t="shared" si="16"/>
        <v>9384.4419999999991</v>
      </c>
      <c r="K60" s="50">
        <f t="shared" si="16"/>
        <v>22521.574000000001</v>
      </c>
      <c r="L60" s="50">
        <f t="shared" si="16"/>
        <v>5131.0810000000001</v>
      </c>
      <c r="M60" s="50">
        <f t="shared" si="16"/>
        <v>18592.367999999999</v>
      </c>
      <c r="N60" s="50">
        <f t="shared" si="16"/>
        <v>114.358046875</v>
      </c>
      <c r="O60" s="50">
        <f t="shared" si="17"/>
        <v>17983.518</v>
      </c>
      <c r="P60" s="50">
        <f t="shared" si="17"/>
        <v>36060.32</v>
      </c>
      <c r="Q60" s="50">
        <f t="shared" si="17"/>
        <v>82668.127999999997</v>
      </c>
      <c r="R60" s="50">
        <f t="shared" si="17"/>
        <v>13814.245000000001</v>
      </c>
      <c r="S60" s="50">
        <f t="shared" si="17"/>
        <v>79426.600000000006</v>
      </c>
      <c r="T60" s="50">
        <f t="shared" si="17"/>
        <v>50131.675999999999</v>
      </c>
      <c r="U60" s="50">
        <f t="shared" si="17"/>
        <v>6262.8289999999997</v>
      </c>
      <c r="V60" s="50">
        <f t="shared" si="17"/>
        <v>5687.8249999999998</v>
      </c>
      <c r="W60" s="50">
        <f t="shared" si="17"/>
        <v>28939.331999999999</v>
      </c>
      <c r="X60" s="50">
        <f t="shared" si="17"/>
        <v>23067.216</v>
      </c>
      <c r="Y60" s="50">
        <f t="shared" si="17"/>
        <v>53348.408000000003</v>
      </c>
      <c r="Z60" s="50">
        <f t="shared" si="17"/>
        <v>127.78671875000001</v>
      </c>
      <c r="AA60" s="50">
        <f t="shared" si="17"/>
        <v>11761.164000000001</v>
      </c>
      <c r="AB60" s="51">
        <f t="shared" si="17"/>
        <v>6003.482</v>
      </c>
      <c r="AC60" s="39"/>
    </row>
    <row r="61" spans="1:29" x14ac:dyDescent="0.25">
      <c r="A61" s="35" t="s">
        <v>863</v>
      </c>
      <c r="C61" s="39"/>
      <c r="D61" s="49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39"/>
    </row>
    <row r="62" spans="1:29" x14ac:dyDescent="0.25">
      <c r="A62" s="77" t="s">
        <v>709</v>
      </c>
      <c r="B62" s="1" t="s">
        <v>23</v>
      </c>
      <c r="C62" s="39"/>
      <c r="D62" s="77" t="s">
        <v>709</v>
      </c>
      <c r="E62" s="63">
        <f t="shared" ref="E62:AB62" si="18">SUM(E58:E60,E56,E46:E51)</f>
        <v>175528.03643590206</v>
      </c>
      <c r="F62" s="63">
        <f t="shared" si="18"/>
        <v>16905.844899511267</v>
      </c>
      <c r="G62" s="63">
        <f t="shared" si="18"/>
        <v>267816.11980092025</v>
      </c>
      <c r="H62" s="63">
        <f t="shared" si="18"/>
        <v>168045.5851522446</v>
      </c>
      <c r="I62" s="63">
        <f t="shared" si="18"/>
        <v>43415.141261921606</v>
      </c>
      <c r="J62" s="63">
        <f t="shared" si="18"/>
        <v>43522.517658690733</v>
      </c>
      <c r="K62" s="63">
        <f t="shared" si="18"/>
        <v>47137.853903142946</v>
      </c>
      <c r="L62" s="63">
        <f t="shared" si="18"/>
        <v>125549.68604960185</v>
      </c>
      <c r="M62" s="63">
        <f t="shared" si="18"/>
        <v>116622.29929340674</v>
      </c>
      <c r="N62" s="63">
        <f t="shared" si="18"/>
        <v>1027.8096074545406</v>
      </c>
      <c r="O62" s="63">
        <f t="shared" si="18"/>
        <v>90958.394072933879</v>
      </c>
      <c r="P62" s="63">
        <f t="shared" si="18"/>
        <v>170988.36325429936</v>
      </c>
      <c r="Q62" s="63">
        <f t="shared" si="18"/>
        <v>448223.85267504217</v>
      </c>
      <c r="R62" s="63">
        <f t="shared" si="18"/>
        <v>108936.08200307729</v>
      </c>
      <c r="S62" s="63">
        <f t="shared" si="18"/>
        <v>1182048.8763424726</v>
      </c>
      <c r="T62" s="63">
        <f t="shared" si="18"/>
        <v>612425.7038248193</v>
      </c>
      <c r="U62" s="63">
        <f t="shared" si="18"/>
        <v>71800.992519733394</v>
      </c>
      <c r="V62" s="63">
        <f t="shared" si="18"/>
        <v>73520.77399984542</v>
      </c>
      <c r="W62" s="63">
        <f t="shared" si="18"/>
        <v>279742.42899611022</v>
      </c>
      <c r="X62" s="63">
        <f t="shared" si="18"/>
        <v>90754.07425728206</v>
      </c>
      <c r="Y62" s="63">
        <f t="shared" si="18"/>
        <v>167176.63705690039</v>
      </c>
      <c r="Z62" s="63">
        <f t="shared" si="18"/>
        <v>25328.535560075994</v>
      </c>
      <c r="AA62" s="63">
        <f t="shared" si="18"/>
        <v>299333.24238755263</v>
      </c>
      <c r="AB62" s="64">
        <f t="shared" si="18"/>
        <v>11096.94879605833</v>
      </c>
      <c r="AC62" s="39"/>
    </row>
    <row r="63" spans="1:29" x14ac:dyDescent="0.25">
      <c r="C63" s="39"/>
      <c r="D63" s="56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8"/>
      <c r="AC63" s="39"/>
    </row>
    <row r="64" spans="1:29" x14ac:dyDescent="0.25">
      <c r="C64" s="39"/>
      <c r="D64" s="43" t="s">
        <v>51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6"/>
      <c r="AC64" s="39"/>
    </row>
    <row r="65" spans="1:29" x14ac:dyDescent="0.25">
      <c r="B65" s="1" t="s">
        <v>94</v>
      </c>
      <c r="C65" s="39"/>
      <c r="D65" s="46" t="s">
        <v>52</v>
      </c>
      <c r="E65" s="67">
        <f t="shared" ref="E65:AB65" si="19">VLOOKUP(E$28,$D$2:$CI$25,MATCH($B65,$D$1:$CI$1,0),FALSE)/1000</f>
        <v>32482.449000000001</v>
      </c>
      <c r="F65" s="67">
        <f t="shared" si="19"/>
        <v>2995.723</v>
      </c>
      <c r="G65" s="67">
        <f t="shared" si="19"/>
        <v>600.79499999999996</v>
      </c>
      <c r="H65" s="67">
        <f t="shared" si="19"/>
        <v>5884.0450000000001</v>
      </c>
      <c r="I65" s="67">
        <f t="shared" si="19"/>
        <v>11523.46</v>
      </c>
      <c r="J65" s="67">
        <f t="shared" si="19"/>
        <v>5767.5140000000001</v>
      </c>
      <c r="K65" s="67">
        <f t="shared" si="19"/>
        <v>5029.9250000000002</v>
      </c>
      <c r="L65" s="67">
        <f t="shared" si="19"/>
        <v>16570.347000000002</v>
      </c>
      <c r="M65" s="67">
        <f t="shared" si="19"/>
        <v>12605.129000000001</v>
      </c>
      <c r="N65" s="67">
        <f t="shared" si="19"/>
        <v>428.721</v>
      </c>
      <c r="O65" s="67">
        <f t="shared" si="19"/>
        <v>14709.343999999999</v>
      </c>
      <c r="P65" s="67">
        <f t="shared" si="19"/>
        <v>18312.152999999998</v>
      </c>
      <c r="Q65" s="67">
        <f t="shared" si="19"/>
        <v>13874.985000000001</v>
      </c>
      <c r="R65" s="67">
        <f t="shared" si="19"/>
        <v>7165.4780000000001</v>
      </c>
      <c r="S65" s="67">
        <f t="shared" si="19"/>
        <v>80365.247000000003</v>
      </c>
      <c r="T65" s="67">
        <f t="shared" si="19"/>
        <v>67951.221000000005</v>
      </c>
      <c r="U65" s="67">
        <f t="shared" si="19"/>
        <v>12236.916999999999</v>
      </c>
      <c r="V65" s="67">
        <f t="shared" si="19"/>
        <v>9393.5310000000009</v>
      </c>
      <c r="W65" s="67">
        <f t="shared" si="19"/>
        <v>29232.128000000001</v>
      </c>
      <c r="X65" s="67">
        <f t="shared" si="19"/>
        <v>12495.968999999999</v>
      </c>
      <c r="Y65" s="67">
        <f t="shared" si="19"/>
        <v>16254.495999999999</v>
      </c>
      <c r="Z65" s="67">
        <f t="shared" si="19"/>
        <v>1656.2550000000001</v>
      </c>
      <c r="AA65" s="67">
        <f t="shared" si="19"/>
        <v>0</v>
      </c>
      <c r="AB65" s="68">
        <f t="shared" si="19"/>
        <v>804.58</v>
      </c>
      <c r="AC65" s="39"/>
    </row>
    <row r="66" spans="1:29" x14ac:dyDescent="0.25">
      <c r="B66" s="1" t="s">
        <v>96</v>
      </c>
      <c r="C66" s="39"/>
      <c r="D66" s="49" t="s">
        <v>56</v>
      </c>
      <c r="E66" s="50">
        <f t="shared" ref="E66:AB66" si="20">VLOOKUP(E$28,$D$2:$CI$25,MATCH($B66,$D$1:$CI$1,0),FALSE)</f>
        <v>4393.5</v>
      </c>
      <c r="F66" s="50">
        <f t="shared" si="20"/>
        <v>409.25</v>
      </c>
      <c r="G66" s="50">
        <f t="shared" si="20"/>
        <v>1492.25</v>
      </c>
      <c r="H66" s="50">
        <f t="shared" si="20"/>
        <v>1130.25</v>
      </c>
      <c r="I66" s="50">
        <f t="shared" si="20"/>
        <v>1737.5</v>
      </c>
      <c r="J66" s="50">
        <f t="shared" si="20"/>
        <v>1084.75</v>
      </c>
      <c r="K66" s="50">
        <f t="shared" si="20"/>
        <v>627.25</v>
      </c>
      <c r="L66" s="50">
        <f t="shared" si="20"/>
        <v>3114</v>
      </c>
      <c r="M66" s="50">
        <f t="shared" si="20"/>
        <v>2160.5</v>
      </c>
      <c r="N66" s="50">
        <f t="shared" si="20"/>
        <v>69.5</v>
      </c>
      <c r="O66" s="50">
        <f t="shared" si="20"/>
        <v>1572.75</v>
      </c>
      <c r="P66" s="50">
        <f t="shared" si="20"/>
        <v>2824.75</v>
      </c>
      <c r="Q66" s="50">
        <f t="shared" si="20"/>
        <v>6341.25</v>
      </c>
      <c r="R66" s="50">
        <f t="shared" si="20"/>
        <v>1240.75</v>
      </c>
      <c r="S66" s="50">
        <f t="shared" si="20"/>
        <v>18440.25</v>
      </c>
      <c r="T66" s="50">
        <f t="shared" si="20"/>
        <v>9864.5</v>
      </c>
      <c r="U66" s="50">
        <f t="shared" si="20"/>
        <v>1881.25</v>
      </c>
      <c r="V66" s="50">
        <f t="shared" si="20"/>
        <v>1635.25</v>
      </c>
      <c r="W66" s="50">
        <f t="shared" si="20"/>
        <v>4471.5</v>
      </c>
      <c r="X66" s="50">
        <f t="shared" si="20"/>
        <v>1590.5</v>
      </c>
      <c r="Y66" s="50">
        <f t="shared" si="20"/>
        <v>2462.75</v>
      </c>
      <c r="Z66" s="50">
        <f t="shared" si="20"/>
        <v>312.25</v>
      </c>
      <c r="AA66" s="50">
        <f t="shared" si="20"/>
        <v>3279</v>
      </c>
      <c r="AB66" s="51">
        <f t="shared" si="20"/>
        <v>199.25</v>
      </c>
      <c r="AC66" s="39"/>
    </row>
    <row r="67" spans="1:29" x14ac:dyDescent="0.25">
      <c r="C67" s="39"/>
      <c r="D67" s="69" t="s">
        <v>202</v>
      </c>
      <c r="E67" s="70">
        <f>SUMIF('Pole Miles 2015'!$A$2:$A$25,E$28,'Pole Miles 2015'!$L$2:$L$25)+SUMIF('Pole Miles 2015'!$A$2:$A$25,E$28,'Pole Miles 2015'!$M$2:$M$25)</f>
        <v>4858.6000000000004</v>
      </c>
      <c r="F67" s="70">
        <f>SUMIF('Pole Miles 2015'!$A$2:$A$25,F$28,'Pole Miles 2015'!$L$2:$L$25)+SUMIF('Pole Miles 2015'!$A$2:$A$25,F$28,'Pole Miles 2015'!$M$2:$M$25)</f>
        <v>626.3599999999999</v>
      </c>
      <c r="G67" s="70">
        <f>SUMIF('Pole Miles 2015'!$A$2:$A$25,G$28,'Pole Miles 2015'!$L$2:$L$25)+SUMIF('Pole Miles 2015'!$A$2:$A$25,G$28,'Pole Miles 2015'!$M$2:$M$25)</f>
        <v>2825.04</v>
      </c>
      <c r="H67" s="70">
        <f>SUMIF('Pole Miles 2015'!$A$2:$A$25,H$28,'Pole Miles 2015'!$L$2:$L$25)+SUMIF('Pole Miles 2015'!$A$2:$A$25,H$28,'Pole Miles 2015'!$M$2:$M$25)</f>
        <v>2277.2399999999998</v>
      </c>
      <c r="I67" s="70">
        <f>SUMIF('Pole Miles 2015'!$A$2:$A$25,I$28,'Pole Miles 2015'!$L$2:$L$25)+SUMIF('Pole Miles 2015'!$A$2:$A$25,I$28,'Pole Miles 2015'!$M$2:$M$25)</f>
        <v>1842.57</v>
      </c>
      <c r="J67" s="70">
        <f>SUMIF('Pole Miles 2015'!$A$2:$A$25,J$28,'Pole Miles 2015'!$L$2:$L$25)+SUMIF('Pole Miles 2015'!$A$2:$A$25,J$28,'Pole Miles 2015'!$M$2:$M$25)</f>
        <v>1317.8400000000001</v>
      </c>
      <c r="K67" s="70">
        <f>SUMIF('Pole Miles 2015'!$A$2:$A$25,K$28,'Pole Miles 2015'!$L$2:$L$25)+SUMIF('Pole Miles 2015'!$A$2:$A$25,K$28,'Pole Miles 2015'!$M$2:$M$25)</f>
        <v>1015.45</v>
      </c>
      <c r="L67" s="70">
        <f>SUMIF('Pole Miles 2015'!$A$2:$A$25,L$28,'Pole Miles 2015'!$L$2:$L$25)+SUMIF('Pole Miles 2015'!$A$2:$A$25,L$28,'Pole Miles 2015'!$M$2:$M$25)</f>
        <v>4780.05</v>
      </c>
      <c r="M67" s="70">
        <f>SUMIF('Pole Miles 2015'!$A$2:$A$25,M$28,'Pole Miles 2015'!$L$2:$L$25)+SUMIF('Pole Miles 2015'!$A$2:$A$25,M$28,'Pole Miles 2015'!$M$2:$M$25)</f>
        <v>2579.11</v>
      </c>
      <c r="N67" s="70">
        <f>SUMIF('Pole Miles 2015'!$A$2:$A$25,N$28,'Pole Miles 2015'!$L$2:$L$25)+SUMIF('Pole Miles 2015'!$A$2:$A$25,N$28,'Pole Miles 2015'!$M$2:$M$25)</f>
        <v>89.7</v>
      </c>
      <c r="O67" s="70">
        <f>SUMIF('Pole Miles 2015'!$A$2:$A$25,O$28,'Pole Miles 2015'!$L$2:$L$25)+SUMIF('Pole Miles 2015'!$A$2:$A$25,O$28,'Pole Miles 2015'!$M$2:$M$25)</f>
        <v>2878.9300000000003</v>
      </c>
      <c r="P67" s="70">
        <f>SUMIF('Pole Miles 2015'!$A$2:$A$25,P$28,'Pole Miles 2015'!$L$2:$L$25)+SUMIF('Pole Miles 2015'!$A$2:$A$25,P$28,'Pole Miles 2015'!$M$2:$M$25)</f>
        <v>4508.3500000000004</v>
      </c>
      <c r="Q67" s="70">
        <f>SUMIF('Pole Miles 2015'!$A$2:$A$25,Q$28,'Pole Miles 2015'!$L$2:$L$25)+SUMIF('Pole Miles 2015'!$A$2:$A$25,Q$28,'Pole Miles 2015'!$M$2:$M$25)</f>
        <v>10943.5</v>
      </c>
      <c r="R67" s="70">
        <f>SUMIF('Pole Miles 2015'!$A$2:$A$25,R$28,'Pole Miles 2015'!$L$2:$L$25)+SUMIF('Pole Miles 2015'!$A$2:$A$25,R$28,'Pole Miles 2015'!$M$2:$M$25)</f>
        <v>2520.04</v>
      </c>
      <c r="S67" s="70">
        <f>SUMIF('Pole Miles 2015'!$A$2:$A$25,S$28,'Pole Miles 2015'!$L$2:$L$25)+SUMIF('Pole Miles 2015'!$A$2:$A$25,S$28,'Pole Miles 2015'!$M$2:$M$25)</f>
        <v>21216.25</v>
      </c>
      <c r="T67" s="70">
        <f>SUMIF('Pole Miles 2015'!$A$2:$A$25,T$28,'Pole Miles 2015'!$L$2:$L$25)+SUMIF('Pole Miles 2015'!$A$2:$A$25,T$28,'Pole Miles 2015'!$M$2:$M$25)</f>
        <v>17684</v>
      </c>
      <c r="U67" s="70">
        <f>SUMIF('Pole Miles 2015'!$A$2:$A$25,U$28,'Pole Miles 2015'!$L$2:$L$25)+SUMIF('Pole Miles 2015'!$A$2:$A$25,U$28,'Pole Miles 2015'!$M$2:$M$25)</f>
        <v>3199.96</v>
      </c>
      <c r="V67" s="70">
        <f>SUMIF('Pole Miles 2015'!$A$2:$A$25,V$28,'Pole Miles 2015'!$L$2:$L$25)+SUMIF('Pole Miles 2015'!$A$2:$A$25,V$28,'Pole Miles 2015'!$M$2:$M$25)</f>
        <v>2325.0100000000002</v>
      </c>
      <c r="W67" s="70">
        <f>SUMIF('Pole Miles 2015'!$A$2:$A$25,W$28,'Pole Miles 2015'!$L$2:$L$25)+SUMIF('Pole Miles 2015'!$A$2:$A$25,W$28,'Pole Miles 2015'!$M$2:$M$25)</f>
        <v>7384.92</v>
      </c>
      <c r="X67" s="70">
        <f>SUMIF('Pole Miles 2015'!$A$2:$A$25,X$28,'Pole Miles 2015'!$L$2:$L$25)+SUMIF('Pole Miles 2015'!$A$2:$A$25,X$28,'Pole Miles 2015'!$M$2:$M$25)</f>
        <v>2210</v>
      </c>
      <c r="Y67" s="70">
        <f>SUMIF('Pole Miles 2015'!$A$2:$A$25,Y$28,'Pole Miles 2015'!$L$2:$L$25)+SUMIF('Pole Miles 2015'!$A$2:$A$25,Y$28,'Pole Miles 2015'!$M$2:$M$25)</f>
        <v>3689.2000000000003</v>
      </c>
      <c r="Z67" s="70">
        <f>SUMIF('Pole Miles 2015'!$A$2:$A$25,Z$28,'Pole Miles 2015'!$L$2:$L$25)+SUMIF('Pole Miles 2015'!$A$2:$A$25,Z$28,'Pole Miles 2015'!$M$2:$M$25)</f>
        <v>388.56</v>
      </c>
      <c r="AA67" s="70">
        <f>SUMIF('Pole Miles 2015'!$A$2:$A$25,AA$28,'Pole Miles 2015'!$L$2:$L$25)+SUMIF('Pole Miles 2015'!$A$2:$A$25,AA$28,'Pole Miles 2015'!$M$2:$M$25)</f>
        <v>6569.03</v>
      </c>
      <c r="AB67" s="71">
        <f>SUMIF('Pole Miles 2015'!$A$2:$A$25,AB$28,'Pole Miles 2015'!$L$2:$L$25)+SUMIF('Pole Miles 2015'!$A$2:$A$25,AB$28,'Pole Miles 2015'!$M$2:$M$25)</f>
        <v>237.18</v>
      </c>
      <c r="AC67" s="39"/>
    </row>
    <row r="68" spans="1:29" x14ac:dyDescent="0.25">
      <c r="C68" s="39"/>
      <c r="D68" s="72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39"/>
    </row>
    <row r="69" spans="1:29" x14ac:dyDescent="0.25">
      <c r="A69" s="56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</row>
    <row r="70" spans="1:29" ht="60" x14ac:dyDescent="0.25">
      <c r="A70" s="43" t="s">
        <v>51</v>
      </c>
      <c r="C70" s="39"/>
      <c r="D70" s="74" t="s">
        <v>734</v>
      </c>
      <c r="E70" s="81" t="str">
        <f t="shared" ref="E70:P70" si="21">E30</f>
        <v>Entergy Arkansas, Inc.</v>
      </c>
      <c r="F70" s="81" t="str">
        <f t="shared" si="21"/>
        <v>Black Hills Power, Inc.</v>
      </c>
      <c r="G70" s="81" t="str">
        <f t="shared" si="21"/>
        <v>Central Maine Power Company</v>
      </c>
      <c r="H70" s="81" t="str">
        <f t="shared" si="21"/>
        <v>Duke Energy Ohio, Inc.</v>
      </c>
      <c r="I70" s="81" t="str">
        <f t="shared" si="21"/>
        <v>El Paso Electric Company</v>
      </c>
      <c r="J70" s="81" t="str">
        <f t="shared" si="21"/>
        <v>The Empire District Electric Company</v>
      </c>
      <c r="K70" s="81" t="str">
        <f t="shared" si="21"/>
        <v>Green Mountain Power Corp</v>
      </c>
      <c r="L70" s="81" t="str">
        <f t="shared" si="21"/>
        <v>Idaho Power Company</v>
      </c>
      <c r="M70" s="81" t="str">
        <f t="shared" si="21"/>
        <v>Kansas Gas and Electric Company</v>
      </c>
      <c r="N70" s="81" t="str">
        <f t="shared" si="21"/>
        <v>Lockhart Power Company</v>
      </c>
      <c r="O70" s="81" t="str">
        <f t="shared" si="21"/>
        <v>ALLETE, Inc.</v>
      </c>
      <c r="P70" s="82" t="str">
        <f t="shared" si="21"/>
        <v>New York State Electric &amp; Gas Corporation</v>
      </c>
      <c r="Q70" s="39"/>
    </row>
    <row r="71" spans="1:29" x14ac:dyDescent="0.25">
      <c r="A71" s="46" t="s">
        <v>52</v>
      </c>
      <c r="C71" s="39"/>
      <c r="D71" s="497" t="s">
        <v>706</v>
      </c>
      <c r="E71" s="498"/>
      <c r="F71" s="498"/>
      <c r="G71" s="498"/>
      <c r="H71" s="498"/>
      <c r="I71" s="498"/>
      <c r="J71" s="498"/>
      <c r="K71" s="498"/>
      <c r="L71" s="498"/>
      <c r="M71" s="498"/>
      <c r="N71" s="498"/>
      <c r="O71" s="498"/>
      <c r="P71" s="499"/>
      <c r="Q71" s="65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9" x14ac:dyDescent="0.25">
      <c r="A72" s="49" t="s">
        <v>56</v>
      </c>
      <c r="C72" s="39"/>
      <c r="D72" s="46" t="s">
        <v>53</v>
      </c>
      <c r="E72" s="83">
        <f t="shared" ref="E72:P72" si="22">IFERROR(SUM(E46,E50,E56,E58)/E65,0)</f>
        <v>4.2864748898705267</v>
      </c>
      <c r="F72" s="83">
        <f t="shared" si="22"/>
        <v>3.8667538270394157</v>
      </c>
      <c r="G72" s="83">
        <f t="shared" si="22"/>
        <v>373.99876580197912</v>
      </c>
      <c r="H72" s="83">
        <f t="shared" si="22"/>
        <v>13.07823648527501</v>
      </c>
      <c r="I72" s="83">
        <f t="shared" si="22"/>
        <v>2.5215821354870851</v>
      </c>
      <c r="J72" s="83">
        <f t="shared" si="22"/>
        <v>4.7216309964743912</v>
      </c>
      <c r="K72" s="83">
        <f t="shared" si="22"/>
        <v>3.653537944154237</v>
      </c>
      <c r="L72" s="83">
        <f t="shared" si="22"/>
        <v>5.6823054912489148</v>
      </c>
      <c r="M72" s="83">
        <f t="shared" si="22"/>
        <v>7.2717852986669156</v>
      </c>
      <c r="N72" s="83">
        <f t="shared" si="22"/>
        <v>0.98880984807135652</v>
      </c>
      <c r="O72" s="83">
        <f t="shared" si="22"/>
        <v>4.02391614133166</v>
      </c>
      <c r="P72" s="84">
        <f t="shared" si="22"/>
        <v>5.4745027796567669</v>
      </c>
      <c r="Q72" s="39"/>
    </row>
    <row r="73" spans="1:29" x14ac:dyDescent="0.25">
      <c r="A73" s="69" t="s">
        <v>202</v>
      </c>
      <c r="C73" s="39"/>
      <c r="D73" s="49" t="s">
        <v>57</v>
      </c>
      <c r="E73" s="85">
        <f t="shared" ref="E73:P73" si="23">IFERROR(SUM(E46,E50,E56,E58)/E66,0)</f>
        <v>31.691180607715943</v>
      </c>
      <c r="F73" s="85">
        <f t="shared" si="23"/>
        <v>28.304760843005496</v>
      </c>
      <c r="G73" s="85">
        <f t="shared" si="23"/>
        <v>150.57570011727259</v>
      </c>
      <c r="H73" s="85">
        <f t="shared" si="23"/>
        <v>68.084876797168775</v>
      </c>
      <c r="I73" s="85">
        <f t="shared" si="23"/>
        <v>16.723655179856117</v>
      </c>
      <c r="J73" s="85">
        <f t="shared" si="23"/>
        <v>25.104469117308138</v>
      </c>
      <c r="K73" s="85">
        <f t="shared" si="23"/>
        <v>29.297763003188521</v>
      </c>
      <c r="L73" s="85">
        <f t="shared" si="23"/>
        <v>30.236921563904943</v>
      </c>
      <c r="M73" s="85">
        <f t="shared" si="23"/>
        <v>42.426193820874801</v>
      </c>
      <c r="N73" s="85">
        <f t="shared" si="23"/>
        <v>6.0996193794964038</v>
      </c>
      <c r="O73" s="85">
        <f t="shared" si="23"/>
        <v>37.634186456843111</v>
      </c>
      <c r="P73" s="86">
        <f t="shared" si="23"/>
        <v>35.489842463934863</v>
      </c>
      <c r="Q73" s="39"/>
    </row>
    <row r="74" spans="1:29" hidden="1" x14ac:dyDescent="0.25">
      <c r="C74" s="39"/>
      <c r="D74" s="56" t="s">
        <v>54</v>
      </c>
      <c r="E74" s="87">
        <f>IFERROR(#REF!/E65,0)</f>
        <v>0</v>
      </c>
      <c r="F74" s="87">
        <f>IFERROR(#REF!/F65,0)</f>
        <v>0</v>
      </c>
      <c r="G74" s="87">
        <f>IFERROR(#REF!/G65,0)</f>
        <v>0</v>
      </c>
      <c r="H74" s="87">
        <f>IFERROR(#REF!/H65,0)</f>
        <v>0</v>
      </c>
      <c r="I74" s="87">
        <f>IFERROR(#REF!/I65,0)</f>
        <v>0</v>
      </c>
      <c r="J74" s="87">
        <f>IFERROR(#REF!/J65,0)</f>
        <v>0</v>
      </c>
      <c r="K74" s="87">
        <f>IFERROR(#REF!/K65,0)</f>
        <v>0</v>
      </c>
      <c r="L74" s="87">
        <f>IFERROR(#REF!/L65,0)</f>
        <v>0</v>
      </c>
      <c r="M74" s="87">
        <f>IFERROR(#REF!/M65,0)</f>
        <v>0</v>
      </c>
      <c r="N74" s="87">
        <f>IFERROR(#REF!/N65,0)</f>
        <v>0</v>
      </c>
      <c r="O74" s="87">
        <f>IFERROR(#REF!/O65,0)</f>
        <v>0</v>
      </c>
      <c r="P74" s="88">
        <f>IFERROR(#REF!/P65,0)</f>
        <v>0</v>
      </c>
      <c r="Q74" s="39"/>
    </row>
    <row r="75" spans="1:29" x14ac:dyDescent="0.25">
      <c r="C75" s="39"/>
      <c r="D75" s="49" t="s">
        <v>203</v>
      </c>
      <c r="E75" s="85">
        <f t="shared" ref="E75:P75" si="24">IFERROR(SUM(E46,E50,E56,E58)/E67,0)</f>
        <v>28.657473757872634</v>
      </c>
      <c r="F75" s="85">
        <f t="shared" si="24"/>
        <v>18.493715075994636</v>
      </c>
      <c r="G75" s="85">
        <f t="shared" si="24"/>
        <v>79.537489203692701</v>
      </c>
      <c r="H75" s="85">
        <f t="shared" si="24"/>
        <v>33.792192302963237</v>
      </c>
      <c r="I75" s="85">
        <f t="shared" si="24"/>
        <v>15.770011926276888</v>
      </c>
      <c r="J75" s="85">
        <f t="shared" si="24"/>
        <v>20.664172338827171</v>
      </c>
      <c r="K75" s="85">
        <f t="shared" si="24"/>
        <v>18.097416754886996</v>
      </c>
      <c r="L75" s="85">
        <f t="shared" si="24"/>
        <v>19.698072980408153</v>
      </c>
      <c r="M75" s="85">
        <f t="shared" si="24"/>
        <v>35.540086211910307</v>
      </c>
      <c r="N75" s="85">
        <f t="shared" si="24"/>
        <v>4.7260150153288745</v>
      </c>
      <c r="O75" s="85">
        <f t="shared" si="24"/>
        <v>20.559432410652569</v>
      </c>
      <c r="P75" s="86">
        <f t="shared" si="24"/>
        <v>22.236501713487193</v>
      </c>
      <c r="Q75" s="39"/>
    </row>
    <row r="76" spans="1:29" x14ac:dyDescent="0.25">
      <c r="C76" s="39"/>
      <c r="D76" s="49" t="s">
        <v>691</v>
      </c>
      <c r="E76" s="85">
        <f t="shared" ref="E76:P76" si="25">IFERROR(SUM(E48,E51,E60)/E65,0)</f>
        <v>1.1173059776343244</v>
      </c>
      <c r="F76" s="85">
        <f t="shared" si="25"/>
        <v>1.7765733095186935</v>
      </c>
      <c r="G76" s="85">
        <f t="shared" si="25"/>
        <v>71.770789205836024</v>
      </c>
      <c r="H76" s="85">
        <f t="shared" si="25"/>
        <v>15.481297840557746</v>
      </c>
      <c r="I76" s="85">
        <f t="shared" si="25"/>
        <v>1.2459617499363562</v>
      </c>
      <c r="J76" s="85">
        <f t="shared" si="25"/>
        <v>2.8245175969561127</v>
      </c>
      <c r="K76" s="85">
        <f t="shared" si="25"/>
        <v>5.7179445139625233</v>
      </c>
      <c r="L76" s="85">
        <f t="shared" si="25"/>
        <v>1.8944631817065656</v>
      </c>
      <c r="M76" s="85">
        <f t="shared" si="25"/>
        <v>1.980186600502599</v>
      </c>
      <c r="N76" s="85">
        <f t="shared" si="25"/>
        <v>1.4085758817028806</v>
      </c>
      <c r="O76" s="85">
        <f t="shared" si="25"/>
        <v>2.1597990585395164</v>
      </c>
      <c r="P76" s="86">
        <f t="shared" si="25"/>
        <v>3.8629226587556</v>
      </c>
      <c r="Q76" s="39"/>
    </row>
    <row r="77" spans="1:29" x14ac:dyDescent="0.25">
      <c r="C77" s="39"/>
      <c r="D77" s="49" t="s">
        <v>692</v>
      </c>
      <c r="E77" s="85">
        <f t="shared" ref="E77:P77" si="26">IFERROR(SUM(E48,E51,E60)/E66,0)</f>
        <v>8.2605745842499338</v>
      </c>
      <c r="F77" s="85">
        <f t="shared" si="26"/>
        <v>13.00457305928227</v>
      </c>
      <c r="G77" s="85">
        <f t="shared" si="26"/>
        <v>28.895648383930475</v>
      </c>
      <c r="H77" s="85">
        <f t="shared" si="26"/>
        <v>80.595136608931298</v>
      </c>
      <c r="I77" s="85">
        <f t="shared" si="26"/>
        <v>8.2634764816814972</v>
      </c>
      <c r="J77" s="85">
        <f t="shared" si="26"/>
        <v>15.017695122093329</v>
      </c>
      <c r="K77" s="85">
        <f t="shared" si="26"/>
        <v>45.852263147697002</v>
      </c>
      <c r="L77" s="85">
        <f t="shared" si="26"/>
        <v>10.080896692229238</v>
      </c>
      <c r="M77" s="85">
        <f t="shared" si="26"/>
        <v>11.553116196901978</v>
      </c>
      <c r="N77" s="85">
        <f t="shared" si="26"/>
        <v>8.6890080658926703</v>
      </c>
      <c r="O77" s="85">
        <f t="shared" si="26"/>
        <v>20.199794832575986</v>
      </c>
      <c r="P77" s="86">
        <f t="shared" si="26"/>
        <v>25.042368618213764</v>
      </c>
      <c r="Q77" s="39"/>
    </row>
    <row r="78" spans="1:29" x14ac:dyDescent="0.25">
      <c r="C78" s="39"/>
      <c r="D78" s="35" t="s">
        <v>693</v>
      </c>
      <c r="E78" s="36">
        <f>IFERROR(SUM(E48,E51,E60)/E151,0)</f>
        <v>6.2248443371722448</v>
      </c>
      <c r="F78" s="36">
        <f t="shared" ref="F78:P78" si="27">IFERROR(SUM(F48,F51,F60)/F151,0)</f>
        <v>7.0807543113003026</v>
      </c>
      <c r="G78" s="36">
        <f t="shared" si="27"/>
        <v>12.719445654138303</v>
      </c>
      <c r="H78" s="36">
        <f t="shared" si="27"/>
        <v>33.334450604036974</v>
      </c>
      <c r="I78" s="36">
        <f t="shared" si="27"/>
        <v>6.4935526587509127</v>
      </c>
      <c r="J78" s="36">
        <f t="shared" si="27"/>
        <v>10.301228262213632</v>
      </c>
      <c r="K78" s="36">
        <f t="shared" si="27"/>
        <v>23.602698359834672</v>
      </c>
      <c r="L78" s="36">
        <f t="shared" si="27"/>
        <v>5.4727308116724451</v>
      </c>
      <c r="M78" s="36">
        <f t="shared" si="27"/>
        <v>8.0649615382201372</v>
      </c>
      <c r="N78" s="36">
        <f t="shared" si="27"/>
        <v>5.6102383926007109</v>
      </c>
      <c r="O78" s="36">
        <f t="shared" si="27"/>
        <v>9.1959012905645157</v>
      </c>
      <c r="P78" s="36">
        <f t="shared" si="27"/>
        <v>13.075447180287565</v>
      </c>
      <c r="Q78" s="56"/>
    </row>
    <row r="79" spans="1:29" x14ac:dyDescent="0.25">
      <c r="C79" s="39"/>
      <c r="D79" s="49" t="s">
        <v>55</v>
      </c>
      <c r="E79" s="85">
        <f>IFERROR(E62/E65,0)</f>
        <v>5.4037808675048504</v>
      </c>
      <c r="F79" s="85">
        <f t="shared" ref="F79:P79" si="28">IFERROR(F62/F65,0)</f>
        <v>5.643327136558109</v>
      </c>
      <c r="G79" s="85">
        <f t="shared" si="28"/>
        <v>445.76955500781509</v>
      </c>
      <c r="H79" s="85">
        <f t="shared" si="28"/>
        <v>28.559534325832757</v>
      </c>
      <c r="I79" s="85">
        <f t="shared" si="28"/>
        <v>3.7675438854234415</v>
      </c>
      <c r="J79" s="85">
        <f t="shared" si="28"/>
        <v>7.5461485934305026</v>
      </c>
      <c r="K79" s="85">
        <f t="shared" si="28"/>
        <v>9.3714824581167608</v>
      </c>
      <c r="L79" s="85">
        <f t="shared" si="28"/>
        <v>7.5767686729554811</v>
      </c>
      <c r="M79" s="85">
        <f t="shared" si="28"/>
        <v>9.251971899169515</v>
      </c>
      <c r="N79" s="85">
        <f t="shared" si="28"/>
        <v>2.3973857297742369</v>
      </c>
      <c r="O79" s="85">
        <f t="shared" si="28"/>
        <v>6.1837151998711759</v>
      </c>
      <c r="P79" s="86">
        <f t="shared" si="28"/>
        <v>9.3374254384123692</v>
      </c>
      <c r="Q79" s="39"/>
    </row>
    <row r="80" spans="1:29" x14ac:dyDescent="0.25">
      <c r="C80" s="39"/>
      <c r="D80" s="49" t="s">
        <v>58</v>
      </c>
      <c r="E80" s="85">
        <f>IFERROR(E62/E66,0)</f>
        <v>39.951755191965873</v>
      </c>
      <c r="F80" s="85">
        <f t="shared" ref="F80:P80" si="29">IFERROR(F62/F66,0)</f>
        <v>41.309333902287761</v>
      </c>
      <c r="G80" s="85">
        <f t="shared" si="29"/>
        <v>179.47134850120304</v>
      </c>
      <c r="H80" s="85">
        <f t="shared" si="29"/>
        <v>148.68001340610007</v>
      </c>
      <c r="I80" s="85">
        <f t="shared" si="29"/>
        <v>24.987131661537614</v>
      </c>
      <c r="J80" s="85">
        <f t="shared" si="29"/>
        <v>40.122164239401457</v>
      </c>
      <c r="K80" s="85">
        <f t="shared" si="29"/>
        <v>75.150026150885523</v>
      </c>
      <c r="L80" s="85">
        <f t="shared" si="29"/>
        <v>40.317818256134181</v>
      </c>
      <c r="M80" s="85">
        <f t="shared" si="29"/>
        <v>53.979310017776783</v>
      </c>
      <c r="N80" s="85">
        <f t="shared" si="29"/>
        <v>14.788627445389073</v>
      </c>
      <c r="O80" s="85">
        <f t="shared" si="29"/>
        <v>57.833981289419093</v>
      </c>
      <c r="P80" s="86">
        <f t="shared" si="29"/>
        <v>60.532211082148635</v>
      </c>
      <c r="Q80" s="39"/>
    </row>
    <row r="81" spans="3:28" x14ac:dyDescent="0.25">
      <c r="C81" s="39"/>
      <c r="D81" s="69" t="s">
        <v>204</v>
      </c>
      <c r="E81" s="89">
        <f>IFERROR(E62/E67,0)</f>
        <v>36.127286962479324</v>
      </c>
      <c r="F81" s="89">
        <f t="shared" ref="F81:P81" si="30">IFERROR(F62/F67,0)</f>
        <v>26.990620249555</v>
      </c>
      <c r="G81" s="89">
        <f t="shared" si="30"/>
        <v>94.800823988658664</v>
      </c>
      <c r="H81" s="89">
        <f t="shared" si="30"/>
        <v>73.793533027807612</v>
      </c>
      <c r="I81" s="89">
        <f t="shared" si="30"/>
        <v>23.562275116777982</v>
      </c>
      <c r="J81" s="89">
        <f t="shared" si="30"/>
        <v>33.025646253483522</v>
      </c>
      <c r="K81" s="89">
        <f t="shared" si="30"/>
        <v>46.420654786688608</v>
      </c>
      <c r="L81" s="89">
        <f t="shared" si="30"/>
        <v>26.26534995441509</v>
      </c>
      <c r="M81" s="89">
        <f t="shared" si="30"/>
        <v>45.218040057774481</v>
      </c>
      <c r="N81" s="89">
        <f t="shared" si="30"/>
        <v>11.458301086449728</v>
      </c>
      <c r="O81" s="89">
        <f t="shared" si="30"/>
        <v>31.594513959329984</v>
      </c>
      <c r="P81" s="90">
        <f t="shared" si="30"/>
        <v>37.927038329832278</v>
      </c>
      <c r="Q81" s="39"/>
    </row>
    <row r="82" spans="3:28" x14ac:dyDescent="0.25">
      <c r="C82" s="39"/>
      <c r="D82" s="72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39"/>
    </row>
    <row r="83" spans="3:28" x14ac:dyDescent="0.25">
      <c r="C83" s="39"/>
      <c r="D83" s="72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</row>
    <row r="84" spans="3:28" ht="75" x14ac:dyDescent="0.25">
      <c r="C84" s="39"/>
      <c r="D84" s="74" t="s">
        <v>734</v>
      </c>
      <c r="E84" s="92" t="str">
        <f t="shared" ref="E84:P84" si="31">Q30</f>
        <v>Niagara Mohawk Power Corporation</v>
      </c>
      <c r="F84" s="92" t="str">
        <f t="shared" si="31"/>
        <v>Northern States Power Company (Wisconsin)</v>
      </c>
      <c r="G84" s="92" t="str">
        <f t="shared" si="31"/>
        <v>Pacific Gas And Electric Company</v>
      </c>
      <c r="H84" s="92" t="str">
        <f t="shared" si="31"/>
        <v>PacifiCorp</v>
      </c>
      <c r="I84" s="92" t="str">
        <f t="shared" si="31"/>
        <v>Public Service Company of New Mexico</v>
      </c>
      <c r="J84" s="92" t="str">
        <f t="shared" si="31"/>
        <v>Sierra Pacific Power Company d/b/a NV Energy</v>
      </c>
      <c r="K84" s="92" t="str">
        <f t="shared" si="31"/>
        <v>Southwestern Public Service Company</v>
      </c>
      <c r="L84" s="92" t="str">
        <f t="shared" si="31"/>
        <v>Avista Corporation</v>
      </c>
      <c r="M84" s="92" t="str">
        <f t="shared" si="31"/>
        <v>Westar Energy, Inc.</v>
      </c>
      <c r="N84" s="92" t="str">
        <f t="shared" si="31"/>
        <v>Chugach Electric Association, Inc.</v>
      </c>
      <c r="O84" s="92" t="str">
        <f t="shared" si="31"/>
        <v>ITC Midwest LLC</v>
      </c>
      <c r="P84" s="93" t="str">
        <f t="shared" si="31"/>
        <v>UGI Utilities, Inc.</v>
      </c>
      <c r="Q84" s="91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</row>
    <row r="85" spans="3:28" x14ac:dyDescent="0.25">
      <c r="C85" s="39"/>
      <c r="D85" s="497" t="s">
        <v>706</v>
      </c>
      <c r="E85" s="498"/>
      <c r="F85" s="498"/>
      <c r="G85" s="498"/>
      <c r="H85" s="498"/>
      <c r="I85" s="498"/>
      <c r="J85" s="498"/>
      <c r="K85" s="498"/>
      <c r="L85" s="498"/>
      <c r="M85" s="498"/>
      <c r="N85" s="498"/>
      <c r="O85" s="498"/>
      <c r="P85" s="499"/>
      <c r="Q85" s="91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</row>
    <row r="86" spans="3:28" x14ac:dyDescent="0.25">
      <c r="C86" s="39"/>
      <c r="D86" s="46" t="s">
        <v>53</v>
      </c>
      <c r="E86" s="83">
        <f t="shared" ref="E86:P86" si="32">IFERROR(SUM(Q46,Q50,Q56,Q58)/Q65,0)</f>
        <v>19.384263586591263</v>
      </c>
      <c r="F86" s="83">
        <f t="shared" si="32"/>
        <v>11.855754319530394</v>
      </c>
      <c r="G86" s="83">
        <f t="shared" si="32"/>
        <v>11.292137669905998</v>
      </c>
      <c r="H86" s="83">
        <f t="shared" si="32"/>
        <v>7.5634114212605539</v>
      </c>
      <c r="I86" s="83">
        <f t="shared" si="32"/>
        <v>4.6632126376275993</v>
      </c>
      <c r="J86" s="83">
        <f t="shared" si="32"/>
        <v>6.1084889164681524</v>
      </c>
      <c r="K86" s="83">
        <f t="shared" si="32"/>
        <v>7.9487371908059528</v>
      </c>
      <c r="L86" s="83">
        <f t="shared" si="32"/>
        <v>4.5604347289914058</v>
      </c>
      <c r="M86" s="83">
        <f t="shared" si="32"/>
        <v>6.3029128833031791</v>
      </c>
      <c r="N86" s="83">
        <f t="shared" si="32"/>
        <v>11.367188438676411</v>
      </c>
      <c r="O86" s="83">
        <f t="shared" si="32"/>
        <v>0</v>
      </c>
      <c r="P86" s="84">
        <f t="shared" si="32"/>
        <v>4.0013702801461628</v>
      </c>
      <c r="Q86" s="91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</row>
    <row r="87" spans="3:28" x14ac:dyDescent="0.25">
      <c r="C87" s="39"/>
      <c r="D87" s="49" t="s">
        <v>57</v>
      </c>
      <c r="E87" s="85">
        <f t="shared" ref="E87:P87" si="33">IFERROR(SUM(Q46,Q50,Q56,Q58)/Q66,0)</f>
        <v>42.413777488665481</v>
      </c>
      <c r="F87" s="85">
        <f t="shared" si="33"/>
        <v>68.468383437437041</v>
      </c>
      <c r="G87" s="85">
        <f t="shared" si="33"/>
        <v>49.212751074416019</v>
      </c>
      <c r="H87" s="85">
        <f t="shared" si="33"/>
        <v>52.100262659029859</v>
      </c>
      <c r="I87" s="85">
        <f t="shared" si="33"/>
        <v>30.332675614617944</v>
      </c>
      <c r="J87" s="85">
        <f t="shared" si="33"/>
        <v>35.089607093716559</v>
      </c>
      <c r="K87" s="85">
        <f t="shared" si="33"/>
        <v>51.964330314212241</v>
      </c>
      <c r="L87" s="85">
        <f t="shared" si="33"/>
        <v>35.829645394530019</v>
      </c>
      <c r="M87" s="85">
        <f t="shared" si="33"/>
        <v>41.600110547152568</v>
      </c>
      <c r="N87" s="85">
        <f t="shared" si="33"/>
        <v>60.294516212970372</v>
      </c>
      <c r="O87" s="85">
        <f t="shared" si="33"/>
        <v>70.42271851174138</v>
      </c>
      <c r="P87" s="86">
        <f t="shared" si="33"/>
        <v>16.157703889585946</v>
      </c>
      <c r="Q87" s="39"/>
    </row>
    <row r="88" spans="3:28" x14ac:dyDescent="0.25">
      <c r="C88" s="39"/>
      <c r="D88" s="49" t="s">
        <v>203</v>
      </c>
      <c r="E88" s="85">
        <f t="shared" ref="E88:P88" si="34">IFERROR(SUM(Q46,Q50,Q56,Q58)/Q67,0)</f>
        <v>24.576814227623704</v>
      </c>
      <c r="F88" s="85">
        <f t="shared" si="34"/>
        <v>33.710634255805466</v>
      </c>
      <c r="G88" s="85">
        <f t="shared" si="34"/>
        <v>42.773601979614682</v>
      </c>
      <c r="H88" s="85">
        <f t="shared" si="34"/>
        <v>29.062601277991405</v>
      </c>
      <c r="I88" s="85">
        <f t="shared" si="34"/>
        <v>17.832518531481647</v>
      </c>
      <c r="J88" s="85">
        <f t="shared" si="34"/>
        <v>24.679584173831511</v>
      </c>
      <c r="K88" s="85">
        <f t="shared" si="34"/>
        <v>31.463916061379138</v>
      </c>
      <c r="L88" s="85">
        <f t="shared" si="34"/>
        <v>25.78599592760181</v>
      </c>
      <c r="M88" s="85">
        <f t="shared" si="34"/>
        <v>27.770430513390433</v>
      </c>
      <c r="N88" s="85">
        <f t="shared" si="34"/>
        <v>48.453167303633926</v>
      </c>
      <c r="O88" s="85">
        <f t="shared" si="34"/>
        <v>35.152236174899492</v>
      </c>
      <c r="P88" s="86">
        <f t="shared" si="34"/>
        <v>13.57375200269837</v>
      </c>
      <c r="Q88" s="39"/>
    </row>
    <row r="89" spans="3:28" x14ac:dyDescent="0.25">
      <c r="C89" s="39"/>
      <c r="D89" s="49" t="s">
        <v>691</v>
      </c>
      <c r="E89" s="85">
        <f t="shared" ref="E89:P89" si="35">IFERROR(SUM(Q48,Q51,Q60)/Q65,0)</f>
        <v>12.9201931515632</v>
      </c>
      <c r="F89" s="85">
        <f t="shared" si="35"/>
        <v>3.3471507766930948</v>
      </c>
      <c r="G89" s="85">
        <f t="shared" si="35"/>
        <v>3.4163205314664502</v>
      </c>
      <c r="H89" s="85">
        <f t="shared" si="35"/>
        <v>1.4493141017262849</v>
      </c>
      <c r="I89" s="85">
        <f t="shared" si="35"/>
        <v>1.2043594411675249</v>
      </c>
      <c r="J89" s="85">
        <f t="shared" si="35"/>
        <v>1.7182563191461677</v>
      </c>
      <c r="K89" s="85">
        <f t="shared" si="35"/>
        <v>1.6209536984823758</v>
      </c>
      <c r="L89" s="85">
        <f t="shared" si="35"/>
        <v>2.7022332767696571</v>
      </c>
      <c r="M89" s="85">
        <f t="shared" si="35"/>
        <v>3.9820345587399566</v>
      </c>
      <c r="N89" s="85">
        <f t="shared" si="35"/>
        <v>3.9254661103368722</v>
      </c>
      <c r="O89" s="85">
        <f t="shared" si="35"/>
        <v>0</v>
      </c>
      <c r="P89" s="86">
        <f t="shared" si="35"/>
        <v>9.7908552239159938</v>
      </c>
      <c r="Q89" s="39"/>
    </row>
    <row r="90" spans="3:28" x14ac:dyDescent="0.25">
      <c r="C90" s="39"/>
      <c r="D90" s="49" t="s">
        <v>692</v>
      </c>
      <c r="E90" s="85">
        <f t="shared" ref="E90:P90" si="36">IFERROR(SUM(Q48,Q51,Q60)/Q66,0)</f>
        <v>28.270054985222494</v>
      </c>
      <c r="F90" s="85">
        <f t="shared" si="36"/>
        <v>19.330191620453181</v>
      </c>
      <c r="G90" s="85">
        <f t="shared" si="36"/>
        <v>14.888813510796901</v>
      </c>
      <c r="H90" s="85">
        <f t="shared" si="36"/>
        <v>9.9835432941172151</v>
      </c>
      <c r="I90" s="85">
        <f t="shared" si="36"/>
        <v>7.833964927433029</v>
      </c>
      <c r="J90" s="85">
        <f t="shared" si="36"/>
        <v>9.8703525453878136</v>
      </c>
      <c r="K90" s="85">
        <f t="shared" si="36"/>
        <v>10.59687487333338</v>
      </c>
      <c r="L90" s="85">
        <f t="shared" si="36"/>
        <v>21.230445304798526</v>
      </c>
      <c r="M90" s="85">
        <f t="shared" si="36"/>
        <v>26.281987537062385</v>
      </c>
      <c r="N90" s="85">
        <f t="shared" si="36"/>
        <v>20.82169054467893</v>
      </c>
      <c r="O90" s="85">
        <f t="shared" si="36"/>
        <v>20.865248059637892</v>
      </c>
      <c r="P90" s="86">
        <f t="shared" si="36"/>
        <v>39.535891071810944</v>
      </c>
      <c r="Q90" s="39"/>
    </row>
    <row r="91" spans="3:28" x14ac:dyDescent="0.25">
      <c r="C91" s="39"/>
      <c r="D91" s="35" t="s">
        <v>693</v>
      </c>
      <c r="E91" s="36">
        <f>IFERROR(SUM(Q48,Q51,Q60)/Q151,0)</f>
        <v>13.65098659592773</v>
      </c>
      <c r="F91" s="36">
        <f>IFERROR(SUM(R48,R51,R60)/R151,0)</f>
        <v>7.9310696302033836</v>
      </c>
      <c r="G91" s="36">
        <f t="shared" ref="G91:P91" si="37">IFERROR(SUM(S48,S51,S60)/S151,0)</f>
        <v>10.783929116536953</v>
      </c>
      <c r="H91" s="36">
        <f t="shared" si="37"/>
        <v>4.6408553317885879</v>
      </c>
      <c r="I91" s="36">
        <f t="shared" si="37"/>
        <v>3.8379767558900175</v>
      </c>
      <c r="J91" s="36">
        <f t="shared" si="37"/>
        <v>5.7850984152919116</v>
      </c>
      <c r="K91" s="36">
        <f t="shared" si="37"/>
        <v>5.3469238660349072</v>
      </c>
      <c r="L91" s="36">
        <f t="shared" si="37"/>
        <v>12.732663370015857</v>
      </c>
      <c r="M91" s="36">
        <f t="shared" si="37"/>
        <v>14.620596336807523</v>
      </c>
      <c r="N91" s="36">
        <f t="shared" si="37"/>
        <v>13.943734285086807</v>
      </c>
      <c r="O91" s="36">
        <f t="shared" si="37"/>
        <v>8.6792555861307594</v>
      </c>
      <c r="P91" s="36">
        <f t="shared" si="37"/>
        <v>27.677735250507101</v>
      </c>
      <c r="Q91" s="56"/>
    </row>
    <row r="92" spans="3:28" x14ac:dyDescent="0.25">
      <c r="C92" s="39"/>
      <c r="D92" s="49" t="s">
        <v>55</v>
      </c>
      <c r="E92" s="85">
        <f t="shared" ref="E92:P92" si="38">IFERROR(Q62/Q65,0)</f>
        <v>32.304456738154464</v>
      </c>
      <c r="F92" s="85">
        <f t="shared" si="38"/>
        <v>15.202905096223487</v>
      </c>
      <c r="G92" s="85">
        <f t="shared" si="38"/>
        <v>14.708458201372448</v>
      </c>
      <c r="H92" s="85">
        <f t="shared" si="38"/>
        <v>9.0127255229868393</v>
      </c>
      <c r="I92" s="85">
        <f t="shared" si="38"/>
        <v>5.8675720787951242</v>
      </c>
      <c r="J92" s="85">
        <f t="shared" si="38"/>
        <v>7.826745235614319</v>
      </c>
      <c r="K92" s="85">
        <f t="shared" si="38"/>
        <v>9.5696908892883279</v>
      </c>
      <c r="L92" s="85">
        <f t="shared" si="38"/>
        <v>7.2626680057610633</v>
      </c>
      <c r="M92" s="85">
        <f t="shared" si="38"/>
        <v>10.284947442043137</v>
      </c>
      <c r="N92" s="85">
        <f t="shared" si="38"/>
        <v>15.292654549013282</v>
      </c>
      <c r="O92" s="85">
        <f t="shared" si="38"/>
        <v>0</v>
      </c>
      <c r="P92" s="86">
        <f t="shared" si="38"/>
        <v>13.792225504062156</v>
      </c>
      <c r="Q92" s="39"/>
    </row>
    <row r="93" spans="3:28" x14ac:dyDescent="0.25">
      <c r="C93" s="39"/>
      <c r="D93" s="49" t="s">
        <v>58</v>
      </c>
      <c r="E93" s="85">
        <f t="shared" ref="E93:P93" si="39">IFERROR(Q62/Q66,0)</f>
        <v>70.683832473887989</v>
      </c>
      <c r="F93" s="85">
        <f t="shared" si="39"/>
        <v>87.798575057890218</v>
      </c>
      <c r="G93" s="85">
        <f t="shared" si="39"/>
        <v>64.101564585212927</v>
      </c>
      <c r="H93" s="85">
        <f t="shared" si="39"/>
        <v>62.083805953147071</v>
      </c>
      <c r="I93" s="85">
        <f t="shared" si="39"/>
        <v>38.16664054205097</v>
      </c>
      <c r="J93" s="85">
        <f t="shared" si="39"/>
        <v>44.959959639104369</v>
      </c>
      <c r="K93" s="85">
        <f t="shared" si="39"/>
        <v>62.561205187545617</v>
      </c>
      <c r="L93" s="85">
        <f t="shared" si="39"/>
        <v>57.060090699328548</v>
      </c>
      <c r="M93" s="85">
        <f t="shared" si="39"/>
        <v>67.882098084214959</v>
      </c>
      <c r="N93" s="85">
        <f t="shared" si="39"/>
        <v>81.116206757649294</v>
      </c>
      <c r="O93" s="85">
        <f t="shared" si="39"/>
        <v>91.287966571379272</v>
      </c>
      <c r="P93" s="86">
        <f t="shared" si="39"/>
        <v>55.69359496139689</v>
      </c>
      <c r="Q93" s="39"/>
    </row>
    <row r="94" spans="3:28" x14ac:dyDescent="0.25">
      <c r="C94" s="39"/>
      <c r="D94" s="69" t="s">
        <v>204</v>
      </c>
      <c r="E94" s="89">
        <f t="shared" ref="E94:P94" si="40">IFERROR(Q62/Q67,0)</f>
        <v>40.957998142736983</v>
      </c>
      <c r="F94" s="89">
        <f t="shared" si="40"/>
        <v>43.227917812049526</v>
      </c>
      <c r="G94" s="89">
        <f t="shared" si="40"/>
        <v>55.71431691945903</v>
      </c>
      <c r="H94" s="89">
        <f t="shared" si="40"/>
        <v>34.631627676137711</v>
      </c>
      <c r="I94" s="89">
        <f t="shared" si="40"/>
        <v>22.438090638549667</v>
      </c>
      <c r="J94" s="89">
        <f t="shared" si="40"/>
        <v>31.621702272181803</v>
      </c>
      <c r="K94" s="89">
        <f t="shared" si="40"/>
        <v>37.880224700621028</v>
      </c>
      <c r="L94" s="89">
        <f t="shared" si="40"/>
        <v>41.065191971620841</v>
      </c>
      <c r="M94" s="89">
        <f t="shared" si="40"/>
        <v>45.315146117559465</v>
      </c>
      <c r="N94" s="89">
        <f t="shared" si="40"/>
        <v>65.185648445738096</v>
      </c>
      <c r="O94" s="89">
        <f t="shared" si="40"/>
        <v>45.567342878256397</v>
      </c>
      <c r="P94" s="90">
        <f t="shared" si="40"/>
        <v>46.787034303306896</v>
      </c>
      <c r="Q94" s="39"/>
    </row>
    <row r="95" spans="3:28" x14ac:dyDescent="0.25"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</row>
    <row r="106" spans="2:29" x14ac:dyDescent="0.25">
      <c r="B106" s="1" t="s">
        <v>5</v>
      </c>
      <c r="C106" s="34"/>
      <c r="D106" s="380" t="s">
        <v>689</v>
      </c>
      <c r="E106" s="3">
        <f t="shared" ref="E106:N107" si="41">VLOOKUP(E$28,$D$2:$CI$25,MATCH($B106,$D$1:$CI$1,0),FALSE)/1000</f>
        <v>43734.904000000002</v>
      </c>
      <c r="F106" s="3">
        <f t="shared" si="41"/>
        <v>23463.616000000002</v>
      </c>
      <c r="G106" s="3">
        <f t="shared" si="41"/>
        <v>161621.21599999999</v>
      </c>
      <c r="H106" s="3">
        <f t="shared" si="41"/>
        <v>31976.7</v>
      </c>
      <c r="I106" s="3">
        <f t="shared" si="41"/>
        <v>19119.62</v>
      </c>
      <c r="J106" s="3">
        <f t="shared" si="41"/>
        <v>23667.304</v>
      </c>
      <c r="K106" s="3">
        <f t="shared" si="41"/>
        <v>98294.767999999996</v>
      </c>
      <c r="L106" s="3">
        <f t="shared" si="41"/>
        <v>27353.256000000001</v>
      </c>
      <c r="M106" s="3">
        <f t="shared" si="41"/>
        <v>125341.488</v>
      </c>
      <c r="N106" s="3">
        <f t="shared" si="41"/>
        <v>304.15899999999999</v>
      </c>
      <c r="O106" s="3">
        <f t="shared" ref="O106:AB107" si="42">VLOOKUP(O$28,$D$2:$CI$25,MATCH($B106,$D$1:$CI$1,0),FALSE)/1000</f>
        <v>73534.080000000002</v>
      </c>
      <c r="P106" s="3">
        <f t="shared" si="42"/>
        <v>46525.932000000001</v>
      </c>
      <c r="Q106" s="3">
        <f t="shared" si="42"/>
        <v>103642.696</v>
      </c>
      <c r="R106" s="3">
        <f t="shared" si="42"/>
        <v>46131.267999999996</v>
      </c>
      <c r="S106" s="3">
        <f t="shared" si="42"/>
        <v>286712.48</v>
      </c>
      <c r="T106" s="3">
        <f t="shared" si="42"/>
        <v>215664.448</v>
      </c>
      <c r="U106" s="3">
        <f t="shared" si="42"/>
        <v>37692.212</v>
      </c>
      <c r="V106" s="3">
        <f t="shared" si="42"/>
        <v>14795.112999999999</v>
      </c>
      <c r="W106" s="3">
        <f t="shared" si="42"/>
        <v>145593.712</v>
      </c>
      <c r="X106" s="3">
        <f t="shared" si="42"/>
        <v>29542.067999999999</v>
      </c>
      <c r="Y106" s="3">
        <f t="shared" si="42"/>
        <v>129031.10400000001</v>
      </c>
      <c r="Z106" s="3">
        <f t="shared" si="42"/>
        <v>6227.933</v>
      </c>
      <c r="AA106" s="3">
        <f t="shared" si="42"/>
        <v>38402.256000000001</v>
      </c>
      <c r="AB106" s="3">
        <f t="shared" si="42"/>
        <v>6997.2629999999999</v>
      </c>
      <c r="AC106" s="34"/>
    </row>
    <row r="107" spans="2:29" x14ac:dyDescent="0.25">
      <c r="B107" s="1" t="s">
        <v>16</v>
      </c>
      <c r="C107" s="34"/>
      <c r="D107" s="380" t="s">
        <v>39</v>
      </c>
      <c r="E107" s="3">
        <f t="shared" si="41"/>
        <v>15451.876</v>
      </c>
      <c r="F107" s="3">
        <f t="shared" si="41"/>
        <v>10090.307000000001</v>
      </c>
      <c r="G107" s="3">
        <f t="shared" si="41"/>
        <v>33971.868000000002</v>
      </c>
      <c r="H107" s="3">
        <f t="shared" si="41"/>
        <v>20043.222000000002</v>
      </c>
      <c r="I107" s="3">
        <f t="shared" si="41"/>
        <v>10601.743</v>
      </c>
      <c r="J107" s="3">
        <f t="shared" si="41"/>
        <v>10160.700999999999</v>
      </c>
      <c r="K107" s="3">
        <f t="shared" si="41"/>
        <v>23857.903999999999</v>
      </c>
      <c r="L107" s="3">
        <f t="shared" si="41"/>
        <v>20380.802</v>
      </c>
      <c r="M107" s="3">
        <f t="shared" si="41"/>
        <v>37487.332000000002</v>
      </c>
      <c r="N107" s="3">
        <f t="shared" si="41"/>
        <v>185.787828125</v>
      </c>
      <c r="O107" s="3">
        <f t="shared" si="42"/>
        <v>21619.957999999999</v>
      </c>
      <c r="P107" s="3">
        <f t="shared" si="42"/>
        <v>17124.671999999999</v>
      </c>
      <c r="Q107" s="3">
        <f t="shared" si="42"/>
        <v>89418.936000000002</v>
      </c>
      <c r="R107" s="3">
        <f t="shared" si="42"/>
        <v>18375.076000000001</v>
      </c>
      <c r="S107" s="3">
        <f t="shared" si="42"/>
        <v>149286.864</v>
      </c>
      <c r="T107" s="3">
        <f t="shared" si="42"/>
        <v>25229.612000000001</v>
      </c>
      <c r="U107" s="3">
        <f t="shared" si="42"/>
        <v>15009.031000000001</v>
      </c>
      <c r="V107" s="3">
        <f t="shared" si="42"/>
        <v>7664.5770000000002</v>
      </c>
      <c r="W107" s="3">
        <f t="shared" si="42"/>
        <v>42704.887999999999</v>
      </c>
      <c r="X107" s="3">
        <f t="shared" si="42"/>
        <v>14520.852000000001</v>
      </c>
      <c r="Y107" s="3">
        <f t="shared" si="42"/>
        <v>45177.544000000002</v>
      </c>
      <c r="Z107" s="3">
        <f t="shared" si="42"/>
        <v>3293.5529999999999</v>
      </c>
      <c r="AA107" s="3">
        <f t="shared" si="42"/>
        <v>31395.844000000001</v>
      </c>
      <c r="AB107" s="3">
        <f t="shared" si="42"/>
        <v>4199.4350000000004</v>
      </c>
      <c r="AC107" s="34"/>
    </row>
    <row r="110" spans="2:29" x14ac:dyDescent="0.25">
      <c r="D110" s="1" t="s">
        <v>704</v>
      </c>
      <c r="E110" s="33">
        <f>E78</f>
        <v>6.2248443371722448</v>
      </c>
      <c r="F110" s="33">
        <f t="shared" ref="F110:P110" si="43">F78</f>
        <v>7.0807543113003026</v>
      </c>
      <c r="G110" s="33">
        <f t="shared" si="43"/>
        <v>12.719445654138303</v>
      </c>
      <c r="H110" s="33">
        <f t="shared" si="43"/>
        <v>33.334450604036974</v>
      </c>
      <c r="I110" s="33">
        <f t="shared" si="43"/>
        <v>6.4935526587509127</v>
      </c>
      <c r="J110" s="33">
        <f t="shared" si="43"/>
        <v>10.301228262213632</v>
      </c>
      <c r="K110" s="33">
        <f t="shared" si="43"/>
        <v>23.602698359834672</v>
      </c>
      <c r="L110" s="33">
        <f t="shared" si="43"/>
        <v>5.4727308116724451</v>
      </c>
      <c r="M110" s="33">
        <f t="shared" si="43"/>
        <v>8.0649615382201372</v>
      </c>
      <c r="N110" s="33">
        <f t="shared" si="43"/>
        <v>5.6102383926007109</v>
      </c>
      <c r="O110" s="33">
        <f t="shared" si="43"/>
        <v>9.1959012905645157</v>
      </c>
      <c r="P110" s="33">
        <f t="shared" si="43"/>
        <v>13.075447180287565</v>
      </c>
      <c r="Q110" s="33">
        <f>E91</f>
        <v>13.65098659592773</v>
      </c>
      <c r="R110" s="33">
        <f t="shared" ref="R110:AB110" si="44">F91</f>
        <v>7.9310696302033836</v>
      </c>
      <c r="S110" s="33">
        <f t="shared" si="44"/>
        <v>10.783929116536953</v>
      </c>
      <c r="T110" s="33">
        <f t="shared" si="44"/>
        <v>4.6408553317885879</v>
      </c>
      <c r="U110" s="33">
        <f t="shared" si="44"/>
        <v>3.8379767558900175</v>
      </c>
      <c r="V110" s="33">
        <f t="shared" si="44"/>
        <v>5.7850984152919116</v>
      </c>
      <c r="W110" s="33">
        <f t="shared" si="44"/>
        <v>5.3469238660349072</v>
      </c>
      <c r="X110" s="33">
        <f t="shared" si="44"/>
        <v>12.732663370015857</v>
      </c>
      <c r="Y110" s="33">
        <f t="shared" si="44"/>
        <v>14.620596336807523</v>
      </c>
      <c r="Z110" s="33">
        <f t="shared" si="44"/>
        <v>13.943734285086807</v>
      </c>
      <c r="AA110" s="33">
        <f t="shared" si="44"/>
        <v>8.6792555861307594</v>
      </c>
      <c r="AB110" s="33">
        <f t="shared" si="44"/>
        <v>27.677735250507101</v>
      </c>
    </row>
    <row r="111" spans="2:29" x14ac:dyDescent="0.25">
      <c r="D111" s="32" t="s">
        <v>705</v>
      </c>
      <c r="E111" s="5">
        <f t="shared" ref="E111:P111" si="45">E67</f>
        <v>4858.6000000000004</v>
      </c>
      <c r="F111" s="5">
        <f t="shared" si="45"/>
        <v>626.3599999999999</v>
      </c>
      <c r="G111" s="5">
        <f t="shared" si="45"/>
        <v>2825.04</v>
      </c>
      <c r="H111" s="5">
        <f t="shared" si="45"/>
        <v>2277.2399999999998</v>
      </c>
      <c r="I111" s="5">
        <f t="shared" si="45"/>
        <v>1842.57</v>
      </c>
      <c r="J111" s="5">
        <f t="shared" si="45"/>
        <v>1317.8400000000001</v>
      </c>
      <c r="K111" s="5">
        <f t="shared" si="45"/>
        <v>1015.45</v>
      </c>
      <c r="L111" s="5">
        <f t="shared" si="45"/>
        <v>4780.05</v>
      </c>
      <c r="M111" s="5">
        <f t="shared" si="45"/>
        <v>2579.11</v>
      </c>
      <c r="N111" s="5">
        <f t="shared" si="45"/>
        <v>89.7</v>
      </c>
      <c r="O111" s="5">
        <f t="shared" si="45"/>
        <v>2878.9300000000003</v>
      </c>
      <c r="P111" s="5">
        <f t="shared" si="45"/>
        <v>4508.3500000000004</v>
      </c>
      <c r="Q111" s="5">
        <f t="shared" ref="Q111:AB111" si="46">Q67</f>
        <v>10943.5</v>
      </c>
      <c r="R111" s="5">
        <f t="shared" si="46"/>
        <v>2520.04</v>
      </c>
      <c r="S111" s="5">
        <f t="shared" si="46"/>
        <v>21216.25</v>
      </c>
      <c r="T111" s="5">
        <f t="shared" si="46"/>
        <v>17684</v>
      </c>
      <c r="U111" s="5">
        <f t="shared" si="46"/>
        <v>3199.96</v>
      </c>
      <c r="V111" s="5">
        <f t="shared" si="46"/>
        <v>2325.0100000000002</v>
      </c>
      <c r="W111" s="5">
        <f t="shared" si="46"/>
        <v>7384.92</v>
      </c>
      <c r="X111" s="5">
        <f t="shared" si="46"/>
        <v>2210</v>
      </c>
      <c r="Y111" s="5">
        <f t="shared" si="46"/>
        <v>3689.2000000000003</v>
      </c>
      <c r="Z111" s="5">
        <f t="shared" si="46"/>
        <v>388.56</v>
      </c>
      <c r="AA111" s="5">
        <f t="shared" si="46"/>
        <v>6569.03</v>
      </c>
      <c r="AB111" s="5">
        <f t="shared" si="46"/>
        <v>237.18</v>
      </c>
    </row>
    <row r="141" spans="4:6" x14ac:dyDescent="0.25">
      <c r="D141" s="294"/>
      <c r="E141" s="495" t="s">
        <v>1091</v>
      </c>
      <c r="F141" s="495"/>
    </row>
    <row r="142" spans="4:6" x14ac:dyDescent="0.25">
      <c r="D142" s="331" t="s">
        <v>1089</v>
      </c>
      <c r="E142" s="496">
        <v>0.2</v>
      </c>
      <c r="F142" s="496"/>
    </row>
    <row r="143" spans="4:6" x14ac:dyDescent="0.25">
      <c r="E143" s="5"/>
    </row>
    <row r="144" spans="4:6" x14ac:dyDescent="0.25">
      <c r="D144" s="331" t="s">
        <v>1090</v>
      </c>
      <c r="E144" s="330"/>
    </row>
    <row r="145" spans="4:34" x14ac:dyDescent="0.25">
      <c r="E145" s="1" t="s">
        <v>726</v>
      </c>
      <c r="F145" s="332">
        <v>0.6</v>
      </c>
    </row>
    <row r="146" spans="4:34" x14ac:dyDescent="0.25">
      <c r="E146" s="1" t="s">
        <v>700</v>
      </c>
      <c r="F146" s="332">
        <v>0.8</v>
      </c>
    </row>
    <row r="148" spans="4:34" x14ac:dyDescent="0.25">
      <c r="D148" s="196" t="s">
        <v>1151</v>
      </c>
      <c r="E148" s="231">
        <f>E67</f>
        <v>4858.6000000000004</v>
      </c>
      <c r="F148" s="231">
        <f t="shared" ref="F148:AB148" si="47">F67</f>
        <v>626.3599999999999</v>
      </c>
      <c r="G148" s="231">
        <f t="shared" si="47"/>
        <v>2825.04</v>
      </c>
      <c r="H148" s="231">
        <f t="shared" si="47"/>
        <v>2277.2399999999998</v>
      </c>
      <c r="I148" s="231">
        <f t="shared" si="47"/>
        <v>1842.57</v>
      </c>
      <c r="J148" s="231">
        <f t="shared" si="47"/>
        <v>1317.8400000000001</v>
      </c>
      <c r="K148" s="231">
        <f t="shared" si="47"/>
        <v>1015.45</v>
      </c>
      <c r="L148" s="231">
        <f t="shared" si="47"/>
        <v>4780.05</v>
      </c>
      <c r="M148" s="231">
        <f t="shared" si="47"/>
        <v>2579.11</v>
      </c>
      <c r="N148" s="231">
        <f t="shared" si="47"/>
        <v>89.7</v>
      </c>
      <c r="O148" s="231">
        <f t="shared" si="47"/>
        <v>2878.9300000000003</v>
      </c>
      <c r="P148" s="231">
        <f t="shared" si="47"/>
        <v>4508.3500000000004</v>
      </c>
      <c r="Q148" s="231">
        <f t="shared" si="47"/>
        <v>10943.5</v>
      </c>
      <c r="R148" s="231">
        <f t="shared" si="47"/>
        <v>2520.04</v>
      </c>
      <c r="S148" s="231">
        <f t="shared" si="47"/>
        <v>21216.25</v>
      </c>
      <c r="T148" s="231">
        <f t="shared" si="47"/>
        <v>17684</v>
      </c>
      <c r="U148" s="231">
        <f t="shared" si="47"/>
        <v>3199.96</v>
      </c>
      <c r="V148" s="231">
        <f t="shared" si="47"/>
        <v>2325.0100000000002</v>
      </c>
      <c r="W148" s="231">
        <f t="shared" si="47"/>
        <v>7384.92</v>
      </c>
      <c r="X148" s="231">
        <f t="shared" si="47"/>
        <v>2210</v>
      </c>
      <c r="Y148" s="231">
        <f t="shared" si="47"/>
        <v>3689.2000000000003</v>
      </c>
      <c r="Z148" s="231">
        <f t="shared" si="47"/>
        <v>388.56</v>
      </c>
      <c r="AA148" s="231">
        <f t="shared" si="47"/>
        <v>6569.03</v>
      </c>
      <c r="AB148" s="231">
        <f t="shared" si="47"/>
        <v>237.18</v>
      </c>
      <c r="AD148" s="196" t="s">
        <v>703</v>
      </c>
      <c r="AE148" s="196" t="s">
        <v>749</v>
      </c>
      <c r="AF148" s="490" t="s">
        <v>1147</v>
      </c>
      <c r="AG148" s="490"/>
      <c r="AH148" s="490"/>
    </row>
    <row r="149" spans="4:34" x14ac:dyDescent="0.25">
      <c r="D149" s="331" t="s">
        <v>1094</v>
      </c>
      <c r="E149" s="231">
        <f>E67*(1-$E142)</f>
        <v>3886.8800000000006</v>
      </c>
      <c r="F149" s="231">
        <f t="shared" ref="F149:AB149" si="48">F67*(1-$E142)</f>
        <v>501.08799999999997</v>
      </c>
      <c r="G149" s="231">
        <f t="shared" si="48"/>
        <v>2260.0320000000002</v>
      </c>
      <c r="H149" s="231">
        <f t="shared" si="48"/>
        <v>1821.7919999999999</v>
      </c>
      <c r="I149" s="231">
        <f t="shared" si="48"/>
        <v>1474.056</v>
      </c>
      <c r="J149" s="231">
        <f t="shared" si="48"/>
        <v>1054.2720000000002</v>
      </c>
      <c r="K149" s="231">
        <f t="shared" si="48"/>
        <v>812.36000000000013</v>
      </c>
      <c r="L149" s="231">
        <f t="shared" si="48"/>
        <v>3824.0400000000004</v>
      </c>
      <c r="M149" s="231">
        <f t="shared" si="48"/>
        <v>2063.288</v>
      </c>
      <c r="N149" s="231">
        <f t="shared" si="48"/>
        <v>71.760000000000005</v>
      </c>
      <c r="O149" s="231">
        <f t="shared" si="48"/>
        <v>2303.1440000000002</v>
      </c>
      <c r="P149" s="231">
        <f t="shared" si="48"/>
        <v>3606.6800000000003</v>
      </c>
      <c r="Q149" s="231">
        <f t="shared" si="48"/>
        <v>8754.8000000000011</v>
      </c>
      <c r="R149" s="231">
        <f t="shared" si="48"/>
        <v>2016.0320000000002</v>
      </c>
      <c r="S149" s="231">
        <f t="shared" si="48"/>
        <v>16973</v>
      </c>
      <c r="T149" s="231">
        <f t="shared" si="48"/>
        <v>14147.2</v>
      </c>
      <c r="U149" s="231">
        <f t="shared" si="48"/>
        <v>2559.9680000000003</v>
      </c>
      <c r="V149" s="231">
        <f t="shared" si="48"/>
        <v>1860.0080000000003</v>
      </c>
      <c r="W149" s="231">
        <f t="shared" si="48"/>
        <v>5907.9360000000006</v>
      </c>
      <c r="X149" s="231">
        <f t="shared" si="48"/>
        <v>1768</v>
      </c>
      <c r="Y149" s="231">
        <f t="shared" si="48"/>
        <v>2951.3600000000006</v>
      </c>
      <c r="Z149" s="231">
        <f t="shared" si="48"/>
        <v>310.84800000000001</v>
      </c>
      <c r="AA149" s="231">
        <f t="shared" si="48"/>
        <v>5255.2240000000002</v>
      </c>
      <c r="AB149" s="231">
        <f t="shared" si="48"/>
        <v>189.74400000000003</v>
      </c>
      <c r="AD149" s="231">
        <f>AVERAGE(E149:AB149)</f>
        <v>3598.8963333333336</v>
      </c>
      <c r="AE149" s="231">
        <f>STDEV(E149:AB149)</f>
        <v>4209.3001506247183</v>
      </c>
      <c r="AF149" s="379" t="s">
        <v>1094</v>
      </c>
    </row>
    <row r="150" spans="4:34" x14ac:dyDescent="0.25">
      <c r="D150" s="331" t="s">
        <v>1092</v>
      </c>
      <c r="E150" s="231">
        <f>E67*($E142)*2</f>
        <v>1943.4400000000003</v>
      </c>
      <c r="F150" s="231">
        <f t="shared" ref="F150:AB150" si="49">F67*($E142)*2</f>
        <v>250.54399999999998</v>
      </c>
      <c r="G150" s="231">
        <f t="shared" si="49"/>
        <v>1130.0160000000001</v>
      </c>
      <c r="H150" s="231">
        <f t="shared" si="49"/>
        <v>910.89599999999996</v>
      </c>
      <c r="I150" s="231">
        <f t="shared" si="49"/>
        <v>737.02800000000002</v>
      </c>
      <c r="J150" s="231">
        <f t="shared" si="49"/>
        <v>527.13600000000008</v>
      </c>
      <c r="K150" s="231">
        <f t="shared" si="49"/>
        <v>406.18000000000006</v>
      </c>
      <c r="L150" s="231">
        <f t="shared" si="49"/>
        <v>1912.0200000000002</v>
      </c>
      <c r="M150" s="231">
        <f t="shared" si="49"/>
        <v>1031.644</v>
      </c>
      <c r="N150" s="231">
        <f t="shared" si="49"/>
        <v>35.880000000000003</v>
      </c>
      <c r="O150" s="231">
        <f t="shared" si="49"/>
        <v>1151.5720000000001</v>
      </c>
      <c r="P150" s="231">
        <f t="shared" si="49"/>
        <v>1803.3400000000001</v>
      </c>
      <c r="Q150" s="231">
        <f t="shared" si="49"/>
        <v>4377.4000000000005</v>
      </c>
      <c r="R150" s="231">
        <f t="shared" si="49"/>
        <v>1008.0160000000001</v>
      </c>
      <c r="S150" s="231">
        <f t="shared" si="49"/>
        <v>8486.5</v>
      </c>
      <c r="T150" s="231">
        <f t="shared" si="49"/>
        <v>7073.6</v>
      </c>
      <c r="U150" s="231">
        <f t="shared" si="49"/>
        <v>1279.9840000000002</v>
      </c>
      <c r="V150" s="231">
        <f t="shared" si="49"/>
        <v>930.00400000000013</v>
      </c>
      <c r="W150" s="231">
        <f t="shared" si="49"/>
        <v>2953.9680000000003</v>
      </c>
      <c r="X150" s="231">
        <f t="shared" si="49"/>
        <v>884</v>
      </c>
      <c r="Y150" s="231">
        <f t="shared" si="49"/>
        <v>1475.6800000000003</v>
      </c>
      <c r="Z150" s="231">
        <f t="shared" si="49"/>
        <v>155.42400000000001</v>
      </c>
      <c r="AA150" s="231">
        <f t="shared" si="49"/>
        <v>2627.6120000000001</v>
      </c>
      <c r="AB150" s="231">
        <f t="shared" si="49"/>
        <v>94.872000000000014</v>
      </c>
      <c r="AD150" s="231">
        <f>AVERAGE(E150:AB150)</f>
        <v>1799.4481666666668</v>
      </c>
      <c r="AE150" s="231">
        <f>STDEV(E150:AB150)</f>
        <v>2104.6500753123591</v>
      </c>
      <c r="AF150" s="379" t="s">
        <v>1092</v>
      </c>
    </row>
    <row r="151" spans="4:34" x14ac:dyDescent="0.25">
      <c r="D151" s="331" t="s">
        <v>1093</v>
      </c>
      <c r="E151" s="231">
        <f>SUM(E149,E150)</f>
        <v>5830.3200000000006</v>
      </c>
      <c r="F151" s="231">
        <f t="shared" ref="F151:AB151" si="50">SUM(F149,F150)</f>
        <v>751.63199999999995</v>
      </c>
      <c r="G151" s="231">
        <f t="shared" si="50"/>
        <v>3390.0480000000002</v>
      </c>
      <c r="H151" s="231">
        <f t="shared" si="50"/>
        <v>2732.6880000000001</v>
      </c>
      <c r="I151" s="231">
        <f t="shared" si="50"/>
        <v>2211.0839999999998</v>
      </c>
      <c r="J151" s="231">
        <f t="shared" si="50"/>
        <v>1581.4080000000004</v>
      </c>
      <c r="K151" s="231">
        <f t="shared" si="50"/>
        <v>1218.5400000000002</v>
      </c>
      <c r="L151" s="231">
        <f t="shared" si="50"/>
        <v>5736.06</v>
      </c>
      <c r="M151" s="231">
        <f t="shared" si="50"/>
        <v>3094.9319999999998</v>
      </c>
      <c r="N151" s="231">
        <f t="shared" si="50"/>
        <v>107.64000000000001</v>
      </c>
      <c r="O151" s="231">
        <f t="shared" si="50"/>
        <v>3454.7160000000003</v>
      </c>
      <c r="P151" s="231">
        <f t="shared" si="50"/>
        <v>5410.02</v>
      </c>
      <c r="Q151" s="231">
        <f t="shared" si="50"/>
        <v>13132.2</v>
      </c>
      <c r="R151" s="231">
        <f t="shared" si="50"/>
        <v>3024.0480000000002</v>
      </c>
      <c r="S151" s="231">
        <f t="shared" si="50"/>
        <v>25459.5</v>
      </c>
      <c r="T151" s="231">
        <f t="shared" si="50"/>
        <v>21220.800000000003</v>
      </c>
      <c r="U151" s="231">
        <f t="shared" si="50"/>
        <v>3839.9520000000002</v>
      </c>
      <c r="V151" s="231">
        <f t="shared" si="50"/>
        <v>2790.0120000000006</v>
      </c>
      <c r="W151" s="231">
        <f t="shared" si="50"/>
        <v>8861.9040000000005</v>
      </c>
      <c r="X151" s="231">
        <f t="shared" si="50"/>
        <v>2652</v>
      </c>
      <c r="Y151" s="231">
        <f t="shared" si="50"/>
        <v>4427.0400000000009</v>
      </c>
      <c r="Z151" s="231">
        <f t="shared" si="50"/>
        <v>466.27200000000005</v>
      </c>
      <c r="AA151" s="231">
        <f t="shared" si="50"/>
        <v>7882.8360000000002</v>
      </c>
      <c r="AB151" s="231">
        <f t="shared" si="50"/>
        <v>284.61600000000004</v>
      </c>
      <c r="AD151" s="231">
        <f>AVERAGE(E151:AB151)</f>
        <v>5398.3445000000002</v>
      </c>
      <c r="AE151" s="231">
        <f>STDEV(E151:AB151)</f>
        <v>6313.9502259370774</v>
      </c>
      <c r="AF151" s="379" t="s">
        <v>1093</v>
      </c>
    </row>
  </sheetData>
  <mergeCells count="5">
    <mergeCell ref="D71:P71"/>
    <mergeCell ref="D85:P85"/>
    <mergeCell ref="E141:F141"/>
    <mergeCell ref="E142:F142"/>
    <mergeCell ref="AF148:AH148"/>
  </mergeCells>
  <pageMargins left="0.7" right="0.7" top="0.75" bottom="0.75" header="0.3" footer="0.3"/>
  <pageSetup scale="59" fitToWidth="2" orientation="landscape" horizontalDpi="4294967295" verticalDpi="4294967295" r:id="rId1"/>
  <colBreaks count="1" manualBreakCount="1">
    <brk id="14" min="29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O151"/>
  <sheetViews>
    <sheetView topLeftCell="A63" zoomScale="80" zoomScaleNormal="80" workbookViewId="0">
      <selection activeCell="D72" sqref="D72"/>
    </sheetView>
  </sheetViews>
  <sheetFormatPr defaultColWidth="9.140625" defaultRowHeight="15" x14ac:dyDescent="0.25"/>
  <cols>
    <col min="1" max="1" width="15.7109375" style="1" customWidth="1"/>
    <col min="2" max="2" width="2.7109375" style="1" customWidth="1"/>
    <col min="3" max="3" width="54.7109375" style="1" customWidth="1"/>
    <col min="4" max="27" width="12.7109375" style="1" customWidth="1"/>
    <col min="28" max="28" width="2.7109375" style="1" customWidth="1"/>
    <col min="29" max="29" width="10.5703125" style="1" customWidth="1"/>
    <col min="30" max="30" width="10" style="1" customWidth="1"/>
    <col min="31" max="31" width="13.7109375" style="1" customWidth="1"/>
    <col min="32" max="32" width="2.7109375" style="1" customWidth="1"/>
    <col min="33" max="48" width="9.28515625" style="1" customWidth="1"/>
    <col min="49" max="49" width="10" style="1" customWidth="1"/>
    <col min="50" max="65" width="9.28515625" style="1" customWidth="1"/>
    <col min="66" max="67" width="10" style="1" customWidth="1"/>
    <col min="68" max="70" width="9.28515625" style="1" customWidth="1"/>
    <col min="71" max="72" width="10" style="1" customWidth="1"/>
    <col min="73" max="74" width="9.28515625" style="1" customWidth="1"/>
    <col min="75" max="75" width="10" style="1" customWidth="1"/>
    <col min="76" max="76" width="11" style="1" customWidth="1"/>
    <col min="77" max="83" width="9.28515625" style="1" customWidth="1"/>
    <col min="84" max="86" width="10" style="1" customWidth="1"/>
    <col min="87" max="16384" width="9.140625" style="1"/>
  </cols>
  <sheetData>
    <row r="1" spans="1:93" x14ac:dyDescent="0.25">
      <c r="A1" s="1" t="s">
        <v>59</v>
      </c>
      <c r="C1" s="1" t="s">
        <v>60</v>
      </c>
      <c r="D1" s="1" t="s">
        <v>18</v>
      </c>
      <c r="E1" s="1" t="s">
        <v>61</v>
      </c>
      <c r="F1" s="1" t="s">
        <v>63</v>
      </c>
      <c r="G1" s="1" t="s">
        <v>0</v>
      </c>
      <c r="H1" s="1" t="s">
        <v>1</v>
      </c>
      <c r="I1" s="1" t="s">
        <v>2</v>
      </c>
      <c r="J1" s="1" t="s">
        <v>64</v>
      </c>
      <c r="K1" s="1" t="s">
        <v>62</v>
      </c>
      <c r="L1" s="1" t="s">
        <v>3</v>
      </c>
      <c r="M1" s="1" t="s">
        <v>65</v>
      </c>
      <c r="N1" s="1" t="s">
        <v>66</v>
      </c>
      <c r="O1" s="1" t="s">
        <v>67</v>
      </c>
      <c r="P1" s="1" t="s">
        <v>4</v>
      </c>
      <c r="Q1" s="1" t="s">
        <v>5</v>
      </c>
      <c r="R1" s="1" t="s">
        <v>46</v>
      </c>
      <c r="S1" s="1" t="s">
        <v>47</v>
      </c>
      <c r="T1" s="1" t="s">
        <v>48</v>
      </c>
      <c r="U1" s="1" t="s">
        <v>68</v>
      </c>
      <c r="V1" s="1" t="s">
        <v>69</v>
      </c>
      <c r="W1" s="1" t="s">
        <v>70</v>
      </c>
      <c r="X1" s="1" t="s">
        <v>71</v>
      </c>
      <c r="Y1" s="1" t="s">
        <v>72</v>
      </c>
      <c r="Z1" s="1" t="s">
        <v>73</v>
      </c>
      <c r="AA1" s="1" t="s">
        <v>74</v>
      </c>
      <c r="AB1" s="1" t="s">
        <v>75</v>
      </c>
      <c r="AD1" s="1" t="s">
        <v>76</v>
      </c>
      <c r="AE1" s="1" t="s">
        <v>6</v>
      </c>
      <c r="AG1" s="1" t="s">
        <v>77</v>
      </c>
      <c r="AH1" s="1" t="s">
        <v>78</v>
      </c>
      <c r="AI1" s="1" t="s">
        <v>79</v>
      </c>
      <c r="AJ1" s="1" t="s">
        <v>80</v>
      </c>
      <c r="AK1" s="1" t="s">
        <v>81</v>
      </c>
      <c r="AL1" s="1" t="s">
        <v>82</v>
      </c>
      <c r="AM1" s="1" t="s">
        <v>83</v>
      </c>
      <c r="AN1" s="1" t="s">
        <v>84</v>
      </c>
      <c r="AO1" s="1" t="s">
        <v>85</v>
      </c>
      <c r="AP1" s="1" t="s">
        <v>86</v>
      </c>
      <c r="AQ1" s="1" t="s">
        <v>87</v>
      </c>
      <c r="AR1" s="1" t="s">
        <v>88</v>
      </c>
      <c r="AS1" s="1" t="s">
        <v>89</v>
      </c>
      <c r="AT1" s="1" t="s">
        <v>90</v>
      </c>
      <c r="AU1" s="1" t="s">
        <v>91</v>
      </c>
      <c r="AV1" s="1" t="s">
        <v>92</v>
      </c>
      <c r="AW1" s="1" t="s">
        <v>93</v>
      </c>
      <c r="AX1" s="1" t="s">
        <v>94</v>
      </c>
      <c r="AY1" s="1" t="s">
        <v>95</v>
      </c>
      <c r="AZ1" s="1" t="s">
        <v>96</v>
      </c>
      <c r="BA1" s="1" t="s">
        <v>97</v>
      </c>
      <c r="BB1" s="1" t="s">
        <v>50</v>
      </c>
      <c r="BC1" s="1" t="s">
        <v>98</v>
      </c>
      <c r="BD1" s="1" t="s">
        <v>99</v>
      </c>
      <c r="BE1" s="1" t="s">
        <v>100</v>
      </c>
      <c r="BF1" s="1" t="s">
        <v>101</v>
      </c>
      <c r="BG1" s="1" t="s">
        <v>102</v>
      </c>
      <c r="BH1" s="1" t="s">
        <v>103</v>
      </c>
      <c r="BI1" s="1" t="s">
        <v>104</v>
      </c>
      <c r="BJ1" s="1" t="s">
        <v>105</v>
      </c>
      <c r="BK1" s="1" t="s">
        <v>106</v>
      </c>
      <c r="BL1" s="1" t="s">
        <v>107</v>
      </c>
      <c r="BM1" s="1" t="s">
        <v>108</v>
      </c>
      <c r="BN1" s="1" t="s">
        <v>116</v>
      </c>
      <c r="BO1" s="1" t="s">
        <v>109</v>
      </c>
      <c r="BP1" s="1" t="s">
        <v>7</v>
      </c>
      <c r="BQ1" s="1" t="s">
        <v>8</v>
      </c>
      <c r="BR1" s="1" t="s">
        <v>9</v>
      </c>
      <c r="BS1" s="1" t="s">
        <v>10</v>
      </c>
      <c r="BT1" s="1" t="s">
        <v>16</v>
      </c>
      <c r="BU1" s="1" t="s">
        <v>17</v>
      </c>
      <c r="BV1" s="1" t="s">
        <v>14</v>
      </c>
      <c r="BW1" s="1" t="s">
        <v>19</v>
      </c>
      <c r="BX1" s="1" t="s">
        <v>13</v>
      </c>
      <c r="BY1" s="1" t="s">
        <v>11</v>
      </c>
      <c r="BZ1" s="1" t="s">
        <v>12</v>
      </c>
      <c r="CA1" s="1" t="s">
        <v>110</v>
      </c>
      <c r="CB1" s="1" t="s">
        <v>111</v>
      </c>
      <c r="CC1" s="1" t="s">
        <v>112</v>
      </c>
      <c r="CD1" s="1" t="s">
        <v>113</v>
      </c>
      <c r="CE1" s="1" t="s">
        <v>114</v>
      </c>
      <c r="CF1" s="1" t="s">
        <v>20</v>
      </c>
      <c r="CG1" s="1" t="s">
        <v>24</v>
      </c>
      <c r="CH1" s="1" t="s">
        <v>21</v>
      </c>
      <c r="CI1" s="1" t="s">
        <v>22</v>
      </c>
      <c r="CJ1" s="1" t="s">
        <v>23</v>
      </c>
      <c r="CL1" s="1" t="s">
        <v>60</v>
      </c>
      <c r="CM1" s="1" t="s">
        <v>59</v>
      </c>
      <c r="CN1" s="1" t="s">
        <v>205</v>
      </c>
      <c r="CO1" s="1" t="s">
        <v>206</v>
      </c>
    </row>
    <row r="2" spans="1:93" x14ac:dyDescent="0.25">
      <c r="A2" s="1">
        <v>2014</v>
      </c>
      <c r="C2" s="1">
        <v>8</v>
      </c>
      <c r="D2" s="1" t="s">
        <v>117</v>
      </c>
      <c r="E2" s="1" t="s">
        <v>141</v>
      </c>
      <c r="F2" s="1" t="s">
        <v>49</v>
      </c>
      <c r="G2" s="1">
        <v>1575283328</v>
      </c>
      <c r="H2" s="1">
        <v>452894225.5</v>
      </c>
      <c r="I2" s="1">
        <v>1122389120</v>
      </c>
      <c r="J2" s="1">
        <v>0</v>
      </c>
      <c r="K2" s="1">
        <v>18468116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43308956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D2" s="1">
        <v>9.1399997472763062E-2</v>
      </c>
      <c r="AE2" s="1">
        <v>29188367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32653746</v>
      </c>
      <c r="AY2" s="1">
        <v>4333</v>
      </c>
      <c r="AZ2" s="1">
        <v>4136.25</v>
      </c>
      <c r="BA2" s="1">
        <v>3595.6666666666665</v>
      </c>
      <c r="BB2" s="1">
        <v>0</v>
      </c>
      <c r="BC2" s="1">
        <v>0</v>
      </c>
      <c r="BD2" s="1">
        <v>0</v>
      </c>
      <c r="BE2" s="1">
        <v>0</v>
      </c>
      <c r="BF2" s="1">
        <v>0.34999999403953552</v>
      </c>
      <c r="BG2" s="1">
        <v>6.5000000000000002E-2</v>
      </c>
      <c r="BH2" s="1">
        <v>0.18162958323955536</v>
      </c>
      <c r="BI2" s="1">
        <v>0.18551723659038544</v>
      </c>
      <c r="BJ2" s="1">
        <v>0.10993696749210358</v>
      </c>
      <c r="BK2" s="1">
        <v>0.23300400376319885</v>
      </c>
      <c r="BL2" s="1">
        <v>0.23814712464809418</v>
      </c>
      <c r="BM2" s="1">
        <v>0</v>
      </c>
      <c r="BN2" s="1">
        <v>0</v>
      </c>
      <c r="BO2" s="1">
        <v>0.11745130270719528</v>
      </c>
      <c r="BP2" s="1">
        <v>70937680</v>
      </c>
      <c r="BQ2" s="1">
        <v>6962409.5</v>
      </c>
      <c r="BR2" s="1">
        <v>22992224</v>
      </c>
      <c r="BS2" s="1">
        <v>0</v>
      </c>
      <c r="BT2" s="1">
        <v>16044624</v>
      </c>
      <c r="BU2" s="1">
        <v>7088127</v>
      </c>
      <c r="BV2" s="1">
        <v>3552189.75</v>
      </c>
      <c r="BW2" s="1">
        <v>10034013</v>
      </c>
      <c r="BX2" s="1">
        <v>6496343.5</v>
      </c>
      <c r="BY2" s="1">
        <v>21784110</v>
      </c>
      <c r="BZ2" s="1">
        <v>1095761664</v>
      </c>
      <c r="CA2" s="1">
        <v>0</v>
      </c>
      <c r="CB2" s="1">
        <v>0</v>
      </c>
      <c r="CC2" s="1">
        <v>0</v>
      </c>
      <c r="CD2" s="1">
        <v>0</v>
      </c>
      <c r="CE2" s="1">
        <v>0</v>
      </c>
      <c r="CF2" s="1">
        <v>6.321968138217926E-2</v>
      </c>
      <c r="CG2" s="1">
        <v>1.5960097312927246E-2</v>
      </c>
      <c r="CH2" s="1">
        <v>17488462</v>
      </c>
      <c r="CI2" s="1">
        <v>69273704</v>
      </c>
      <c r="CJ2" s="1">
        <v>195978448</v>
      </c>
      <c r="CL2" s="1">
        <v>8</v>
      </c>
      <c r="CM2" s="1">
        <v>2014</v>
      </c>
      <c r="CN2" s="1">
        <v>19331392</v>
      </c>
      <c r="CO2" s="1">
        <v>43308956</v>
      </c>
    </row>
    <row r="3" spans="1:93" x14ac:dyDescent="0.25">
      <c r="A3" s="1">
        <v>2014</v>
      </c>
      <c r="C3" s="1">
        <v>12</v>
      </c>
      <c r="D3" s="1" t="s">
        <v>118</v>
      </c>
      <c r="E3" s="1" t="s">
        <v>142</v>
      </c>
      <c r="F3" s="1" t="s">
        <v>49</v>
      </c>
      <c r="G3" s="1">
        <v>115548808</v>
      </c>
      <c r="H3" s="1">
        <v>34022856</v>
      </c>
      <c r="I3" s="1">
        <v>81525952</v>
      </c>
      <c r="J3" s="1">
        <v>0</v>
      </c>
      <c r="K3" s="1">
        <v>25144.5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24294196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D3" s="1">
        <v>9.1399997472763062E-2</v>
      </c>
      <c r="AE3" s="1">
        <v>2425651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3073055</v>
      </c>
      <c r="AY3" s="1">
        <v>411</v>
      </c>
      <c r="AZ3" s="1">
        <v>399.60000610351563</v>
      </c>
      <c r="BA3" s="1">
        <v>371.66666666666669</v>
      </c>
      <c r="BB3" s="1">
        <v>0</v>
      </c>
      <c r="BC3" s="1">
        <v>0</v>
      </c>
      <c r="BD3" s="1">
        <v>0</v>
      </c>
      <c r="BE3" s="1">
        <v>0</v>
      </c>
      <c r="BF3" s="1">
        <v>0.34999999403953552</v>
      </c>
      <c r="BG3" s="1">
        <v>0</v>
      </c>
      <c r="BH3" s="1">
        <v>0.11162100732326508</v>
      </c>
      <c r="BI3" s="1">
        <v>0.11702822148799896</v>
      </c>
      <c r="BJ3" s="1">
        <v>0.46651449799537659</v>
      </c>
      <c r="BK3" s="1">
        <v>0.27612286806106567</v>
      </c>
      <c r="BL3" s="1">
        <v>0.30525436997413635</v>
      </c>
      <c r="BM3" s="1">
        <v>0</v>
      </c>
      <c r="BN3" s="1">
        <v>0</v>
      </c>
      <c r="BO3" s="1">
        <v>0.10561852157115936</v>
      </c>
      <c r="BP3" s="1">
        <v>2706907.75</v>
      </c>
      <c r="BQ3" s="1">
        <v>0</v>
      </c>
      <c r="BR3" s="1">
        <v>341263.625</v>
      </c>
      <c r="BS3" s="1">
        <v>0</v>
      </c>
      <c r="BT3" s="1">
        <v>12174913</v>
      </c>
      <c r="BU3" s="1">
        <v>392883.625</v>
      </c>
      <c r="BV3" s="1">
        <v>374668.90625</v>
      </c>
      <c r="BW3" s="1">
        <v>2840611.5</v>
      </c>
      <c r="BX3" s="1">
        <v>3644129.5</v>
      </c>
      <c r="BY3" s="1">
        <v>8157190</v>
      </c>
      <c r="BZ3" s="1">
        <v>90961624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8.3792820572853088E-2</v>
      </c>
      <c r="CG3" s="1">
        <v>1.724572479724884E-2</v>
      </c>
      <c r="CH3" s="1">
        <v>1568699.125</v>
      </c>
      <c r="CI3" s="1">
        <v>7621931</v>
      </c>
      <c r="CJ3" s="1">
        <v>51693556</v>
      </c>
      <c r="CL3" s="1">
        <v>12</v>
      </c>
      <c r="CM3" s="1">
        <v>2014</v>
      </c>
      <c r="CN3" s="1">
        <v>1221277</v>
      </c>
      <c r="CO3" s="1">
        <v>24294196</v>
      </c>
    </row>
    <row r="4" spans="1:93" x14ac:dyDescent="0.25">
      <c r="A4" s="1">
        <v>2014</v>
      </c>
      <c r="C4" s="1">
        <v>23</v>
      </c>
      <c r="D4" s="1" t="s">
        <v>119</v>
      </c>
      <c r="E4" s="1" t="s">
        <v>143</v>
      </c>
      <c r="F4" s="1" t="s">
        <v>49</v>
      </c>
      <c r="G4" s="1">
        <v>1438663296</v>
      </c>
      <c r="H4" s="1">
        <v>203458128</v>
      </c>
      <c r="I4" s="1">
        <v>1235205120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152667376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D4" s="1">
        <v>9.1399997472763062E-2</v>
      </c>
      <c r="AE4" s="1">
        <v>38559907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590070</v>
      </c>
      <c r="AY4" s="1">
        <v>1577</v>
      </c>
      <c r="AZ4" s="1">
        <v>1498.75</v>
      </c>
      <c r="BA4" s="1">
        <v>1390.9166666666667</v>
      </c>
      <c r="BB4" s="1">
        <v>0</v>
      </c>
      <c r="BC4" s="1">
        <v>0</v>
      </c>
      <c r="BD4" s="1">
        <v>0</v>
      </c>
      <c r="BE4" s="1">
        <v>0</v>
      </c>
      <c r="BF4" s="1">
        <v>0.34999999403953552</v>
      </c>
      <c r="BG4" s="1">
        <v>8.9300000000000004E-2</v>
      </c>
      <c r="BH4" s="1">
        <v>0.50662398338317871</v>
      </c>
      <c r="BI4" s="1">
        <v>0.54810839891433716</v>
      </c>
      <c r="BJ4" s="1">
        <v>0.61434489488601685</v>
      </c>
      <c r="BK4" s="1">
        <v>0.56069684028625488</v>
      </c>
      <c r="BL4" s="1">
        <v>0.59370017051696777</v>
      </c>
      <c r="BM4" s="1">
        <v>0</v>
      </c>
      <c r="BN4" s="1">
        <v>0</v>
      </c>
      <c r="BO4" s="1">
        <v>0.31953907012939453</v>
      </c>
      <c r="BP4" s="1">
        <v>23414418</v>
      </c>
      <c r="BQ4" s="1">
        <v>126506.796875</v>
      </c>
      <c r="BR4" s="1">
        <v>0</v>
      </c>
      <c r="BS4" s="1">
        <v>0</v>
      </c>
      <c r="BT4" s="1">
        <v>31113342</v>
      </c>
      <c r="BU4" s="1">
        <v>5535515.5</v>
      </c>
      <c r="BV4" s="1">
        <v>3855470.75</v>
      </c>
      <c r="BW4" s="1">
        <v>20949196</v>
      </c>
      <c r="BX4" s="1">
        <v>22900106</v>
      </c>
      <c r="BY4" s="1">
        <v>66376920</v>
      </c>
      <c r="BZ4" s="1">
        <v>1300941312</v>
      </c>
      <c r="CA4" s="1">
        <v>0</v>
      </c>
      <c r="CB4" s="1">
        <v>0</v>
      </c>
      <c r="CC4" s="1">
        <v>0</v>
      </c>
      <c r="CD4" s="1">
        <v>0</v>
      </c>
      <c r="CE4" s="1">
        <v>0</v>
      </c>
      <c r="CF4" s="1">
        <v>7.5514517724514008E-2</v>
      </c>
      <c r="CG4" s="1">
        <v>2.21901535987854E-2</v>
      </c>
      <c r="CH4" s="1">
        <v>28868088</v>
      </c>
      <c r="CI4" s="1">
        <v>98239952</v>
      </c>
      <c r="CJ4" s="1">
        <v>379788832</v>
      </c>
      <c r="CL4" s="1">
        <v>23</v>
      </c>
      <c r="CM4" s="1">
        <v>2014</v>
      </c>
      <c r="CN4" s="1">
        <v>12638498</v>
      </c>
      <c r="CO4" s="1">
        <v>152667376</v>
      </c>
    </row>
    <row r="5" spans="1:93" x14ac:dyDescent="0.25">
      <c r="A5" s="1">
        <v>2014</v>
      </c>
      <c r="C5" s="1">
        <v>27</v>
      </c>
      <c r="D5" s="1" t="s">
        <v>120</v>
      </c>
      <c r="E5" s="1" t="s">
        <v>144</v>
      </c>
      <c r="F5" s="1" t="s">
        <v>49</v>
      </c>
      <c r="G5" s="1">
        <v>668622144</v>
      </c>
      <c r="H5" s="1">
        <v>234909939.5</v>
      </c>
      <c r="I5" s="1">
        <v>433712192</v>
      </c>
      <c r="J5" s="1">
        <v>0</v>
      </c>
      <c r="K5" s="1">
        <v>9486548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33312296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D5" s="1">
        <v>9.1399997472763062E-2</v>
      </c>
      <c r="AE5" s="1">
        <v>12318073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7454859</v>
      </c>
      <c r="AY5" s="1">
        <v>1258</v>
      </c>
      <c r="AZ5" s="1">
        <v>1197</v>
      </c>
      <c r="BA5" s="1">
        <v>1014.9166666666666</v>
      </c>
      <c r="BB5" s="1">
        <v>0</v>
      </c>
      <c r="BC5" s="1">
        <v>0</v>
      </c>
      <c r="BD5" s="1">
        <v>0</v>
      </c>
      <c r="BE5" s="1">
        <v>0</v>
      </c>
      <c r="BF5" s="1">
        <v>0.34999999403953552</v>
      </c>
      <c r="BG5" s="1">
        <v>0</v>
      </c>
      <c r="BH5" s="1">
        <v>0.14187441766262054</v>
      </c>
      <c r="BI5" s="1">
        <v>0.14725279808044434</v>
      </c>
      <c r="BJ5" s="1">
        <v>0.21666558086872101</v>
      </c>
      <c r="BK5" s="1">
        <v>0.13984699547290802</v>
      </c>
      <c r="BL5" s="1">
        <v>0.14634834229946136</v>
      </c>
      <c r="BM5" s="1">
        <v>0</v>
      </c>
      <c r="BN5" s="1">
        <v>0</v>
      </c>
      <c r="BO5" s="1">
        <v>0.14683417975902557</v>
      </c>
      <c r="BP5" s="1">
        <v>481071.28125</v>
      </c>
      <c r="BQ5" s="1">
        <v>224494.984375</v>
      </c>
      <c r="BR5" s="1">
        <v>9479034</v>
      </c>
      <c r="BS5" s="1">
        <v>0</v>
      </c>
      <c r="BT5" s="1">
        <v>14952797</v>
      </c>
      <c r="BU5" s="1">
        <v>1613418.375</v>
      </c>
      <c r="BV5" s="1">
        <v>3090427.5</v>
      </c>
      <c r="BW5" s="1">
        <v>49070476</v>
      </c>
      <c r="BX5" s="1">
        <v>4996844.5</v>
      </c>
      <c r="BY5" s="1">
        <v>20143706</v>
      </c>
      <c r="BZ5" s="1">
        <v>467626208</v>
      </c>
      <c r="CA5" s="1">
        <v>0</v>
      </c>
      <c r="CB5" s="1">
        <v>0</v>
      </c>
      <c r="CC5" s="1">
        <v>0</v>
      </c>
      <c r="CD5" s="1">
        <v>0</v>
      </c>
      <c r="CE5" s="1">
        <v>0</v>
      </c>
      <c r="CF5" s="1">
        <v>8.1008642911911011E-2</v>
      </c>
      <c r="CG5" s="1">
        <v>2.410881407558918E-2</v>
      </c>
      <c r="CH5" s="1">
        <v>11273913</v>
      </c>
      <c r="CI5" s="1">
        <v>37881764</v>
      </c>
      <c r="CJ5" s="1">
        <v>163513168</v>
      </c>
      <c r="CL5" s="1">
        <v>27</v>
      </c>
      <c r="CM5" s="1">
        <v>2014</v>
      </c>
      <c r="CN5" s="1">
        <v>9052461</v>
      </c>
      <c r="CO5" s="1">
        <v>33312296</v>
      </c>
    </row>
    <row r="6" spans="1:93" x14ac:dyDescent="0.25">
      <c r="A6" s="1">
        <v>2014</v>
      </c>
      <c r="C6" s="1">
        <v>49</v>
      </c>
      <c r="D6" s="1" t="s">
        <v>121</v>
      </c>
      <c r="E6" s="1" t="s">
        <v>115</v>
      </c>
      <c r="F6" s="1" t="s">
        <v>49</v>
      </c>
      <c r="G6" s="1">
        <v>396685312</v>
      </c>
      <c r="H6" s="1">
        <v>203078705</v>
      </c>
      <c r="I6" s="1">
        <v>193606608</v>
      </c>
      <c r="J6" s="1">
        <v>0</v>
      </c>
      <c r="K6" s="1">
        <v>5316359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17855416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D6" s="1">
        <v>9.1399997472763062E-2</v>
      </c>
      <c r="AE6" s="1">
        <v>7197854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11579903</v>
      </c>
      <c r="AY6" s="1">
        <v>1764</v>
      </c>
      <c r="AZ6" s="1">
        <v>1680</v>
      </c>
      <c r="BA6" s="1">
        <v>1328.5</v>
      </c>
      <c r="BB6" s="1">
        <v>0</v>
      </c>
      <c r="BC6" s="1">
        <v>0</v>
      </c>
      <c r="BD6" s="1">
        <v>0</v>
      </c>
      <c r="BE6" s="1">
        <v>0</v>
      </c>
      <c r="BF6" s="1">
        <v>0.34999999403953552</v>
      </c>
      <c r="BG6" s="1">
        <v>0</v>
      </c>
      <c r="BH6" s="1">
        <v>0.10180489718914032</v>
      </c>
      <c r="BI6" s="1">
        <v>0.105803482234478</v>
      </c>
      <c r="BJ6" s="1">
        <v>0.11441483348608017</v>
      </c>
      <c r="BK6" s="1">
        <v>0.10520428419113159</v>
      </c>
      <c r="BL6" s="1">
        <v>0.11025303602218628</v>
      </c>
      <c r="BM6" s="1">
        <v>0</v>
      </c>
      <c r="BN6" s="1">
        <v>0</v>
      </c>
      <c r="BO6" s="1">
        <v>9.8762504756450653E-2</v>
      </c>
      <c r="BP6" s="1">
        <v>19975030</v>
      </c>
      <c r="BQ6" s="1">
        <v>2347852.75</v>
      </c>
      <c r="BR6" s="1">
        <v>5570693</v>
      </c>
      <c r="BS6" s="1">
        <v>0</v>
      </c>
      <c r="BT6" s="1">
        <v>10541914</v>
      </c>
      <c r="BU6" s="1">
        <v>3038849.5</v>
      </c>
      <c r="BV6" s="1">
        <v>763018.4375</v>
      </c>
      <c r="BW6" s="1">
        <v>7179515</v>
      </c>
      <c r="BX6" s="1">
        <v>2678312.5</v>
      </c>
      <c r="BY6" s="1">
        <v>8524221</v>
      </c>
      <c r="BZ6" s="1">
        <v>188056944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7.7094592154026031E-2</v>
      </c>
      <c r="CG6" s="1">
        <v>1.6096586361527443E-2</v>
      </c>
      <c r="CH6" s="1">
        <v>3027074.75</v>
      </c>
      <c r="CI6" s="1">
        <v>14498173</v>
      </c>
      <c r="CJ6" s="1">
        <v>64101816</v>
      </c>
      <c r="CL6" s="1">
        <v>49</v>
      </c>
      <c r="CM6" s="1">
        <v>2014</v>
      </c>
      <c r="CN6" s="1">
        <v>3813276</v>
      </c>
      <c r="CO6" s="1">
        <v>17855416</v>
      </c>
    </row>
    <row r="7" spans="1:93" x14ac:dyDescent="0.25">
      <c r="A7" s="1">
        <v>2014</v>
      </c>
      <c r="C7" s="1">
        <v>51</v>
      </c>
      <c r="D7" s="1" t="s">
        <v>122</v>
      </c>
      <c r="E7" s="1" t="s">
        <v>145</v>
      </c>
      <c r="F7" s="1" t="s">
        <v>49</v>
      </c>
      <c r="G7" s="1">
        <v>275970208</v>
      </c>
      <c r="H7" s="1">
        <v>87013492.5</v>
      </c>
      <c r="I7" s="1">
        <v>188956720</v>
      </c>
      <c r="J7" s="1">
        <v>0</v>
      </c>
      <c r="K7" s="1">
        <v>2459624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22680984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D7" s="1">
        <v>9.1399997472763062E-2</v>
      </c>
      <c r="AE7" s="1">
        <v>6493851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6137235</v>
      </c>
      <c r="AY7" s="1">
        <v>1162</v>
      </c>
      <c r="AZ7" s="1">
        <v>1089.25</v>
      </c>
      <c r="BA7" s="1">
        <v>962.75</v>
      </c>
      <c r="BB7" s="1">
        <v>0</v>
      </c>
      <c r="BC7" s="1">
        <v>0</v>
      </c>
      <c r="BD7" s="1">
        <v>0</v>
      </c>
      <c r="BE7" s="1">
        <v>0</v>
      </c>
      <c r="BF7" s="1">
        <v>0.34999999403953552</v>
      </c>
      <c r="BG7" s="1">
        <v>7.0000000000000007E-2</v>
      </c>
      <c r="BH7" s="1">
        <v>0.12174180895090103</v>
      </c>
      <c r="BI7" s="1">
        <v>0.12606805562973022</v>
      </c>
      <c r="BJ7" s="1">
        <v>0.26457491517066956</v>
      </c>
      <c r="BK7" s="1">
        <v>0.12610682845115662</v>
      </c>
      <c r="BL7" s="1">
        <v>0.12900410592556</v>
      </c>
      <c r="BM7" s="1">
        <v>0</v>
      </c>
      <c r="BN7" s="1">
        <v>0</v>
      </c>
      <c r="BO7" s="1">
        <v>0.11323070526123047</v>
      </c>
      <c r="BP7" s="1">
        <v>9641980</v>
      </c>
      <c r="BQ7" s="1">
        <v>2252642.75</v>
      </c>
      <c r="BR7" s="1">
        <v>2710200.25</v>
      </c>
      <c r="BS7" s="1">
        <v>0</v>
      </c>
      <c r="BT7" s="1">
        <v>9924379</v>
      </c>
      <c r="BU7" s="1">
        <v>985130.6875</v>
      </c>
      <c r="BV7" s="1">
        <v>329749.53125</v>
      </c>
      <c r="BW7" s="1">
        <v>8880317</v>
      </c>
      <c r="BX7" s="1">
        <v>3402147.5</v>
      </c>
      <c r="BY7" s="1">
        <v>3634110.75</v>
      </c>
      <c r="BZ7" s="1">
        <v>186808544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7.1651749312877655E-2</v>
      </c>
      <c r="CG7" s="1">
        <v>1.8415700644254684E-2</v>
      </c>
      <c r="CH7" s="1">
        <v>3440210.25</v>
      </c>
      <c r="CI7" s="1">
        <v>13385159</v>
      </c>
      <c r="CJ7" s="1">
        <v>66119780</v>
      </c>
      <c r="CL7" s="1">
        <v>51</v>
      </c>
      <c r="CM7" s="1">
        <v>2014</v>
      </c>
      <c r="CN7" s="1">
        <v>4980778</v>
      </c>
      <c r="CO7" s="1">
        <v>22680984</v>
      </c>
    </row>
    <row r="8" spans="1:93" x14ac:dyDescent="0.25">
      <c r="A8" s="1">
        <v>2014</v>
      </c>
      <c r="C8" s="1">
        <v>61</v>
      </c>
      <c r="D8" s="1" t="s">
        <v>123</v>
      </c>
      <c r="E8" s="1" t="s">
        <v>146</v>
      </c>
      <c r="F8" s="1" t="s">
        <v>49</v>
      </c>
      <c r="G8" s="1">
        <v>190662768</v>
      </c>
      <c r="H8" s="1">
        <v>61396955.5</v>
      </c>
      <c r="I8" s="1">
        <v>129265816</v>
      </c>
      <c r="J8" s="1">
        <v>0</v>
      </c>
      <c r="K8" s="1">
        <v>494236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92766552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D8" s="1">
        <v>9.1399997472763062E-2</v>
      </c>
      <c r="AE8" s="1">
        <v>4231054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4936562</v>
      </c>
      <c r="AY8" s="1">
        <v>745</v>
      </c>
      <c r="AZ8" s="1">
        <v>680.75</v>
      </c>
      <c r="BA8" s="1">
        <v>618.25</v>
      </c>
      <c r="BB8" s="1">
        <v>0</v>
      </c>
      <c r="BC8" s="1">
        <v>0</v>
      </c>
      <c r="BD8" s="1">
        <v>0</v>
      </c>
      <c r="BE8" s="1">
        <v>0</v>
      </c>
      <c r="BF8" s="1">
        <v>0.34999999403953552</v>
      </c>
      <c r="BG8" s="1">
        <v>8.5000000000000006E-2</v>
      </c>
      <c r="BH8" s="1">
        <v>0.13462914526462555</v>
      </c>
      <c r="BI8" s="1">
        <v>0.14502860605716705</v>
      </c>
      <c r="BJ8" s="1">
        <v>0.64896535873413086</v>
      </c>
      <c r="BK8" s="1">
        <v>0.14634975790977478</v>
      </c>
      <c r="BL8" s="1">
        <v>0.15837259590625763</v>
      </c>
      <c r="BM8" s="1">
        <v>0</v>
      </c>
      <c r="BN8" s="1">
        <v>0</v>
      </c>
      <c r="BO8" s="1">
        <v>0.11520405858755112</v>
      </c>
      <c r="BP8" s="1">
        <v>9522762</v>
      </c>
      <c r="BQ8" s="1">
        <v>485841.65625</v>
      </c>
      <c r="BR8" s="1">
        <v>638640.6875</v>
      </c>
      <c r="BS8" s="1">
        <v>0</v>
      </c>
      <c r="BT8" s="1">
        <v>24960812</v>
      </c>
      <c r="BU8" s="1">
        <v>316994.375</v>
      </c>
      <c r="BV8" s="1">
        <v>654200.8125</v>
      </c>
      <c r="BW8" s="1">
        <v>20223712</v>
      </c>
      <c r="BX8" s="1">
        <v>13914983</v>
      </c>
      <c r="BY8" s="1">
        <v>9742853</v>
      </c>
      <c r="BZ8" s="1">
        <v>143553680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7.1682900190353394E-2</v>
      </c>
      <c r="CG8" s="1">
        <v>1.813211664557457E-2</v>
      </c>
      <c r="CH8" s="1">
        <v>2602932</v>
      </c>
      <c r="CI8" s="1">
        <v>10290344</v>
      </c>
      <c r="CJ8" s="1">
        <v>156046608</v>
      </c>
      <c r="CL8" s="1">
        <v>61</v>
      </c>
      <c r="CM8" s="1">
        <v>2014</v>
      </c>
      <c r="CN8" s="1">
        <v>4879880</v>
      </c>
      <c r="CO8" s="1">
        <v>92766552</v>
      </c>
    </row>
    <row r="9" spans="1:93" x14ac:dyDescent="0.25">
      <c r="A9" s="1">
        <v>2014</v>
      </c>
      <c r="C9" s="1">
        <v>70</v>
      </c>
      <c r="D9" s="1" t="s">
        <v>124</v>
      </c>
      <c r="E9" s="1" t="s">
        <v>147</v>
      </c>
      <c r="F9" s="1" t="s">
        <v>49</v>
      </c>
      <c r="G9" s="1">
        <v>995452160</v>
      </c>
      <c r="H9" s="1">
        <v>306401054.5</v>
      </c>
      <c r="I9" s="1">
        <v>689051136</v>
      </c>
      <c r="J9" s="1">
        <v>0</v>
      </c>
      <c r="K9" s="1">
        <v>11079910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27335660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D9" s="1">
        <v>9.1399997472763062E-2</v>
      </c>
      <c r="AE9" s="1">
        <v>20082639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17457771</v>
      </c>
      <c r="AY9" s="1">
        <v>3184</v>
      </c>
      <c r="AZ9" s="1">
        <v>2837.5</v>
      </c>
      <c r="BA9" s="1">
        <v>2334.5833333333335</v>
      </c>
      <c r="BB9" s="1">
        <v>0</v>
      </c>
      <c r="BC9" s="1">
        <v>0</v>
      </c>
      <c r="BD9" s="1">
        <v>0</v>
      </c>
      <c r="BE9" s="1">
        <v>0</v>
      </c>
      <c r="BF9" s="1">
        <v>0.34999999403953552</v>
      </c>
      <c r="BG9" s="1">
        <v>7.3999999999999996E-2</v>
      </c>
      <c r="BH9" s="1">
        <v>0.19503021240234375</v>
      </c>
      <c r="BI9" s="1">
        <v>0.20832277834415436</v>
      </c>
      <c r="BJ9" s="1">
        <v>0.16293798387050629</v>
      </c>
      <c r="BK9" s="1">
        <v>0.21907003223896027</v>
      </c>
      <c r="BL9" s="1">
        <v>0.23521636426448822</v>
      </c>
      <c r="BM9" s="1">
        <v>0</v>
      </c>
      <c r="BN9" s="1">
        <v>0</v>
      </c>
      <c r="BO9" s="1">
        <v>0.15642717480659485</v>
      </c>
      <c r="BP9" s="1">
        <v>38582352</v>
      </c>
      <c r="BQ9" s="1">
        <v>15435094</v>
      </c>
      <c r="BR9" s="1">
        <v>12423666</v>
      </c>
      <c r="BS9" s="1">
        <v>0</v>
      </c>
      <c r="BT9" s="1">
        <v>23949264</v>
      </c>
      <c r="BU9" s="1">
        <v>2558203.75</v>
      </c>
      <c r="BV9" s="1">
        <v>1895289.625</v>
      </c>
      <c r="BW9" s="1">
        <v>5172992.5</v>
      </c>
      <c r="BX9" s="1">
        <v>4100349</v>
      </c>
      <c r="BY9" s="1">
        <v>46445816</v>
      </c>
      <c r="BZ9" s="1">
        <v>698003520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7.3786273598670959E-2</v>
      </c>
      <c r="CG9" s="1">
        <v>1.9024346023797989E-2</v>
      </c>
      <c r="CH9" s="1">
        <v>13279060</v>
      </c>
      <c r="CI9" s="1">
        <v>51503080</v>
      </c>
      <c r="CJ9" s="1">
        <v>145776192</v>
      </c>
      <c r="CL9" s="1">
        <v>70</v>
      </c>
      <c r="CM9" s="1">
        <v>2014</v>
      </c>
      <c r="CN9" s="1">
        <v>15255541</v>
      </c>
      <c r="CO9" s="1">
        <v>27335660</v>
      </c>
    </row>
    <row r="10" spans="1:93" x14ac:dyDescent="0.25">
      <c r="A10" s="1">
        <v>2014</v>
      </c>
      <c r="C10" s="1">
        <v>80</v>
      </c>
      <c r="D10" s="1" t="s">
        <v>125</v>
      </c>
      <c r="E10" s="1" t="s">
        <v>145</v>
      </c>
      <c r="F10" s="1" t="s">
        <v>49</v>
      </c>
      <c r="G10" s="1">
        <v>757617088</v>
      </c>
      <c r="H10" s="1">
        <v>224674689.5</v>
      </c>
      <c r="I10" s="1">
        <v>532942400</v>
      </c>
      <c r="J10" s="1">
        <v>0</v>
      </c>
      <c r="K10" s="1">
        <v>8855738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124606136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D10" s="1">
        <v>9.1399997472763062E-2</v>
      </c>
      <c r="AE10" s="1">
        <v>20036580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13028896</v>
      </c>
      <c r="AY10" s="1">
        <v>2341</v>
      </c>
      <c r="AZ10" s="1">
        <v>2188.75</v>
      </c>
      <c r="BA10" s="1">
        <v>1768.5</v>
      </c>
      <c r="BB10" s="1">
        <v>0</v>
      </c>
      <c r="BC10" s="1">
        <v>0</v>
      </c>
      <c r="BD10" s="1">
        <v>0</v>
      </c>
      <c r="BE10" s="1">
        <v>0</v>
      </c>
      <c r="BF10" s="1">
        <v>0.34999999403953552</v>
      </c>
      <c r="BG10" s="1">
        <v>7.0000000000000007E-2</v>
      </c>
      <c r="BH10" s="1">
        <v>0.16979487240314484</v>
      </c>
      <c r="BI10" s="1">
        <v>0.17385664582252502</v>
      </c>
      <c r="BJ10" s="1">
        <v>0.37983798980712891</v>
      </c>
      <c r="BK10" s="1">
        <v>0.19919361174106598</v>
      </c>
      <c r="BL10" s="1">
        <v>0.20254343748092651</v>
      </c>
      <c r="BM10" s="1">
        <v>0</v>
      </c>
      <c r="BN10" s="1">
        <v>0</v>
      </c>
      <c r="BO10" s="1">
        <v>0.1257656067609787</v>
      </c>
      <c r="BP10" s="1">
        <v>22878384</v>
      </c>
      <c r="BQ10" s="1">
        <v>5238516</v>
      </c>
      <c r="BR10" s="1">
        <v>8950219</v>
      </c>
      <c r="BS10" s="1">
        <v>0</v>
      </c>
      <c r="BT10" s="1">
        <v>31126002</v>
      </c>
      <c r="BU10" s="1">
        <v>2552027</v>
      </c>
      <c r="BV10" s="1">
        <v>776116.0625</v>
      </c>
      <c r="BW10" s="1">
        <v>16696943</v>
      </c>
      <c r="BX10" s="1">
        <v>18690920</v>
      </c>
      <c r="BY10" s="1">
        <v>7580663</v>
      </c>
      <c r="BZ10" s="1">
        <v>540047296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8.1973902881145477E-2</v>
      </c>
      <c r="CG10" s="1">
        <v>2.5617383420467377E-2</v>
      </c>
      <c r="CH10" s="1">
        <v>13834599</v>
      </c>
      <c r="CI10" s="1">
        <v>44269784</v>
      </c>
      <c r="CJ10" s="1">
        <v>253898192</v>
      </c>
      <c r="CL10" s="1">
        <v>80</v>
      </c>
      <c r="CM10" s="1">
        <v>2014</v>
      </c>
      <c r="CN10" s="1">
        <v>9355502</v>
      </c>
      <c r="CO10" s="1">
        <v>124606136</v>
      </c>
    </row>
    <row r="11" spans="1:93" x14ac:dyDescent="0.25">
      <c r="A11" s="1">
        <v>2014</v>
      </c>
      <c r="C11" s="1">
        <v>84</v>
      </c>
      <c r="D11" s="1" t="s">
        <v>126</v>
      </c>
      <c r="E11" s="1" t="s">
        <v>148</v>
      </c>
      <c r="F11" s="1" t="s">
        <v>49</v>
      </c>
      <c r="G11" s="1">
        <v>4799034</v>
      </c>
      <c r="H11" s="1">
        <v>3156322</v>
      </c>
      <c r="I11" s="1">
        <v>1642712</v>
      </c>
      <c r="J11" s="1">
        <v>0</v>
      </c>
      <c r="K11" s="1">
        <v>12219.5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471448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D11" s="1">
        <v>9.1399997472763062E-2</v>
      </c>
      <c r="AE11" s="1">
        <v>129038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486290</v>
      </c>
      <c r="AY11" s="1">
        <v>70</v>
      </c>
      <c r="AZ11" s="1">
        <v>67.5</v>
      </c>
      <c r="BA11" s="1">
        <v>60.416666666666664</v>
      </c>
      <c r="BB11" s="1">
        <v>0</v>
      </c>
      <c r="BC11" s="1">
        <v>0</v>
      </c>
      <c r="BD11" s="1">
        <v>0</v>
      </c>
      <c r="BE11" s="1">
        <v>0</v>
      </c>
      <c r="BF11" s="1">
        <v>0.34999999403953552</v>
      </c>
      <c r="BG11" s="1">
        <v>0.05</v>
      </c>
      <c r="BH11" s="1">
        <v>8.0734632909297943E-2</v>
      </c>
      <c r="BI11" s="1">
        <v>8.6012817919254303E-2</v>
      </c>
      <c r="BJ11" s="1">
        <v>0.12907351553440094</v>
      </c>
      <c r="BK11" s="1">
        <v>5.1137704402208328E-2</v>
      </c>
      <c r="BL11" s="1">
        <v>5.3758583962917328E-2</v>
      </c>
      <c r="BM11" s="1">
        <v>0</v>
      </c>
      <c r="BN11" s="1">
        <v>0</v>
      </c>
      <c r="BO11" s="1">
        <v>0.11553677171468735</v>
      </c>
      <c r="BP11" s="1">
        <v>60994.69140625</v>
      </c>
      <c r="BQ11" s="1">
        <v>823.573974609375</v>
      </c>
      <c r="BR11" s="1">
        <v>12219.5</v>
      </c>
      <c r="BS11" s="1">
        <v>0</v>
      </c>
      <c r="BT11" s="1">
        <v>243483.734375</v>
      </c>
      <c r="BU11" s="1">
        <v>44503.203125</v>
      </c>
      <c r="BV11" s="1">
        <v>14382.203125</v>
      </c>
      <c r="BW11" s="1">
        <v>175361.734375</v>
      </c>
      <c r="BX11" s="1">
        <v>70717.203125</v>
      </c>
      <c r="BY11" s="1">
        <v>81995.203125</v>
      </c>
      <c r="BZ11" s="1">
        <v>1745825.625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9.1399997472763062E-2</v>
      </c>
      <c r="CG11" s="1">
        <v>3.4960497170686722E-2</v>
      </c>
      <c r="CH11" s="1">
        <v>61034.93359375</v>
      </c>
      <c r="CI11" s="1">
        <v>159568.453125</v>
      </c>
      <c r="CJ11" s="1">
        <v>1298820.25</v>
      </c>
      <c r="CL11" s="1">
        <v>84</v>
      </c>
      <c r="CM11" s="1">
        <v>2014</v>
      </c>
      <c r="CN11" s="1">
        <v>471427</v>
      </c>
      <c r="CO11" s="1">
        <v>471448</v>
      </c>
    </row>
    <row r="12" spans="1:93" x14ac:dyDescent="0.25">
      <c r="A12" s="1">
        <v>2014</v>
      </c>
      <c r="C12" s="1">
        <v>98</v>
      </c>
      <c r="D12" s="1" t="s">
        <v>127</v>
      </c>
      <c r="E12" s="1" t="s">
        <v>149</v>
      </c>
      <c r="F12" s="1" t="s">
        <v>49</v>
      </c>
      <c r="G12" s="1">
        <v>564085888</v>
      </c>
      <c r="H12" s="1">
        <v>188170616.5</v>
      </c>
      <c r="I12" s="1">
        <v>375915264</v>
      </c>
      <c r="J12" s="1">
        <v>0</v>
      </c>
      <c r="K12" s="1">
        <v>3692203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64818348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D12" s="1">
        <v>9.1399997472763062E-2</v>
      </c>
      <c r="AE12" s="1">
        <v>14096259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14240224</v>
      </c>
      <c r="AY12" s="1">
        <v>1637</v>
      </c>
      <c r="AZ12" s="1">
        <v>1609.75</v>
      </c>
      <c r="BA12" s="1">
        <v>1533.25</v>
      </c>
      <c r="BB12" s="1">
        <v>0</v>
      </c>
      <c r="BC12" s="1">
        <v>0</v>
      </c>
      <c r="BD12" s="1">
        <v>0</v>
      </c>
      <c r="BE12" s="1">
        <v>0</v>
      </c>
      <c r="BF12" s="1">
        <v>0.34999999403953552</v>
      </c>
      <c r="BG12" s="1">
        <v>9.8000000000000004E-2</v>
      </c>
      <c r="BH12" s="1">
        <v>0.16089586913585663</v>
      </c>
      <c r="BI12" s="1">
        <v>0.16955177485942841</v>
      </c>
      <c r="BJ12" s="1">
        <v>0.38042455911636353</v>
      </c>
      <c r="BK12" s="1">
        <v>0.15890902280807495</v>
      </c>
      <c r="BL12" s="1">
        <v>0.1652367115020752</v>
      </c>
      <c r="BM12" s="1">
        <v>0</v>
      </c>
      <c r="BN12" s="1">
        <v>0</v>
      </c>
      <c r="BO12" s="1">
        <v>0.16501764953136444</v>
      </c>
      <c r="BP12" s="1">
        <v>50575432</v>
      </c>
      <c r="BQ12" s="1">
        <v>1676958.75</v>
      </c>
      <c r="BR12" s="1">
        <v>3692203</v>
      </c>
      <c r="BS12" s="1">
        <v>0</v>
      </c>
      <c r="BT12" s="1">
        <v>20710388</v>
      </c>
      <c r="BU12" s="1">
        <v>3792458.25</v>
      </c>
      <c r="BV12" s="1">
        <v>1664529.125</v>
      </c>
      <c r="BW12" s="1">
        <v>14907131</v>
      </c>
      <c r="BX12" s="1">
        <v>9722752</v>
      </c>
      <c r="BY12" s="1">
        <v>10955202</v>
      </c>
      <c r="BZ12" s="1">
        <v>348033024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7.1234390139579773E-2</v>
      </c>
      <c r="CG12" s="1">
        <v>2.1006206050515175E-2</v>
      </c>
      <c r="CH12" s="1">
        <v>7310853.5</v>
      </c>
      <c r="CI12" s="1">
        <v>24791920</v>
      </c>
      <c r="CJ12" s="1">
        <v>152091888</v>
      </c>
      <c r="CL12" s="1">
        <v>98</v>
      </c>
      <c r="CM12" s="1">
        <v>2014</v>
      </c>
      <c r="CN12" s="1">
        <v>12038461</v>
      </c>
      <c r="CO12" s="1">
        <v>64818348</v>
      </c>
    </row>
    <row r="13" spans="1:93" x14ac:dyDescent="0.25">
      <c r="A13" s="1">
        <v>2014</v>
      </c>
      <c r="C13" s="1">
        <v>115</v>
      </c>
      <c r="D13" s="1" t="s">
        <v>128</v>
      </c>
      <c r="E13" s="1" t="s">
        <v>150</v>
      </c>
      <c r="F13" s="1" t="s">
        <v>49</v>
      </c>
      <c r="G13" s="1">
        <v>908726528</v>
      </c>
      <c r="H13" s="1">
        <v>429855025</v>
      </c>
      <c r="I13" s="1">
        <v>478871488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44347292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D13" s="1">
        <v>9.1399997472763062E-2</v>
      </c>
      <c r="AE13" s="1">
        <v>21154245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19017150</v>
      </c>
      <c r="AY13" s="1">
        <v>2826</v>
      </c>
      <c r="AZ13" s="1">
        <v>2733.25</v>
      </c>
      <c r="BA13" s="1">
        <v>2461</v>
      </c>
      <c r="BB13" s="1">
        <v>0</v>
      </c>
      <c r="BC13" s="1">
        <v>0</v>
      </c>
      <c r="BD13" s="1">
        <v>0</v>
      </c>
      <c r="BE13" s="1">
        <v>0</v>
      </c>
      <c r="BF13" s="1">
        <v>0.34999999403953552</v>
      </c>
      <c r="BG13" s="1">
        <v>6.5000000000000002E-2</v>
      </c>
      <c r="BH13" s="1">
        <v>0.25787737965583801</v>
      </c>
      <c r="BI13" s="1">
        <v>0.27362450957298279</v>
      </c>
      <c r="BJ13" s="1">
        <v>0.23621605336666107</v>
      </c>
      <c r="BK13" s="1">
        <v>0.27802285552024841</v>
      </c>
      <c r="BL13" s="1">
        <v>0.29804748296737671</v>
      </c>
      <c r="BM13" s="1">
        <v>0</v>
      </c>
      <c r="BN13" s="1">
        <v>0</v>
      </c>
      <c r="BO13" s="1">
        <v>0.23861579596996307</v>
      </c>
      <c r="BP13" s="1">
        <v>7023976.5</v>
      </c>
      <c r="BQ13" s="1">
        <v>3796214.5</v>
      </c>
      <c r="BR13" s="1">
        <v>0</v>
      </c>
      <c r="BS13" s="1">
        <v>0</v>
      </c>
      <c r="BT13" s="1">
        <v>15729931</v>
      </c>
      <c r="BU13" s="1">
        <v>13414523</v>
      </c>
      <c r="BV13" s="1">
        <v>3549154.75</v>
      </c>
      <c r="BW13" s="1">
        <v>30758698</v>
      </c>
      <c r="BX13" s="1">
        <v>6652094</v>
      </c>
      <c r="BY13" s="1">
        <v>33814208</v>
      </c>
      <c r="BZ13" s="1">
        <v>508517600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9.0890377759933472E-2</v>
      </c>
      <c r="CG13" s="1">
        <v>2.0174134522676468E-2</v>
      </c>
      <c r="CH13" s="1">
        <v>10258902</v>
      </c>
      <c r="CI13" s="1">
        <v>46219356</v>
      </c>
      <c r="CJ13" s="1">
        <v>185432096</v>
      </c>
      <c r="CL13" s="1">
        <v>115</v>
      </c>
      <c r="CM13" s="1">
        <v>2014</v>
      </c>
      <c r="CN13" s="1">
        <v>24667560</v>
      </c>
      <c r="CO13" s="1">
        <v>44347292</v>
      </c>
    </row>
    <row r="14" spans="1:93" x14ac:dyDescent="0.25">
      <c r="A14" s="1">
        <v>2014</v>
      </c>
      <c r="C14" s="1">
        <v>117</v>
      </c>
      <c r="D14" s="1" t="s">
        <v>129</v>
      </c>
      <c r="E14" s="1" t="s">
        <v>150</v>
      </c>
      <c r="F14" s="1" t="s">
        <v>49</v>
      </c>
      <c r="G14" s="1">
        <v>2322352128</v>
      </c>
      <c r="H14" s="1">
        <v>568130436</v>
      </c>
      <c r="I14" s="1">
        <v>1754221696</v>
      </c>
      <c r="J14" s="1">
        <v>0</v>
      </c>
      <c r="K14" s="1">
        <v>4281416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119553256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D14" s="1">
        <v>9.1399997472763062E-2</v>
      </c>
      <c r="AE14" s="1">
        <v>45506972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14156921</v>
      </c>
      <c r="AY14" s="1">
        <v>6392</v>
      </c>
      <c r="AZ14" s="1">
        <v>6140.75</v>
      </c>
      <c r="BA14" s="1">
        <v>5570.583333333333</v>
      </c>
      <c r="BB14" s="1">
        <v>0</v>
      </c>
      <c r="BC14" s="1">
        <v>0</v>
      </c>
      <c r="BD14" s="1">
        <v>0</v>
      </c>
      <c r="BE14" s="1">
        <v>0</v>
      </c>
      <c r="BF14" s="1">
        <v>0.34999999403953552</v>
      </c>
      <c r="BG14" s="1">
        <v>6.5000000000000002E-2</v>
      </c>
      <c r="BH14" s="1">
        <v>0.29640898108482361</v>
      </c>
      <c r="BI14" s="1">
        <v>0.3088604211807251</v>
      </c>
      <c r="BJ14" s="1">
        <v>0.31689518690109253</v>
      </c>
      <c r="BK14" s="1">
        <v>0.33636137843132019</v>
      </c>
      <c r="BL14" s="1">
        <v>0.3438819944858551</v>
      </c>
      <c r="BM14" s="1">
        <v>0</v>
      </c>
      <c r="BN14" s="1">
        <v>0</v>
      </c>
      <c r="BO14" s="1">
        <v>0.21687105298042297</v>
      </c>
      <c r="BP14" s="1">
        <v>107167128</v>
      </c>
      <c r="BQ14" s="1">
        <v>5207941.5</v>
      </c>
      <c r="BR14" s="1">
        <v>4718130</v>
      </c>
      <c r="BS14" s="1">
        <v>0</v>
      </c>
      <c r="BT14" s="1">
        <v>83334160</v>
      </c>
      <c r="BU14" s="1">
        <v>40155364</v>
      </c>
      <c r="BV14" s="1">
        <v>6581883</v>
      </c>
      <c r="BW14" s="1">
        <v>80368472</v>
      </c>
      <c r="BX14" s="1">
        <v>17932988</v>
      </c>
      <c r="BY14" s="1">
        <v>25898144</v>
      </c>
      <c r="BZ14" s="1">
        <v>1690395904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7.0477038621902466E-2</v>
      </c>
      <c r="CG14" s="1">
        <v>2.1577456966042519E-2</v>
      </c>
      <c r="CH14" s="1">
        <v>36474444</v>
      </c>
      <c r="CI14" s="1">
        <v>119134096</v>
      </c>
      <c r="CJ14" s="1">
        <v>531108640</v>
      </c>
      <c r="CL14" s="1">
        <v>117</v>
      </c>
      <c r="CM14" s="1">
        <v>2014</v>
      </c>
      <c r="CN14" s="1">
        <v>57357848</v>
      </c>
      <c r="CO14" s="1">
        <v>119553256</v>
      </c>
    </row>
    <row r="15" spans="1:93" x14ac:dyDescent="0.25">
      <c r="A15" s="1">
        <v>2014</v>
      </c>
      <c r="C15" s="1">
        <v>121</v>
      </c>
      <c r="D15" s="1" t="s">
        <v>130</v>
      </c>
      <c r="E15" s="1" t="s">
        <v>151</v>
      </c>
      <c r="F15" s="1" t="s">
        <v>49</v>
      </c>
      <c r="G15" s="1">
        <v>674324608</v>
      </c>
      <c r="H15" s="1">
        <v>209643456.5</v>
      </c>
      <c r="I15" s="1">
        <v>464681152</v>
      </c>
      <c r="J15" s="1">
        <v>0</v>
      </c>
      <c r="K15" s="1">
        <v>22694.5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58765496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D15" s="1">
        <v>9.1399997472763062E-2</v>
      </c>
      <c r="AE15" s="1">
        <v>17704882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7270877</v>
      </c>
      <c r="AY15" s="1">
        <v>1308</v>
      </c>
      <c r="AZ15" s="1">
        <v>1192.25</v>
      </c>
      <c r="BA15" s="1">
        <v>1095.8333333333333</v>
      </c>
      <c r="BB15" s="1">
        <v>0</v>
      </c>
      <c r="BC15" s="1">
        <v>0</v>
      </c>
      <c r="BD15" s="1">
        <v>0</v>
      </c>
      <c r="BE15" s="1">
        <v>0</v>
      </c>
      <c r="BF15" s="1">
        <v>0.34999999403953552</v>
      </c>
      <c r="BG15" s="1">
        <v>7.9000000000000001E-2</v>
      </c>
      <c r="BH15" s="1">
        <v>0.34345567226409912</v>
      </c>
      <c r="BI15" s="1">
        <v>0.35815313458442688</v>
      </c>
      <c r="BJ15" s="1">
        <v>0.5536874532699585</v>
      </c>
      <c r="BK15" s="1">
        <v>0.43371012806892395</v>
      </c>
      <c r="BL15" s="1">
        <v>0.45540133118629456</v>
      </c>
      <c r="BM15" s="1">
        <v>0</v>
      </c>
      <c r="BN15" s="1">
        <v>0</v>
      </c>
      <c r="BO15" s="1">
        <v>0.2350413054227829</v>
      </c>
      <c r="BP15" s="1">
        <v>15022638</v>
      </c>
      <c r="BQ15" s="1">
        <v>3165297</v>
      </c>
      <c r="BR15" s="1">
        <v>32123.140625</v>
      </c>
      <c r="BS15" s="1">
        <v>0</v>
      </c>
      <c r="BT15" s="1">
        <v>19348706</v>
      </c>
      <c r="BU15" s="1">
        <v>2439998</v>
      </c>
      <c r="BV15" s="1">
        <v>2923682.75</v>
      </c>
      <c r="BW15" s="1">
        <v>14951408</v>
      </c>
      <c r="BX15" s="1">
        <v>8814824</v>
      </c>
      <c r="BY15" s="1">
        <v>22104530</v>
      </c>
      <c r="BZ15" s="1">
        <v>477444704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7.1206524968147278E-2</v>
      </c>
      <c r="CG15" s="1">
        <v>1.924738846719265E-2</v>
      </c>
      <c r="CH15" s="1">
        <v>9189564</v>
      </c>
      <c r="CI15" s="1">
        <v>33997180</v>
      </c>
      <c r="CJ15" s="1">
        <v>159320912</v>
      </c>
      <c r="CL15" s="1">
        <v>121</v>
      </c>
      <c r="CM15" s="1">
        <v>2014</v>
      </c>
      <c r="CN15" s="1">
        <v>7504751</v>
      </c>
      <c r="CO15" s="1">
        <v>58765496</v>
      </c>
    </row>
    <row r="16" spans="1:93" x14ac:dyDescent="0.25">
      <c r="A16" s="1">
        <v>2014</v>
      </c>
      <c r="C16" s="1">
        <v>133</v>
      </c>
      <c r="D16" s="1" t="s">
        <v>131</v>
      </c>
      <c r="E16" s="1" t="s">
        <v>152</v>
      </c>
      <c r="F16" s="1" t="s">
        <v>49</v>
      </c>
      <c r="G16" s="1">
        <v>8470609408</v>
      </c>
      <c r="H16" s="1">
        <v>2399339852.5</v>
      </c>
      <c r="I16" s="1">
        <v>6071269376</v>
      </c>
      <c r="J16" s="1">
        <v>0</v>
      </c>
      <c r="K16" s="1">
        <v>16946952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243047584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D16" s="1">
        <v>9.1399997472763062E-2</v>
      </c>
      <c r="AE16" s="1">
        <v>215728481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82395430</v>
      </c>
      <c r="AY16" s="1">
        <v>17638</v>
      </c>
      <c r="AZ16" s="1">
        <v>17328.5</v>
      </c>
      <c r="BA16" s="1">
        <v>14839.333333333334</v>
      </c>
      <c r="BB16" s="1">
        <v>0</v>
      </c>
      <c r="BC16" s="1">
        <v>0</v>
      </c>
      <c r="BD16" s="1">
        <v>0</v>
      </c>
      <c r="BE16" s="1">
        <v>0</v>
      </c>
      <c r="BF16" s="1">
        <v>0.34999999403953552</v>
      </c>
      <c r="BG16" s="1">
        <v>8.8400000000000006E-2</v>
      </c>
      <c r="BH16" s="1">
        <v>0.18190567195415497</v>
      </c>
      <c r="BI16" s="1">
        <v>0.18448702991008759</v>
      </c>
      <c r="BJ16" s="1">
        <v>0.16071785986423492</v>
      </c>
      <c r="BK16" s="1">
        <v>0.23954384028911591</v>
      </c>
      <c r="BL16" s="1">
        <v>0.24082669615745544</v>
      </c>
      <c r="BM16" s="1">
        <v>0</v>
      </c>
      <c r="BN16" s="1">
        <v>0</v>
      </c>
      <c r="BO16" s="1">
        <v>0.11306538432836533</v>
      </c>
      <c r="BP16" s="1">
        <v>44987956</v>
      </c>
      <c r="BQ16" s="1">
        <v>18037818</v>
      </c>
      <c r="BR16" s="1">
        <v>16946952</v>
      </c>
      <c r="BS16" s="1">
        <v>0</v>
      </c>
      <c r="BT16" s="1">
        <v>145625936</v>
      </c>
      <c r="BU16" s="1">
        <v>4164347.25</v>
      </c>
      <c r="BV16" s="1">
        <v>54453008</v>
      </c>
      <c r="BW16" s="1">
        <v>76296336</v>
      </c>
      <c r="BX16" s="1">
        <v>36457136</v>
      </c>
      <c r="BY16" s="1">
        <v>29847418</v>
      </c>
      <c r="BZ16" s="1">
        <v>6091495424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7.1741059422492981E-2</v>
      </c>
      <c r="CG16" s="1">
        <v>1.897265762090683E-2</v>
      </c>
      <c r="CH16" s="1">
        <v>115571856</v>
      </c>
      <c r="CI16" s="1">
        <v>437010336</v>
      </c>
      <c r="CJ16" s="1">
        <v>1291897856</v>
      </c>
      <c r="CL16" s="1">
        <v>133</v>
      </c>
      <c r="CM16" s="1">
        <v>2014</v>
      </c>
      <c r="CN16" s="1">
        <v>103132840</v>
      </c>
      <c r="CO16" s="1">
        <v>243047584</v>
      </c>
    </row>
    <row r="17" spans="1:93" x14ac:dyDescent="0.25">
      <c r="A17" s="1">
        <v>2014</v>
      </c>
      <c r="C17" s="1">
        <v>134</v>
      </c>
      <c r="D17" s="1" t="s">
        <v>132</v>
      </c>
      <c r="E17" s="1" t="s">
        <v>153</v>
      </c>
      <c r="F17" s="1" t="s">
        <v>49</v>
      </c>
      <c r="G17" s="1">
        <v>5309488640</v>
      </c>
      <c r="H17" s="1">
        <v>1396844148.5</v>
      </c>
      <c r="I17" s="1">
        <v>3912644608</v>
      </c>
      <c r="J17" s="1">
        <v>0</v>
      </c>
      <c r="K17" s="1">
        <v>584592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211983808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D17" s="1">
        <v>9.1399997472763062E-2</v>
      </c>
      <c r="AE17" s="1">
        <v>92085625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70041845</v>
      </c>
      <c r="AY17" s="1">
        <v>10314</v>
      </c>
      <c r="AZ17" s="1">
        <v>9447.25</v>
      </c>
      <c r="BA17" s="1">
        <v>8536.5833333333339</v>
      </c>
      <c r="BB17" s="1">
        <v>0</v>
      </c>
      <c r="BC17" s="1">
        <v>0</v>
      </c>
      <c r="BD17" s="1">
        <v>0</v>
      </c>
      <c r="BE17" s="1">
        <v>0</v>
      </c>
      <c r="BF17" s="1">
        <v>0.34999999403953552</v>
      </c>
      <c r="BG17" s="1">
        <v>7.5999999999999998E-2</v>
      </c>
      <c r="BH17" s="1">
        <v>0.21819442510604858</v>
      </c>
      <c r="BI17" s="1">
        <v>0.23183152079582214</v>
      </c>
      <c r="BJ17" s="1">
        <v>0.25553029775619507</v>
      </c>
      <c r="BK17" s="1">
        <v>0.24145747721195221</v>
      </c>
      <c r="BL17" s="1">
        <v>0.2551848292350769</v>
      </c>
      <c r="BM17" s="1">
        <v>0</v>
      </c>
      <c r="BN17" s="1">
        <v>0</v>
      </c>
      <c r="BO17" s="1">
        <v>0.17182473838329315</v>
      </c>
      <c r="BP17" s="1">
        <v>88278120</v>
      </c>
      <c r="BQ17" s="1">
        <v>6248760</v>
      </c>
      <c r="BR17" s="1">
        <v>2103325.5</v>
      </c>
      <c r="BS17" s="1">
        <v>0</v>
      </c>
      <c r="BT17" s="1">
        <v>16057277</v>
      </c>
      <c r="BU17" s="1">
        <v>9509254</v>
      </c>
      <c r="BV17" s="1">
        <v>9424759</v>
      </c>
      <c r="BW17" s="1">
        <v>43801828</v>
      </c>
      <c r="BX17" s="1">
        <v>31797572</v>
      </c>
      <c r="BY17" s="1">
        <v>213071440</v>
      </c>
      <c r="BZ17" s="1">
        <v>4065090048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7.3929198086261749E-2</v>
      </c>
      <c r="CG17" s="1">
        <v>1.9291400909423828E-2</v>
      </c>
      <c r="CH17" s="1">
        <v>78421280</v>
      </c>
      <c r="CI17" s="1">
        <v>300528832</v>
      </c>
      <c r="CJ17" s="1">
        <v>761812672</v>
      </c>
      <c r="CL17" s="1">
        <v>134</v>
      </c>
      <c r="CM17" s="1">
        <v>2014</v>
      </c>
      <c r="CN17" s="1">
        <v>38671436</v>
      </c>
      <c r="CO17" s="1">
        <v>211983808</v>
      </c>
    </row>
    <row r="18" spans="1:93" x14ac:dyDescent="0.25">
      <c r="A18" s="1">
        <v>2014</v>
      </c>
      <c r="C18" s="1">
        <v>147</v>
      </c>
      <c r="D18" s="1" t="s">
        <v>133</v>
      </c>
      <c r="E18" s="1" t="s">
        <v>154</v>
      </c>
      <c r="F18" s="1" t="s">
        <v>49</v>
      </c>
      <c r="G18" s="1">
        <v>666620608</v>
      </c>
      <c r="H18" s="1">
        <v>281788549</v>
      </c>
      <c r="I18" s="1">
        <v>384832064</v>
      </c>
      <c r="J18" s="1">
        <v>0</v>
      </c>
      <c r="K18" s="1">
        <v>967784.5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38627760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D18" s="1">
        <v>9.1399997472763062E-2</v>
      </c>
      <c r="AE18" s="1">
        <v>13431937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12167568</v>
      </c>
      <c r="AY18" s="1">
        <v>1969</v>
      </c>
      <c r="AZ18" s="1">
        <v>1875.75</v>
      </c>
      <c r="BA18" s="1">
        <v>1594</v>
      </c>
      <c r="BB18" s="1">
        <v>0</v>
      </c>
      <c r="BC18" s="1">
        <v>0</v>
      </c>
      <c r="BD18" s="1">
        <v>0</v>
      </c>
      <c r="BE18" s="1">
        <v>0</v>
      </c>
      <c r="BF18" s="1">
        <v>0.34999999403953552</v>
      </c>
      <c r="BG18" s="1">
        <v>6.6000000000000003E-2</v>
      </c>
      <c r="BH18" s="1">
        <v>0.15800456702709198</v>
      </c>
      <c r="BI18" s="1">
        <v>0.16278649866580963</v>
      </c>
      <c r="BJ18" s="1">
        <v>0.15394105017185211</v>
      </c>
      <c r="BK18" s="1">
        <v>0.14943137764930725</v>
      </c>
      <c r="BL18" s="1">
        <v>0.15315008163452148</v>
      </c>
      <c r="BM18" s="1">
        <v>0</v>
      </c>
      <c r="BN18" s="1">
        <v>0</v>
      </c>
      <c r="BO18" s="1">
        <v>0.17143693566322327</v>
      </c>
      <c r="BP18" s="1">
        <v>42414708</v>
      </c>
      <c r="BQ18" s="1">
        <v>4949103.5</v>
      </c>
      <c r="BR18" s="1">
        <v>990737.75</v>
      </c>
      <c r="BS18" s="1">
        <v>0</v>
      </c>
      <c r="BT18" s="1">
        <v>14126117</v>
      </c>
      <c r="BU18" s="1">
        <v>6433683</v>
      </c>
      <c r="BV18" s="1">
        <v>958379.625</v>
      </c>
      <c r="BW18" s="1">
        <v>5910917.5</v>
      </c>
      <c r="BX18" s="1">
        <v>5794164</v>
      </c>
      <c r="BY18" s="1">
        <v>8020990</v>
      </c>
      <c r="BZ18" s="1">
        <v>352274144</v>
      </c>
      <c r="CA18" s="1">
        <v>0</v>
      </c>
      <c r="CB18" s="1">
        <v>0</v>
      </c>
      <c r="CC18" s="1">
        <v>0</v>
      </c>
      <c r="CD18" s="1">
        <v>0</v>
      </c>
      <c r="CE18" s="1">
        <v>0</v>
      </c>
      <c r="CF18" s="1">
        <v>7.4023351073265076E-2</v>
      </c>
      <c r="CG18" s="1">
        <v>1.6750864684581757E-2</v>
      </c>
      <c r="CH18" s="1">
        <v>5900896.5</v>
      </c>
      <c r="CI18" s="1">
        <v>26076512</v>
      </c>
      <c r="CJ18" s="1">
        <v>111466200</v>
      </c>
      <c r="CL18" s="1">
        <v>147</v>
      </c>
      <c r="CM18" s="1">
        <v>2014</v>
      </c>
      <c r="CN18" s="1">
        <v>5582655</v>
      </c>
      <c r="CO18" s="1">
        <v>38627760</v>
      </c>
    </row>
    <row r="19" spans="1:93" x14ac:dyDescent="0.25">
      <c r="A19" s="1">
        <v>2014</v>
      </c>
      <c r="C19" s="1">
        <v>157</v>
      </c>
      <c r="D19" s="1" t="s">
        <v>134</v>
      </c>
      <c r="E19" s="1" t="s">
        <v>155</v>
      </c>
      <c r="F19" s="1" t="s">
        <v>49</v>
      </c>
      <c r="G19" s="1">
        <v>680067328</v>
      </c>
      <c r="H19" s="1">
        <v>221942583</v>
      </c>
      <c r="I19" s="1">
        <v>458124736</v>
      </c>
      <c r="J19" s="1">
        <v>0</v>
      </c>
      <c r="K19" s="1">
        <v>94298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11771653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D19" s="1">
        <v>9.1399997472763062E-2</v>
      </c>
      <c r="AE19" s="1">
        <v>11764017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9112020</v>
      </c>
      <c r="AY19" s="1">
        <v>2348</v>
      </c>
      <c r="AZ19" s="1">
        <v>2074.25</v>
      </c>
      <c r="BA19" s="1">
        <v>1649</v>
      </c>
      <c r="BB19" s="1">
        <v>0</v>
      </c>
      <c r="BC19" s="1">
        <v>0</v>
      </c>
      <c r="BD19" s="1">
        <v>0</v>
      </c>
      <c r="BE19" s="1">
        <v>0</v>
      </c>
      <c r="BF19" s="1">
        <v>0.34999999403953552</v>
      </c>
      <c r="BG19" s="1">
        <v>0</v>
      </c>
      <c r="BH19" s="1">
        <v>0.21673098206520081</v>
      </c>
      <c r="BI19" s="1">
        <v>0.22329795360565186</v>
      </c>
      <c r="BJ19" s="1">
        <v>0.18266530334949493</v>
      </c>
      <c r="BK19" s="1">
        <v>0.24464459717273712</v>
      </c>
      <c r="BL19" s="1">
        <v>0.25055181980133057</v>
      </c>
      <c r="BM19" s="1">
        <v>0</v>
      </c>
      <c r="BN19" s="1">
        <v>0</v>
      </c>
      <c r="BO19" s="1">
        <v>0.17541714012622833</v>
      </c>
      <c r="BP19" s="1">
        <v>22097332</v>
      </c>
      <c r="BQ19" s="1">
        <v>1314155.75</v>
      </c>
      <c r="BR19" s="1">
        <v>138361.796875</v>
      </c>
      <c r="BS19" s="1">
        <v>0</v>
      </c>
      <c r="BT19" s="1">
        <v>7231381</v>
      </c>
      <c r="BU19" s="1">
        <v>2544651.25</v>
      </c>
      <c r="BV19" s="1">
        <v>4609058</v>
      </c>
      <c r="BW19" s="1">
        <v>4760584.5</v>
      </c>
      <c r="BX19" s="1">
        <v>1765748</v>
      </c>
      <c r="BY19" s="1">
        <v>9817703</v>
      </c>
      <c r="BZ19" s="1">
        <v>446435072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6.9929987192153931E-2</v>
      </c>
      <c r="CG19" s="1">
        <v>1.4767870306968689E-2</v>
      </c>
      <c r="CH19" s="1">
        <v>6592895</v>
      </c>
      <c r="CI19" s="1">
        <v>31219198</v>
      </c>
      <c r="CJ19" s="1">
        <v>80493440</v>
      </c>
      <c r="CL19" s="1">
        <v>157</v>
      </c>
      <c r="CM19" s="1">
        <v>2014</v>
      </c>
      <c r="CN19" s="1">
        <v>5287068</v>
      </c>
      <c r="CO19" s="1">
        <v>11771653</v>
      </c>
    </row>
    <row r="20" spans="1:93" x14ac:dyDescent="0.25">
      <c r="A20" s="1">
        <v>2014</v>
      </c>
      <c r="C20" s="1">
        <v>166</v>
      </c>
      <c r="D20" s="1" t="s">
        <v>135</v>
      </c>
      <c r="E20" s="1" t="s">
        <v>154</v>
      </c>
      <c r="F20" s="1" t="s">
        <v>49</v>
      </c>
      <c r="G20" s="1">
        <v>1657590272</v>
      </c>
      <c r="H20" s="1">
        <v>302752696.5</v>
      </c>
      <c r="I20" s="1">
        <v>1354837632</v>
      </c>
      <c r="J20" s="1">
        <v>0</v>
      </c>
      <c r="K20" s="1">
        <v>91511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126490016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D20" s="1">
        <v>9.1399997472763062E-2</v>
      </c>
      <c r="AE20" s="1">
        <v>36605322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29366079</v>
      </c>
      <c r="AY20" s="1">
        <v>4871</v>
      </c>
      <c r="AZ20" s="1">
        <v>4802.25</v>
      </c>
      <c r="BA20" s="1">
        <v>4296.833333333333</v>
      </c>
      <c r="BB20" s="1">
        <v>0</v>
      </c>
      <c r="BC20" s="1">
        <v>0</v>
      </c>
      <c r="BD20" s="1">
        <v>0</v>
      </c>
      <c r="BE20" s="1">
        <v>0</v>
      </c>
      <c r="BF20" s="1">
        <v>0.34999999403953552</v>
      </c>
      <c r="BG20" s="1">
        <v>6.6000000000000003E-2</v>
      </c>
      <c r="BH20" s="1">
        <v>0.33493620157241821</v>
      </c>
      <c r="BI20" s="1">
        <v>0.35554167628288269</v>
      </c>
      <c r="BJ20" s="1">
        <v>0.48551726341247559</v>
      </c>
      <c r="BK20" s="1">
        <v>0.43275764584541321</v>
      </c>
      <c r="BL20" s="1">
        <v>0.45888715982437134</v>
      </c>
      <c r="BM20" s="1">
        <v>0</v>
      </c>
      <c r="BN20" s="1">
        <v>0</v>
      </c>
      <c r="BO20" s="1">
        <v>0.1665063202381134</v>
      </c>
      <c r="BP20" s="1">
        <v>32056208</v>
      </c>
      <c r="BQ20" s="1">
        <v>314239.8125</v>
      </c>
      <c r="BR20" s="1">
        <v>-37060.2109375</v>
      </c>
      <c r="BS20" s="1">
        <v>0</v>
      </c>
      <c r="BT20" s="1">
        <v>39301928</v>
      </c>
      <c r="BU20" s="1">
        <v>6840943.5</v>
      </c>
      <c r="BV20" s="1">
        <v>3514776.5</v>
      </c>
      <c r="BW20" s="1">
        <v>26162016</v>
      </c>
      <c r="BX20" s="1">
        <v>18973502</v>
      </c>
      <c r="BY20" s="1">
        <v>76496672</v>
      </c>
      <c r="BZ20" s="1">
        <v>1417900288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7.64479860663414E-2</v>
      </c>
      <c r="CG20" s="1">
        <v>1.876944862306118E-2</v>
      </c>
      <c r="CH20" s="1">
        <v>26613206</v>
      </c>
      <c r="CI20" s="1">
        <v>108395624</v>
      </c>
      <c r="CJ20" s="1">
        <v>373923840</v>
      </c>
      <c r="CL20" s="1">
        <v>166</v>
      </c>
      <c r="CM20" s="1">
        <v>2014</v>
      </c>
      <c r="CN20" s="1">
        <v>13797546</v>
      </c>
      <c r="CO20" s="1">
        <v>126490016</v>
      </c>
    </row>
    <row r="21" spans="1:93" x14ac:dyDescent="0.25">
      <c r="A21" s="1">
        <v>2014</v>
      </c>
      <c r="C21" s="1">
        <v>187</v>
      </c>
      <c r="D21" s="1" t="s">
        <v>136</v>
      </c>
      <c r="E21" s="1" t="s">
        <v>156</v>
      </c>
      <c r="F21" s="1" t="s">
        <v>49</v>
      </c>
      <c r="G21" s="1">
        <v>585014272</v>
      </c>
      <c r="H21" s="1">
        <v>191518240</v>
      </c>
      <c r="I21" s="1">
        <v>393496032</v>
      </c>
      <c r="J21" s="1">
        <v>0</v>
      </c>
      <c r="K21" s="1">
        <v>144562.5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31163932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D21" s="1">
        <v>9.1399997472763062E-2</v>
      </c>
      <c r="AE21" s="1">
        <v>10392803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13374896</v>
      </c>
      <c r="AY21" s="1">
        <v>1715</v>
      </c>
      <c r="AZ21" s="1">
        <v>1616.25</v>
      </c>
      <c r="BA21" s="1">
        <v>1413.9166666666667</v>
      </c>
      <c r="BB21" s="1">
        <v>0</v>
      </c>
      <c r="BC21" s="1">
        <v>0</v>
      </c>
      <c r="BD21" s="1">
        <v>0</v>
      </c>
      <c r="BE21" s="1">
        <v>0</v>
      </c>
      <c r="BF21" s="1">
        <v>0.34999999403953552</v>
      </c>
      <c r="BG21" s="1">
        <v>0</v>
      </c>
      <c r="BH21" s="1">
        <v>0.18342621624469757</v>
      </c>
      <c r="BI21" s="1">
        <v>0.19177651405334473</v>
      </c>
      <c r="BJ21" s="1">
        <v>0.25591093301773071</v>
      </c>
      <c r="BK21" s="1">
        <v>0.19351856410503387</v>
      </c>
      <c r="BL21" s="1">
        <v>0.20119103789329529</v>
      </c>
      <c r="BM21" s="1">
        <v>0</v>
      </c>
      <c r="BN21" s="1">
        <v>0</v>
      </c>
      <c r="BO21" s="1">
        <v>0.16567395627498627</v>
      </c>
      <c r="BP21" s="1">
        <v>1165372.25</v>
      </c>
      <c r="BQ21" s="1">
        <v>2226171.25</v>
      </c>
      <c r="BR21" s="1">
        <v>1560277.125</v>
      </c>
      <c r="BS21" s="1">
        <v>0</v>
      </c>
      <c r="BT21" s="1">
        <v>13908874</v>
      </c>
      <c r="BU21" s="1">
        <v>2214225.25</v>
      </c>
      <c r="BV21" s="1">
        <v>4486797</v>
      </c>
      <c r="BW21" s="1">
        <v>23819402</v>
      </c>
      <c r="BX21" s="1">
        <v>4674590</v>
      </c>
      <c r="BY21" s="1">
        <v>15475739</v>
      </c>
      <c r="BZ21" s="1">
        <v>411815104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6.9215342402458191E-2</v>
      </c>
      <c r="CG21" s="1">
        <v>1.5331599861383438E-2</v>
      </c>
      <c r="CH21" s="1">
        <v>6313784.5</v>
      </c>
      <c r="CI21" s="1">
        <v>28503924</v>
      </c>
      <c r="CJ21" s="1">
        <v>120803744</v>
      </c>
      <c r="CL21" s="1">
        <v>187</v>
      </c>
      <c r="CM21" s="1">
        <v>2014</v>
      </c>
      <c r="CN21" s="1">
        <v>7613791</v>
      </c>
      <c r="CO21" s="1">
        <v>31163932</v>
      </c>
    </row>
    <row r="22" spans="1:93" x14ac:dyDescent="0.25">
      <c r="A22" s="1">
        <v>2014</v>
      </c>
      <c r="C22" s="1">
        <v>191</v>
      </c>
      <c r="D22" s="1" t="s">
        <v>137</v>
      </c>
      <c r="E22" s="1" t="s">
        <v>145</v>
      </c>
      <c r="F22" s="1" t="s">
        <v>49</v>
      </c>
      <c r="G22" s="1">
        <v>997280448</v>
      </c>
      <c r="H22" s="1">
        <v>256840160.5</v>
      </c>
      <c r="I22" s="1">
        <v>740440256</v>
      </c>
      <c r="J22" s="1">
        <v>0</v>
      </c>
      <c r="K22" s="1">
        <v>14608303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126820512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D22" s="1">
        <v>9.1399997472763062E-2</v>
      </c>
      <c r="AE22" s="1">
        <v>27216544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17407889</v>
      </c>
      <c r="AY22" s="1">
        <v>2665</v>
      </c>
      <c r="AZ22" s="1">
        <v>2515</v>
      </c>
      <c r="BA22" s="1">
        <v>2002.5833333333333</v>
      </c>
      <c r="BB22" s="1">
        <v>0</v>
      </c>
      <c r="BC22" s="1">
        <v>0</v>
      </c>
      <c r="BD22" s="1">
        <v>0</v>
      </c>
      <c r="BE22" s="1">
        <v>0</v>
      </c>
      <c r="BF22" s="1">
        <v>0.34999999403953552</v>
      </c>
      <c r="BG22" s="1">
        <v>7.0000000000000007E-2</v>
      </c>
      <c r="BH22" s="1">
        <v>0.18252936005592346</v>
      </c>
      <c r="BI22" s="1">
        <v>0.18923069536685944</v>
      </c>
      <c r="BJ22" s="1">
        <v>0.46906623244285583</v>
      </c>
      <c r="BK22" s="1">
        <v>0.202630415558815</v>
      </c>
      <c r="BL22" s="1">
        <v>0.2083701491355896</v>
      </c>
      <c r="BM22" s="1">
        <v>0</v>
      </c>
      <c r="BN22" s="1">
        <v>0</v>
      </c>
      <c r="BO22" s="1">
        <v>0.14193752408027649</v>
      </c>
      <c r="BP22" s="1">
        <v>72623592</v>
      </c>
      <c r="BQ22" s="1">
        <v>31015088</v>
      </c>
      <c r="BR22" s="1">
        <v>14543914</v>
      </c>
      <c r="BS22" s="1">
        <v>0</v>
      </c>
      <c r="BT22" s="1">
        <v>39847376</v>
      </c>
      <c r="BU22" s="1">
        <v>3386920.25</v>
      </c>
      <c r="BV22" s="1">
        <v>1349346.375</v>
      </c>
      <c r="BW22" s="1">
        <v>44423816</v>
      </c>
      <c r="BX22" s="1">
        <v>19023076</v>
      </c>
      <c r="BY22" s="1">
        <v>14248633</v>
      </c>
      <c r="BZ22" s="1">
        <v>684617216</v>
      </c>
      <c r="CA22" s="1">
        <v>0</v>
      </c>
      <c r="CB22" s="1">
        <v>0</v>
      </c>
      <c r="CC22" s="1">
        <v>0</v>
      </c>
      <c r="CD22" s="1">
        <v>0</v>
      </c>
      <c r="CE22" s="1">
        <v>0</v>
      </c>
      <c r="CF22" s="1">
        <v>7.4087373912334442E-2</v>
      </c>
      <c r="CG22" s="1">
        <v>2.0310904830694199E-2</v>
      </c>
      <c r="CH22" s="1">
        <v>13905195</v>
      </c>
      <c r="CI22" s="1">
        <v>50721492</v>
      </c>
      <c r="CJ22" s="1">
        <v>307671200</v>
      </c>
      <c r="CL22" s="1">
        <v>191</v>
      </c>
      <c r="CM22" s="1">
        <v>2014</v>
      </c>
      <c r="CN22" s="1">
        <v>11751417</v>
      </c>
      <c r="CO22" s="1">
        <v>126820512</v>
      </c>
    </row>
    <row r="23" spans="1:93" x14ac:dyDescent="0.25">
      <c r="A23" s="1">
        <v>2014</v>
      </c>
      <c r="C23" s="1">
        <v>202</v>
      </c>
      <c r="D23" s="1" t="s">
        <v>138</v>
      </c>
      <c r="E23" s="1" t="s">
        <v>157</v>
      </c>
      <c r="F23" s="1" t="s">
        <v>49</v>
      </c>
      <c r="G23" s="1">
        <v>297812160</v>
      </c>
      <c r="H23" s="1">
        <v>145592441</v>
      </c>
      <c r="I23" s="1">
        <v>152219712</v>
      </c>
      <c r="J23" s="1">
        <v>0</v>
      </c>
      <c r="K23" s="1">
        <v>3910089.5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6138658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D23" s="1">
        <v>9.1399997472763062E-2</v>
      </c>
      <c r="AE23" s="1">
        <v>7172330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2470433</v>
      </c>
      <c r="AY23" s="1">
        <v>397</v>
      </c>
      <c r="AZ23" s="1">
        <v>359.25</v>
      </c>
      <c r="BA23" s="1">
        <v>300.25</v>
      </c>
      <c r="BB23" s="1">
        <v>0</v>
      </c>
      <c r="BC23" s="1">
        <v>0</v>
      </c>
      <c r="BD23" s="1">
        <v>0</v>
      </c>
      <c r="BE23" s="1">
        <v>0</v>
      </c>
      <c r="BF23" s="1">
        <v>0.34999999403953552</v>
      </c>
      <c r="BG23" s="1">
        <v>9.4E-2</v>
      </c>
      <c r="BH23" s="1">
        <v>0.26157894730567932</v>
      </c>
      <c r="BI23" s="1">
        <v>0.27480289340019226</v>
      </c>
      <c r="BJ23" s="1">
        <v>0.15261568129062653</v>
      </c>
      <c r="BK23" s="1">
        <v>0.23159158229827881</v>
      </c>
      <c r="BL23" s="1">
        <v>0.24182750284671783</v>
      </c>
      <c r="BM23" s="1">
        <v>0</v>
      </c>
      <c r="BN23" s="1">
        <v>0</v>
      </c>
      <c r="BO23" s="1">
        <v>0.30253550410270691</v>
      </c>
      <c r="BP23" s="1">
        <v>0</v>
      </c>
      <c r="BQ23" s="1">
        <v>0</v>
      </c>
      <c r="BR23" s="1">
        <v>4092383</v>
      </c>
      <c r="BS23" s="1">
        <v>0</v>
      </c>
      <c r="BT23" s="1">
        <v>3221708.25</v>
      </c>
      <c r="BU23" s="1">
        <v>770299.1875</v>
      </c>
      <c r="BV23" s="1">
        <v>448644.03125</v>
      </c>
      <c r="BW23" s="1">
        <v>119663.359375</v>
      </c>
      <c r="BX23" s="1">
        <v>920798.6875</v>
      </c>
      <c r="BY23" s="1">
        <v>6735890</v>
      </c>
      <c r="BZ23" s="1">
        <v>163968784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5.538250133395195E-2</v>
      </c>
      <c r="CG23" s="1">
        <v>9.3186832964420319E-3</v>
      </c>
      <c r="CH23" s="1">
        <v>1527973.125</v>
      </c>
      <c r="CI23" s="1">
        <v>9081001</v>
      </c>
      <c r="CJ23" s="1">
        <v>28480276</v>
      </c>
      <c r="CL23" s="1">
        <v>202</v>
      </c>
      <c r="CM23" s="1">
        <v>2014</v>
      </c>
      <c r="CN23" s="1">
        <v>4037861</v>
      </c>
      <c r="CO23" s="1">
        <v>6138658</v>
      </c>
    </row>
    <row r="24" spans="1:93" x14ac:dyDescent="0.25">
      <c r="A24" s="1">
        <v>2014</v>
      </c>
      <c r="C24" s="1">
        <v>316</v>
      </c>
      <c r="D24" s="1" t="s">
        <v>139</v>
      </c>
      <c r="E24" s="1" t="s">
        <v>158</v>
      </c>
      <c r="F24" s="1" t="s">
        <v>49</v>
      </c>
      <c r="G24" s="1">
        <v>1977553792</v>
      </c>
      <c r="H24" s="1">
        <v>319313727</v>
      </c>
      <c r="I24" s="1">
        <v>1658240128</v>
      </c>
      <c r="J24" s="1">
        <v>0</v>
      </c>
      <c r="K24" s="1">
        <v>32780316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37738520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D24" s="1">
        <v>9.1399997472763062E-2</v>
      </c>
      <c r="AE24" s="1">
        <v>35332788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3310</v>
      </c>
      <c r="AZ24" s="1">
        <v>3201.75</v>
      </c>
      <c r="BA24" s="1">
        <v>2922.9166666666665</v>
      </c>
      <c r="BB24" s="1">
        <v>0</v>
      </c>
      <c r="BC24" s="1">
        <v>0</v>
      </c>
      <c r="BD24" s="1">
        <v>0</v>
      </c>
      <c r="BE24" s="1">
        <v>0</v>
      </c>
      <c r="BF24" s="1">
        <v>0.34999999403953552</v>
      </c>
      <c r="BG24" s="1">
        <v>0.06</v>
      </c>
      <c r="BH24" s="1">
        <v>0.94909197092056274</v>
      </c>
      <c r="BI24" s="1">
        <v>1</v>
      </c>
      <c r="BJ24" s="1">
        <v>1</v>
      </c>
      <c r="BK24" s="1">
        <v>0.96441793441772461</v>
      </c>
      <c r="BL24" s="1">
        <v>1</v>
      </c>
      <c r="BM24" s="1">
        <v>0</v>
      </c>
      <c r="BN24" s="1">
        <v>0</v>
      </c>
      <c r="BO24" s="1">
        <v>0.87673807144165039</v>
      </c>
      <c r="BP24" s="1">
        <v>13304557</v>
      </c>
      <c r="BQ24" s="1">
        <v>0</v>
      </c>
      <c r="BR24" s="1">
        <v>36006404</v>
      </c>
      <c r="BS24" s="1">
        <v>0</v>
      </c>
      <c r="BT24" s="1">
        <v>31001358</v>
      </c>
      <c r="BU24" s="1">
        <v>3083700</v>
      </c>
      <c r="BV24" s="1">
        <v>3232610</v>
      </c>
      <c r="BW24" s="1">
        <v>10716249</v>
      </c>
      <c r="BX24" s="1">
        <v>5660778</v>
      </c>
      <c r="BY24" s="1">
        <v>59429072</v>
      </c>
      <c r="BZ24" s="1">
        <v>1746031744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7.2750099003314972E-2</v>
      </c>
      <c r="CG24" s="1">
        <v>2.1300822496414185E-2</v>
      </c>
      <c r="CH24" s="1">
        <v>37191912</v>
      </c>
      <c r="CI24" s="1">
        <v>127023984</v>
      </c>
      <c r="CJ24" s="1">
        <v>285321120</v>
      </c>
      <c r="CL24" s="1">
        <v>316</v>
      </c>
      <c r="CM24" s="1">
        <v>2014</v>
      </c>
      <c r="CN24" s="1">
        <v>31580252</v>
      </c>
      <c r="CO24" s="1">
        <v>37738520</v>
      </c>
    </row>
    <row r="25" spans="1:93" x14ac:dyDescent="0.25">
      <c r="A25" s="1">
        <v>2014</v>
      </c>
      <c r="C25" s="1">
        <v>428</v>
      </c>
      <c r="D25" s="1" t="s">
        <v>140</v>
      </c>
      <c r="E25" s="1" t="s">
        <v>159</v>
      </c>
      <c r="F25" s="1" t="s">
        <v>49</v>
      </c>
      <c r="G25" s="1">
        <v>38680508</v>
      </c>
      <c r="H25" s="1">
        <v>15514917</v>
      </c>
      <c r="I25" s="1">
        <v>23165592</v>
      </c>
      <c r="J25" s="1">
        <v>0</v>
      </c>
      <c r="K25" s="1">
        <v>274281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7219488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D25" s="1">
        <v>9.1399997472763062E-2</v>
      </c>
      <c r="AE25" s="1">
        <v>742946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815508</v>
      </c>
      <c r="AY25" s="1">
        <v>223</v>
      </c>
      <c r="AZ25" s="1">
        <v>201</v>
      </c>
      <c r="BA25" s="1">
        <v>173.58333333333334</v>
      </c>
      <c r="BB25" s="1">
        <v>0</v>
      </c>
      <c r="BC25" s="1">
        <v>0</v>
      </c>
      <c r="BD25" s="1">
        <v>0</v>
      </c>
      <c r="BE25" s="1">
        <v>0</v>
      </c>
      <c r="BF25" s="1">
        <v>0.34999999403953552</v>
      </c>
      <c r="BG25" s="1">
        <v>9.9900000000000003E-2</v>
      </c>
      <c r="BH25" s="1">
        <v>0.24053050577640533</v>
      </c>
      <c r="BI25" s="1">
        <v>0.24760846793651581</v>
      </c>
      <c r="BJ25" s="1">
        <v>0.48153015971183777</v>
      </c>
      <c r="BK25" s="1">
        <v>0.24269832670688629</v>
      </c>
      <c r="BL25" s="1">
        <v>0.24919252097606659</v>
      </c>
      <c r="BM25" s="1">
        <v>0</v>
      </c>
      <c r="BN25" s="1">
        <v>0</v>
      </c>
      <c r="BO25" s="1">
        <v>0.23736482858657837</v>
      </c>
      <c r="BP25" s="1">
        <v>650345.4375</v>
      </c>
      <c r="BQ25" s="1">
        <v>966207.9375</v>
      </c>
      <c r="BR25" s="1">
        <v>422533.03125</v>
      </c>
      <c r="BS25" s="1">
        <v>0</v>
      </c>
      <c r="BT25" s="1">
        <v>3270976.5</v>
      </c>
      <c r="BU25" s="1">
        <v>121555.203125</v>
      </c>
      <c r="BV25" s="1">
        <v>142069.5625</v>
      </c>
      <c r="BW25" s="1">
        <v>5925604.5</v>
      </c>
      <c r="BX25" s="1">
        <v>1082923.25</v>
      </c>
      <c r="BY25" s="1">
        <v>573190.0625</v>
      </c>
      <c r="BZ25" s="1">
        <v>23627684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7.3158442974090576E-2</v>
      </c>
      <c r="CG25" s="1">
        <v>1.9981503486633301E-2</v>
      </c>
      <c r="CH25" s="1">
        <v>472116.65625</v>
      </c>
      <c r="CI25" s="1">
        <v>1728564.625</v>
      </c>
      <c r="CJ25" s="1">
        <v>19623322</v>
      </c>
      <c r="CL25" s="1">
        <v>428</v>
      </c>
      <c r="CM25" s="1">
        <v>2014</v>
      </c>
      <c r="CN25" s="1">
        <v>1720173</v>
      </c>
      <c r="CO25" s="1">
        <v>7219488</v>
      </c>
    </row>
    <row r="28" spans="1:93" x14ac:dyDescent="0.25">
      <c r="D28" s="1">
        <v>8</v>
      </c>
      <c r="E28" s="1">
        <v>12</v>
      </c>
      <c r="F28" s="1">
        <v>23</v>
      </c>
      <c r="G28" s="1">
        <v>27</v>
      </c>
      <c r="H28" s="1">
        <v>49</v>
      </c>
      <c r="I28" s="1">
        <v>51</v>
      </c>
      <c r="J28" s="1">
        <v>61</v>
      </c>
      <c r="K28" s="1">
        <v>70</v>
      </c>
      <c r="L28" s="1">
        <v>80</v>
      </c>
      <c r="M28" s="1">
        <v>84</v>
      </c>
      <c r="N28" s="1">
        <v>98</v>
      </c>
      <c r="O28" s="1">
        <v>115</v>
      </c>
      <c r="P28" s="1">
        <v>117</v>
      </c>
      <c r="Q28" s="1">
        <v>121</v>
      </c>
      <c r="R28" s="1">
        <v>133</v>
      </c>
      <c r="S28" s="1">
        <v>134</v>
      </c>
      <c r="T28" s="1">
        <v>147</v>
      </c>
      <c r="U28" s="1">
        <v>157</v>
      </c>
      <c r="V28" s="1">
        <v>166</v>
      </c>
      <c r="W28" s="1">
        <v>187</v>
      </c>
      <c r="X28" s="1">
        <v>191</v>
      </c>
      <c r="Y28" s="1">
        <v>202</v>
      </c>
      <c r="Z28" s="1">
        <v>316</v>
      </c>
      <c r="AA28" s="1">
        <v>428</v>
      </c>
    </row>
    <row r="29" spans="1:93" x14ac:dyDescent="0.25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</row>
    <row r="30" spans="1:93" ht="75" x14ac:dyDescent="0.25">
      <c r="A30" s="31" t="s">
        <v>18</v>
      </c>
      <c r="B30" s="39"/>
      <c r="C30" s="40" t="str">
        <f ca="1">UPPER(MID(CELL("Filename",A1),SEARCH("]",CELL("Filename",A1),1)+1,100))</f>
        <v>TRANSMISSION 2014</v>
      </c>
      <c r="D30" s="41" t="str">
        <f t="shared" ref="D30:AA30" si="0">VLOOKUP(D$28,$C$2:$CJ$25,MATCH($A30,$C$1:$CJ$1,0),FALSE)</f>
        <v>Entergy Arkansas, Inc.</v>
      </c>
      <c r="E30" s="41" t="str">
        <f t="shared" si="0"/>
        <v>Black Hills Power, Inc.</v>
      </c>
      <c r="F30" s="41" t="str">
        <f t="shared" si="0"/>
        <v>Central Maine Power Company</v>
      </c>
      <c r="G30" s="41" t="str">
        <f t="shared" si="0"/>
        <v>Duke Energy Ohio, Inc.</v>
      </c>
      <c r="H30" s="41" t="str">
        <f t="shared" si="0"/>
        <v>El Paso Electric Company</v>
      </c>
      <c r="I30" s="41" t="str">
        <f t="shared" si="0"/>
        <v>The Empire District Electric Company</v>
      </c>
      <c r="J30" s="41" t="str">
        <f t="shared" si="0"/>
        <v>Green Mountain Power Corp</v>
      </c>
      <c r="K30" s="41" t="str">
        <f t="shared" si="0"/>
        <v>Idaho Power Company</v>
      </c>
      <c r="L30" s="41" t="str">
        <f t="shared" si="0"/>
        <v>Kansas Gas and Electric Company</v>
      </c>
      <c r="M30" s="41" t="str">
        <f t="shared" si="0"/>
        <v>Lockhart Power Company</v>
      </c>
      <c r="N30" s="41" t="str">
        <f t="shared" si="0"/>
        <v>ALLETE, Inc.</v>
      </c>
      <c r="O30" s="41" t="str">
        <f t="shared" si="0"/>
        <v>New York State Electric &amp; Gas Corporation</v>
      </c>
      <c r="P30" s="41" t="str">
        <f t="shared" si="0"/>
        <v>Niagara Mohawk Power Corporation</v>
      </c>
      <c r="Q30" s="41" t="str">
        <f t="shared" si="0"/>
        <v>Northern States Power Company (Wisconsin)</v>
      </c>
      <c r="R30" s="41" t="str">
        <f t="shared" si="0"/>
        <v>Pacific Gas And Electric Company</v>
      </c>
      <c r="S30" s="41" t="str">
        <f t="shared" si="0"/>
        <v>PacifiCorp</v>
      </c>
      <c r="T30" s="41" t="str">
        <f t="shared" si="0"/>
        <v>Public Service Company of New Mexico</v>
      </c>
      <c r="U30" s="41" t="str">
        <f t="shared" si="0"/>
        <v>Sierra Pacific Power Company d/b/a NV Energy</v>
      </c>
      <c r="V30" s="41" t="str">
        <f t="shared" si="0"/>
        <v>Southwestern Public Service Company</v>
      </c>
      <c r="W30" s="41" t="str">
        <f t="shared" si="0"/>
        <v>Avista Corporation</v>
      </c>
      <c r="X30" s="41" t="str">
        <f t="shared" si="0"/>
        <v>Westar Energy, Inc.</v>
      </c>
      <c r="Y30" s="41" t="str">
        <f t="shared" si="0"/>
        <v>Chugach Electric Association, Inc.</v>
      </c>
      <c r="Z30" s="41" t="str">
        <f t="shared" si="0"/>
        <v>ITC Midwest LLC</v>
      </c>
      <c r="AA30" s="42" t="str">
        <f t="shared" si="0"/>
        <v>UGI Utilities, Inc.</v>
      </c>
      <c r="AB30" s="39"/>
    </row>
    <row r="31" spans="1:93" x14ac:dyDescent="0.25">
      <c r="B31" s="39"/>
      <c r="C31" s="43" t="s">
        <v>707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5"/>
      <c r="AB31" s="39"/>
    </row>
    <row r="32" spans="1:93" x14ac:dyDescent="0.25">
      <c r="A32" s="1" t="s">
        <v>0</v>
      </c>
      <c r="B32" s="39"/>
      <c r="C32" s="46" t="s">
        <v>25</v>
      </c>
      <c r="D32" s="47">
        <f t="shared" ref="D32:M36" si="1">VLOOKUP(D$28,$C$2:$CJ$25,MATCH($A32,$C$1:$CJ$1,0),FALSE)/1000</f>
        <v>1575283.328</v>
      </c>
      <c r="E32" s="47">
        <f t="shared" si="1"/>
        <v>115548.808</v>
      </c>
      <c r="F32" s="47">
        <f t="shared" si="1"/>
        <v>1438663.2960000001</v>
      </c>
      <c r="G32" s="47">
        <f t="shared" si="1"/>
        <v>668622.14399999997</v>
      </c>
      <c r="H32" s="47">
        <f t="shared" si="1"/>
        <v>396685.31199999998</v>
      </c>
      <c r="I32" s="47">
        <f t="shared" si="1"/>
        <v>275970.20799999998</v>
      </c>
      <c r="J32" s="47">
        <f t="shared" si="1"/>
        <v>190662.76800000001</v>
      </c>
      <c r="K32" s="47">
        <f t="shared" si="1"/>
        <v>995452.16</v>
      </c>
      <c r="L32" s="47">
        <f t="shared" si="1"/>
        <v>757617.08799999999</v>
      </c>
      <c r="M32" s="47">
        <f t="shared" si="1"/>
        <v>4799.0339999999997</v>
      </c>
      <c r="N32" s="47">
        <f t="shared" ref="N32:AA36" si="2">VLOOKUP(N$28,$C$2:$CJ$25,MATCH($A32,$C$1:$CJ$1,0),FALSE)/1000</f>
        <v>564085.88800000004</v>
      </c>
      <c r="O32" s="47">
        <f t="shared" si="2"/>
        <v>908726.52800000005</v>
      </c>
      <c r="P32" s="47">
        <f t="shared" si="2"/>
        <v>2322352.128</v>
      </c>
      <c r="Q32" s="47">
        <f t="shared" si="2"/>
        <v>674324.60800000001</v>
      </c>
      <c r="R32" s="47">
        <f t="shared" si="2"/>
        <v>8470609.4079999998</v>
      </c>
      <c r="S32" s="47">
        <f t="shared" si="2"/>
        <v>5309488.6399999997</v>
      </c>
      <c r="T32" s="47">
        <f t="shared" si="2"/>
        <v>666620.60800000001</v>
      </c>
      <c r="U32" s="47">
        <f t="shared" si="2"/>
        <v>680067.32799999998</v>
      </c>
      <c r="V32" s="47">
        <f t="shared" si="2"/>
        <v>1657590.2720000001</v>
      </c>
      <c r="W32" s="47">
        <f t="shared" si="2"/>
        <v>585014.272</v>
      </c>
      <c r="X32" s="47">
        <f t="shared" si="2"/>
        <v>997280.44799999997</v>
      </c>
      <c r="Y32" s="47">
        <f t="shared" si="2"/>
        <v>297812.15999999997</v>
      </c>
      <c r="Z32" s="47">
        <f t="shared" si="2"/>
        <v>1977553.7919999999</v>
      </c>
      <c r="AA32" s="48">
        <f t="shared" si="2"/>
        <v>38680.508000000002</v>
      </c>
      <c r="AB32" s="39"/>
    </row>
    <row r="33" spans="1:28" x14ac:dyDescent="0.25">
      <c r="A33" s="1" t="s">
        <v>1</v>
      </c>
      <c r="B33" s="39"/>
      <c r="C33" s="49" t="s">
        <v>26</v>
      </c>
      <c r="D33" s="50">
        <f t="shared" si="1"/>
        <v>452894.2255</v>
      </c>
      <c r="E33" s="50">
        <f t="shared" si="1"/>
        <v>34022.856</v>
      </c>
      <c r="F33" s="50">
        <f t="shared" si="1"/>
        <v>203458.128</v>
      </c>
      <c r="G33" s="50">
        <f t="shared" si="1"/>
        <v>234909.93950000001</v>
      </c>
      <c r="H33" s="50">
        <f t="shared" si="1"/>
        <v>203078.70499999999</v>
      </c>
      <c r="I33" s="50">
        <f t="shared" si="1"/>
        <v>87013.492499999993</v>
      </c>
      <c r="J33" s="50">
        <f t="shared" si="1"/>
        <v>61396.955499999996</v>
      </c>
      <c r="K33" s="50">
        <f t="shared" si="1"/>
        <v>306401.05450000003</v>
      </c>
      <c r="L33" s="50">
        <f t="shared" si="1"/>
        <v>224674.68950000001</v>
      </c>
      <c r="M33" s="50">
        <f t="shared" si="1"/>
        <v>3156.3220000000001</v>
      </c>
      <c r="N33" s="50">
        <f t="shared" si="2"/>
        <v>188170.6165</v>
      </c>
      <c r="O33" s="50">
        <f t="shared" si="2"/>
        <v>429855.02500000002</v>
      </c>
      <c r="P33" s="50">
        <f t="shared" si="2"/>
        <v>568130.43599999999</v>
      </c>
      <c r="Q33" s="50">
        <f t="shared" si="2"/>
        <v>209643.4565</v>
      </c>
      <c r="R33" s="50">
        <f t="shared" si="2"/>
        <v>2399339.8525</v>
      </c>
      <c r="S33" s="50">
        <f t="shared" si="2"/>
        <v>1396844.1484999999</v>
      </c>
      <c r="T33" s="50">
        <f t="shared" si="2"/>
        <v>281788.549</v>
      </c>
      <c r="U33" s="50">
        <f t="shared" si="2"/>
        <v>221942.58300000001</v>
      </c>
      <c r="V33" s="50">
        <f t="shared" si="2"/>
        <v>302752.69650000002</v>
      </c>
      <c r="W33" s="50">
        <f t="shared" si="2"/>
        <v>191518.24</v>
      </c>
      <c r="X33" s="50">
        <f t="shared" si="2"/>
        <v>256840.1605</v>
      </c>
      <c r="Y33" s="50">
        <f t="shared" si="2"/>
        <v>145592.44099999999</v>
      </c>
      <c r="Z33" s="50">
        <f t="shared" si="2"/>
        <v>319313.72700000001</v>
      </c>
      <c r="AA33" s="51">
        <f t="shared" si="2"/>
        <v>15514.916999999999</v>
      </c>
      <c r="AB33" s="39"/>
    </row>
    <row r="34" spans="1:28" x14ac:dyDescent="0.25">
      <c r="A34" s="1" t="s">
        <v>2</v>
      </c>
      <c r="B34" s="39"/>
      <c r="C34" s="49" t="s">
        <v>27</v>
      </c>
      <c r="D34" s="50">
        <f t="shared" si="1"/>
        <v>1122389.1200000001</v>
      </c>
      <c r="E34" s="50">
        <f t="shared" si="1"/>
        <v>81525.952000000005</v>
      </c>
      <c r="F34" s="50">
        <f t="shared" si="1"/>
        <v>1235205.1200000001</v>
      </c>
      <c r="G34" s="50">
        <f t="shared" si="1"/>
        <v>433712.19199999998</v>
      </c>
      <c r="H34" s="50">
        <f t="shared" si="1"/>
        <v>193606.60800000001</v>
      </c>
      <c r="I34" s="50">
        <f t="shared" si="1"/>
        <v>188956.72</v>
      </c>
      <c r="J34" s="50">
        <f t="shared" si="1"/>
        <v>129265.81600000001</v>
      </c>
      <c r="K34" s="50">
        <f t="shared" si="1"/>
        <v>689051.13600000006</v>
      </c>
      <c r="L34" s="50">
        <f t="shared" si="1"/>
        <v>532942.4</v>
      </c>
      <c r="M34" s="50">
        <f t="shared" si="1"/>
        <v>1642.712</v>
      </c>
      <c r="N34" s="50">
        <f t="shared" si="2"/>
        <v>375915.26400000002</v>
      </c>
      <c r="O34" s="50">
        <f t="shared" si="2"/>
        <v>478871.48800000001</v>
      </c>
      <c r="P34" s="50">
        <f t="shared" si="2"/>
        <v>1754221.696</v>
      </c>
      <c r="Q34" s="50">
        <f t="shared" si="2"/>
        <v>464681.152</v>
      </c>
      <c r="R34" s="50">
        <f t="shared" si="2"/>
        <v>6071269.3760000002</v>
      </c>
      <c r="S34" s="50">
        <f t="shared" si="2"/>
        <v>3912644.608</v>
      </c>
      <c r="T34" s="50">
        <f t="shared" si="2"/>
        <v>384832.06400000001</v>
      </c>
      <c r="U34" s="50">
        <f t="shared" si="2"/>
        <v>458124.73599999998</v>
      </c>
      <c r="V34" s="50">
        <f t="shared" si="2"/>
        <v>1354837.632</v>
      </c>
      <c r="W34" s="50">
        <f t="shared" si="2"/>
        <v>393496.03200000001</v>
      </c>
      <c r="X34" s="50">
        <f t="shared" si="2"/>
        <v>740440.25600000005</v>
      </c>
      <c r="Y34" s="50">
        <f t="shared" si="2"/>
        <v>152219.712</v>
      </c>
      <c r="Z34" s="50">
        <f t="shared" si="2"/>
        <v>1658240.128</v>
      </c>
      <c r="AA34" s="51">
        <f t="shared" si="2"/>
        <v>23165.592000000001</v>
      </c>
      <c r="AB34" s="39"/>
    </row>
    <row r="35" spans="1:28" x14ac:dyDescent="0.25">
      <c r="A35" s="1" t="s">
        <v>10</v>
      </c>
      <c r="B35" s="39"/>
      <c r="C35" s="49" t="s">
        <v>28</v>
      </c>
      <c r="D35" s="50">
        <f t="shared" si="1"/>
        <v>0</v>
      </c>
      <c r="E35" s="50">
        <f t="shared" si="1"/>
        <v>0</v>
      </c>
      <c r="F35" s="50">
        <f t="shared" si="1"/>
        <v>0</v>
      </c>
      <c r="G35" s="50">
        <f t="shared" si="1"/>
        <v>0</v>
      </c>
      <c r="H35" s="50">
        <f t="shared" si="1"/>
        <v>0</v>
      </c>
      <c r="I35" s="50">
        <f t="shared" si="1"/>
        <v>0</v>
      </c>
      <c r="J35" s="50">
        <f t="shared" si="1"/>
        <v>0</v>
      </c>
      <c r="K35" s="50">
        <f t="shared" si="1"/>
        <v>0</v>
      </c>
      <c r="L35" s="50">
        <f t="shared" si="1"/>
        <v>0</v>
      </c>
      <c r="M35" s="50">
        <f t="shared" si="1"/>
        <v>0</v>
      </c>
      <c r="N35" s="50">
        <f t="shared" si="2"/>
        <v>0</v>
      </c>
      <c r="O35" s="50">
        <f t="shared" si="2"/>
        <v>0</v>
      </c>
      <c r="P35" s="50">
        <f t="shared" si="2"/>
        <v>0</v>
      </c>
      <c r="Q35" s="50">
        <f t="shared" si="2"/>
        <v>0</v>
      </c>
      <c r="R35" s="50">
        <f t="shared" si="2"/>
        <v>0</v>
      </c>
      <c r="S35" s="50">
        <f t="shared" si="2"/>
        <v>0</v>
      </c>
      <c r="T35" s="50">
        <f t="shared" si="2"/>
        <v>0</v>
      </c>
      <c r="U35" s="50">
        <f t="shared" si="2"/>
        <v>0</v>
      </c>
      <c r="V35" s="50">
        <f t="shared" si="2"/>
        <v>0</v>
      </c>
      <c r="W35" s="50">
        <f t="shared" si="2"/>
        <v>0</v>
      </c>
      <c r="X35" s="50">
        <f t="shared" si="2"/>
        <v>0</v>
      </c>
      <c r="Y35" s="50">
        <f t="shared" si="2"/>
        <v>0</v>
      </c>
      <c r="Z35" s="50">
        <f t="shared" si="2"/>
        <v>0</v>
      </c>
      <c r="AA35" s="51">
        <f t="shared" si="2"/>
        <v>0</v>
      </c>
      <c r="AB35" s="39"/>
    </row>
    <row r="36" spans="1:28" x14ac:dyDescent="0.25">
      <c r="A36" s="1" t="s">
        <v>9</v>
      </c>
      <c r="B36" s="39"/>
      <c r="C36" s="49" t="s">
        <v>29</v>
      </c>
      <c r="D36" s="50">
        <f t="shared" si="1"/>
        <v>22992.223999999998</v>
      </c>
      <c r="E36" s="50">
        <f t="shared" si="1"/>
        <v>341.26362499999999</v>
      </c>
      <c r="F36" s="50">
        <f t="shared" si="1"/>
        <v>0</v>
      </c>
      <c r="G36" s="50">
        <f t="shared" si="1"/>
        <v>9479.0339999999997</v>
      </c>
      <c r="H36" s="50">
        <f t="shared" si="1"/>
        <v>5570.6930000000002</v>
      </c>
      <c r="I36" s="50">
        <f t="shared" si="1"/>
        <v>2710.2002499999999</v>
      </c>
      <c r="J36" s="50">
        <f t="shared" si="1"/>
        <v>638.64068750000001</v>
      </c>
      <c r="K36" s="50">
        <f t="shared" si="1"/>
        <v>12423.665999999999</v>
      </c>
      <c r="L36" s="50">
        <f t="shared" si="1"/>
        <v>8950.2189999999991</v>
      </c>
      <c r="M36" s="50">
        <f t="shared" si="1"/>
        <v>12.2195</v>
      </c>
      <c r="N36" s="50">
        <f t="shared" si="2"/>
        <v>3692.203</v>
      </c>
      <c r="O36" s="50">
        <f t="shared" si="2"/>
        <v>0</v>
      </c>
      <c r="P36" s="50">
        <f t="shared" si="2"/>
        <v>4718.13</v>
      </c>
      <c r="Q36" s="50">
        <f t="shared" si="2"/>
        <v>32.123140624999998</v>
      </c>
      <c r="R36" s="50">
        <f t="shared" si="2"/>
        <v>16946.952000000001</v>
      </c>
      <c r="S36" s="50">
        <f t="shared" si="2"/>
        <v>2103.3254999999999</v>
      </c>
      <c r="T36" s="50">
        <f t="shared" si="2"/>
        <v>990.73775000000001</v>
      </c>
      <c r="U36" s="50">
        <f t="shared" si="2"/>
        <v>138.36179687500001</v>
      </c>
      <c r="V36" s="50">
        <f t="shared" si="2"/>
        <v>-37.060210937500003</v>
      </c>
      <c r="W36" s="50">
        <f t="shared" si="2"/>
        <v>1560.2771250000001</v>
      </c>
      <c r="X36" s="50">
        <f t="shared" si="2"/>
        <v>14543.914000000001</v>
      </c>
      <c r="Y36" s="50">
        <f t="shared" si="2"/>
        <v>4092.3829999999998</v>
      </c>
      <c r="Z36" s="50">
        <f t="shared" si="2"/>
        <v>36006.404000000002</v>
      </c>
      <c r="AA36" s="51">
        <f t="shared" si="2"/>
        <v>422.53303125000002</v>
      </c>
      <c r="AB36" s="39"/>
    </row>
    <row r="37" spans="1:28" x14ac:dyDescent="0.25">
      <c r="A37" s="1" t="s">
        <v>7</v>
      </c>
      <c r="B37" s="39"/>
      <c r="C37" s="49" t="s">
        <v>30</v>
      </c>
      <c r="D37" s="50">
        <f t="shared" ref="D37:M38" si="3">-VLOOKUP(D$28,$C$2:$CJ$25,MATCH($A37,$C$1:$CJ$1,0),FALSE)/1000</f>
        <v>-70937.679999999993</v>
      </c>
      <c r="E37" s="50">
        <f t="shared" si="3"/>
        <v>-2706.9077499999999</v>
      </c>
      <c r="F37" s="50">
        <f t="shared" si="3"/>
        <v>-23414.418000000001</v>
      </c>
      <c r="G37" s="50">
        <f t="shared" si="3"/>
        <v>-481.07128125000003</v>
      </c>
      <c r="H37" s="50">
        <f t="shared" si="3"/>
        <v>-19975.03</v>
      </c>
      <c r="I37" s="50">
        <f t="shared" si="3"/>
        <v>-9641.98</v>
      </c>
      <c r="J37" s="50">
        <f t="shared" si="3"/>
        <v>-9522.7620000000006</v>
      </c>
      <c r="K37" s="50">
        <f t="shared" si="3"/>
        <v>-38582.351999999999</v>
      </c>
      <c r="L37" s="50">
        <f t="shared" si="3"/>
        <v>-22878.383999999998</v>
      </c>
      <c r="M37" s="50">
        <f t="shared" si="3"/>
        <v>-60.994691406249999</v>
      </c>
      <c r="N37" s="50">
        <f t="shared" ref="N37:AA38" si="4">-VLOOKUP(N$28,$C$2:$CJ$25,MATCH($A37,$C$1:$CJ$1,0),FALSE)/1000</f>
        <v>-50575.432000000001</v>
      </c>
      <c r="O37" s="50">
        <f t="shared" si="4"/>
        <v>-7023.9764999999998</v>
      </c>
      <c r="P37" s="50">
        <f t="shared" si="4"/>
        <v>-107167.128</v>
      </c>
      <c r="Q37" s="50">
        <f t="shared" si="4"/>
        <v>-15022.638000000001</v>
      </c>
      <c r="R37" s="50">
        <f t="shared" si="4"/>
        <v>-44987.955999999998</v>
      </c>
      <c r="S37" s="50">
        <f t="shared" si="4"/>
        <v>-88278.12</v>
      </c>
      <c r="T37" s="50">
        <f t="shared" si="4"/>
        <v>-42414.707999999999</v>
      </c>
      <c r="U37" s="50">
        <f t="shared" si="4"/>
        <v>-22097.331999999999</v>
      </c>
      <c r="V37" s="50">
        <f t="shared" si="4"/>
        <v>-32056.207999999999</v>
      </c>
      <c r="W37" s="50">
        <f t="shared" si="4"/>
        <v>-1165.3722499999999</v>
      </c>
      <c r="X37" s="50">
        <f t="shared" si="4"/>
        <v>-72623.592000000004</v>
      </c>
      <c r="Y37" s="50">
        <f t="shared" si="4"/>
        <v>0</v>
      </c>
      <c r="Z37" s="50">
        <f t="shared" si="4"/>
        <v>-13304.557000000001</v>
      </c>
      <c r="AA37" s="51">
        <f t="shared" si="4"/>
        <v>-650.3454375</v>
      </c>
      <c r="AB37" s="39"/>
    </row>
    <row r="38" spans="1:28" x14ac:dyDescent="0.25">
      <c r="A38" s="1" t="s">
        <v>8</v>
      </c>
      <c r="B38" s="39"/>
      <c r="C38" s="49" t="s">
        <v>31</v>
      </c>
      <c r="D38" s="50">
        <f t="shared" si="3"/>
        <v>-6962.4094999999998</v>
      </c>
      <c r="E38" s="50">
        <f t="shared" si="3"/>
        <v>0</v>
      </c>
      <c r="F38" s="50">
        <f t="shared" si="3"/>
        <v>-126.50679687500001</v>
      </c>
      <c r="G38" s="50">
        <f t="shared" si="3"/>
        <v>-224.494984375</v>
      </c>
      <c r="H38" s="50">
        <f t="shared" si="3"/>
        <v>-2347.85275</v>
      </c>
      <c r="I38" s="50">
        <f t="shared" si="3"/>
        <v>-2252.64275</v>
      </c>
      <c r="J38" s="50">
        <f t="shared" si="3"/>
        <v>-485.84165625000003</v>
      </c>
      <c r="K38" s="50">
        <f t="shared" si="3"/>
        <v>-15435.093999999999</v>
      </c>
      <c r="L38" s="50">
        <f t="shared" si="3"/>
        <v>-5238.5159999999996</v>
      </c>
      <c r="M38" s="50">
        <f t="shared" si="3"/>
        <v>-0.82357397460937498</v>
      </c>
      <c r="N38" s="50">
        <f t="shared" si="4"/>
        <v>-1676.95875</v>
      </c>
      <c r="O38" s="50">
        <f t="shared" si="4"/>
        <v>-3796.2145</v>
      </c>
      <c r="P38" s="50">
        <f t="shared" si="4"/>
        <v>-5207.9414999999999</v>
      </c>
      <c r="Q38" s="50">
        <f t="shared" si="4"/>
        <v>-3165.297</v>
      </c>
      <c r="R38" s="50">
        <f t="shared" si="4"/>
        <v>-18037.817999999999</v>
      </c>
      <c r="S38" s="50">
        <f t="shared" si="4"/>
        <v>-6248.76</v>
      </c>
      <c r="T38" s="50">
        <f t="shared" si="4"/>
        <v>-4949.1035000000002</v>
      </c>
      <c r="U38" s="50">
        <f t="shared" si="4"/>
        <v>-1314.1557499999999</v>
      </c>
      <c r="V38" s="50">
        <f t="shared" si="4"/>
        <v>-314.23981250000003</v>
      </c>
      <c r="W38" s="50">
        <f t="shared" si="4"/>
        <v>-2226.1712499999999</v>
      </c>
      <c r="X38" s="50">
        <f t="shared" si="4"/>
        <v>-31015.088</v>
      </c>
      <c r="Y38" s="50">
        <f t="shared" si="4"/>
        <v>0</v>
      </c>
      <c r="Z38" s="50">
        <f t="shared" si="4"/>
        <v>0</v>
      </c>
      <c r="AA38" s="51">
        <f t="shared" si="4"/>
        <v>-966.20793749999996</v>
      </c>
      <c r="AB38" s="39"/>
    </row>
    <row r="39" spans="1:28" x14ac:dyDescent="0.25">
      <c r="A39" s="1" t="s">
        <v>3</v>
      </c>
      <c r="B39" s="39"/>
      <c r="C39" s="49" t="s">
        <v>32</v>
      </c>
      <c r="D39" s="50">
        <f t="shared" ref="D39:M42" si="5">VLOOKUP(D$28,$C$2:$CJ$25,MATCH($A39,$C$1:$CJ$1,0),FALSE)/1000</f>
        <v>0</v>
      </c>
      <c r="E39" s="50">
        <f t="shared" si="5"/>
        <v>0</v>
      </c>
      <c r="F39" s="50">
        <f t="shared" si="5"/>
        <v>0</v>
      </c>
      <c r="G39" s="50">
        <f t="shared" si="5"/>
        <v>0</v>
      </c>
      <c r="H39" s="50">
        <f t="shared" si="5"/>
        <v>0</v>
      </c>
      <c r="I39" s="50">
        <f t="shared" si="5"/>
        <v>0</v>
      </c>
      <c r="J39" s="50">
        <f t="shared" si="5"/>
        <v>0</v>
      </c>
      <c r="K39" s="50">
        <f t="shared" si="5"/>
        <v>0</v>
      </c>
      <c r="L39" s="50">
        <f t="shared" si="5"/>
        <v>0</v>
      </c>
      <c r="M39" s="50">
        <f t="shared" si="5"/>
        <v>0</v>
      </c>
      <c r="N39" s="50">
        <f t="shared" ref="N39:AA42" si="6">VLOOKUP(N$28,$C$2:$CJ$25,MATCH($A39,$C$1:$CJ$1,0),FALSE)/1000</f>
        <v>0</v>
      </c>
      <c r="O39" s="50">
        <f t="shared" si="6"/>
        <v>0</v>
      </c>
      <c r="P39" s="50">
        <f t="shared" si="6"/>
        <v>0</v>
      </c>
      <c r="Q39" s="50">
        <f t="shared" si="6"/>
        <v>0</v>
      </c>
      <c r="R39" s="50">
        <f t="shared" si="6"/>
        <v>0</v>
      </c>
      <c r="S39" s="50">
        <f t="shared" si="6"/>
        <v>0</v>
      </c>
      <c r="T39" s="50">
        <f t="shared" si="6"/>
        <v>0</v>
      </c>
      <c r="U39" s="50">
        <f t="shared" si="6"/>
        <v>0</v>
      </c>
      <c r="V39" s="50">
        <f t="shared" si="6"/>
        <v>0</v>
      </c>
      <c r="W39" s="50">
        <f t="shared" si="6"/>
        <v>0</v>
      </c>
      <c r="X39" s="50">
        <f t="shared" si="6"/>
        <v>0</v>
      </c>
      <c r="Y39" s="50">
        <f t="shared" si="6"/>
        <v>0</v>
      </c>
      <c r="Z39" s="50">
        <f t="shared" si="6"/>
        <v>0</v>
      </c>
      <c r="AA39" s="51">
        <f t="shared" si="6"/>
        <v>0</v>
      </c>
      <c r="AB39" s="39"/>
    </row>
    <row r="40" spans="1:28" x14ac:dyDescent="0.25">
      <c r="A40" s="1" t="s">
        <v>13</v>
      </c>
      <c r="B40" s="39"/>
      <c r="C40" s="49" t="s">
        <v>33</v>
      </c>
      <c r="D40" s="50">
        <f t="shared" si="5"/>
        <v>6496.3434999999999</v>
      </c>
      <c r="E40" s="50">
        <f t="shared" si="5"/>
        <v>3644.1295</v>
      </c>
      <c r="F40" s="50">
        <f t="shared" si="5"/>
        <v>22900.106</v>
      </c>
      <c r="G40" s="50">
        <f t="shared" si="5"/>
        <v>4996.8445000000002</v>
      </c>
      <c r="H40" s="50">
        <f t="shared" si="5"/>
        <v>2678.3125</v>
      </c>
      <c r="I40" s="50">
        <f t="shared" si="5"/>
        <v>3402.1475</v>
      </c>
      <c r="J40" s="50">
        <f t="shared" si="5"/>
        <v>13914.983</v>
      </c>
      <c r="K40" s="50">
        <f t="shared" si="5"/>
        <v>4100.3490000000002</v>
      </c>
      <c r="L40" s="50">
        <f t="shared" si="5"/>
        <v>18690.919999999998</v>
      </c>
      <c r="M40" s="50">
        <f t="shared" si="5"/>
        <v>70.717203124999997</v>
      </c>
      <c r="N40" s="50">
        <f t="shared" si="6"/>
        <v>9722.7520000000004</v>
      </c>
      <c r="O40" s="50">
        <f t="shared" si="6"/>
        <v>6652.0940000000001</v>
      </c>
      <c r="P40" s="50">
        <f t="shared" si="6"/>
        <v>17932.988000000001</v>
      </c>
      <c r="Q40" s="50">
        <f t="shared" si="6"/>
        <v>8814.8240000000005</v>
      </c>
      <c r="R40" s="50">
        <f t="shared" si="6"/>
        <v>36457.135999999999</v>
      </c>
      <c r="S40" s="50">
        <f t="shared" si="6"/>
        <v>31797.572</v>
      </c>
      <c r="T40" s="50">
        <f t="shared" si="6"/>
        <v>5794.1639999999998</v>
      </c>
      <c r="U40" s="50">
        <f t="shared" si="6"/>
        <v>1765.748</v>
      </c>
      <c r="V40" s="50">
        <f t="shared" si="6"/>
        <v>18973.502</v>
      </c>
      <c r="W40" s="50">
        <f t="shared" si="6"/>
        <v>4674.59</v>
      </c>
      <c r="X40" s="50">
        <f t="shared" si="6"/>
        <v>19023.076000000001</v>
      </c>
      <c r="Y40" s="50">
        <f t="shared" si="6"/>
        <v>920.79868750000003</v>
      </c>
      <c r="Z40" s="50">
        <f t="shared" si="6"/>
        <v>5660.7780000000002</v>
      </c>
      <c r="AA40" s="51">
        <f t="shared" si="6"/>
        <v>1082.9232500000001</v>
      </c>
      <c r="AB40" s="39"/>
    </row>
    <row r="41" spans="1:28" x14ac:dyDescent="0.25">
      <c r="A41" s="31" t="s">
        <v>11</v>
      </c>
      <c r="B41" s="39"/>
      <c r="C41" s="49" t="s">
        <v>34</v>
      </c>
      <c r="D41" s="50">
        <f t="shared" si="5"/>
        <v>21784.11</v>
      </c>
      <c r="E41" s="50">
        <f t="shared" si="5"/>
        <v>8157.19</v>
      </c>
      <c r="F41" s="50">
        <f t="shared" si="5"/>
        <v>66376.92</v>
      </c>
      <c r="G41" s="50">
        <f t="shared" si="5"/>
        <v>20143.705999999998</v>
      </c>
      <c r="H41" s="50">
        <f t="shared" si="5"/>
        <v>8524.2209999999995</v>
      </c>
      <c r="I41" s="50">
        <f t="shared" si="5"/>
        <v>3634.1107499999998</v>
      </c>
      <c r="J41" s="50">
        <f t="shared" si="5"/>
        <v>9742.8529999999992</v>
      </c>
      <c r="K41" s="50">
        <f t="shared" si="5"/>
        <v>46445.815999999999</v>
      </c>
      <c r="L41" s="50">
        <f t="shared" si="5"/>
        <v>7580.6629999999996</v>
      </c>
      <c r="M41" s="50">
        <f t="shared" si="5"/>
        <v>81.995203125000003</v>
      </c>
      <c r="N41" s="50">
        <f t="shared" si="6"/>
        <v>10955.201999999999</v>
      </c>
      <c r="O41" s="50">
        <f t="shared" si="6"/>
        <v>33814.207999999999</v>
      </c>
      <c r="P41" s="50">
        <f t="shared" si="6"/>
        <v>25898.144</v>
      </c>
      <c r="Q41" s="50">
        <f t="shared" si="6"/>
        <v>22104.53</v>
      </c>
      <c r="R41" s="50">
        <f t="shared" si="6"/>
        <v>29847.418000000001</v>
      </c>
      <c r="S41" s="50">
        <f t="shared" si="6"/>
        <v>213071.44</v>
      </c>
      <c r="T41" s="50">
        <f t="shared" si="6"/>
        <v>8020.99</v>
      </c>
      <c r="U41" s="50">
        <f t="shared" si="6"/>
        <v>9817.7029999999995</v>
      </c>
      <c r="V41" s="50">
        <f t="shared" si="6"/>
        <v>76496.672000000006</v>
      </c>
      <c r="W41" s="50">
        <f t="shared" si="6"/>
        <v>15475.739</v>
      </c>
      <c r="X41" s="50">
        <f t="shared" si="6"/>
        <v>14248.633</v>
      </c>
      <c r="Y41" s="50">
        <f t="shared" si="6"/>
        <v>6735.89</v>
      </c>
      <c r="Z41" s="50">
        <f t="shared" si="6"/>
        <v>59429.072</v>
      </c>
      <c r="AA41" s="51">
        <f t="shared" si="6"/>
        <v>573.19006249999995</v>
      </c>
      <c r="AB41" s="39"/>
    </row>
    <row r="42" spans="1:28" x14ac:dyDescent="0.25">
      <c r="A42" s="1" t="s">
        <v>12</v>
      </c>
      <c r="B42" s="39"/>
      <c r="C42" s="52" t="s">
        <v>35</v>
      </c>
      <c r="D42" s="50">
        <f t="shared" si="5"/>
        <v>1095761.6640000001</v>
      </c>
      <c r="E42" s="50">
        <f t="shared" si="5"/>
        <v>90961.623999999996</v>
      </c>
      <c r="F42" s="50">
        <f t="shared" si="5"/>
        <v>1300941.3119999999</v>
      </c>
      <c r="G42" s="50">
        <f t="shared" si="5"/>
        <v>467626.20799999998</v>
      </c>
      <c r="H42" s="50">
        <f t="shared" si="5"/>
        <v>188056.94399999999</v>
      </c>
      <c r="I42" s="50">
        <f t="shared" si="5"/>
        <v>186808.54399999999</v>
      </c>
      <c r="J42" s="50">
        <f t="shared" si="5"/>
        <v>143553.68</v>
      </c>
      <c r="K42" s="50">
        <f t="shared" si="5"/>
        <v>698003.52</v>
      </c>
      <c r="L42" s="50">
        <f t="shared" si="5"/>
        <v>540047.29599999997</v>
      </c>
      <c r="M42" s="50">
        <f t="shared" si="5"/>
        <v>1745.8256249999999</v>
      </c>
      <c r="N42" s="50">
        <f t="shared" si="6"/>
        <v>348033.02399999998</v>
      </c>
      <c r="O42" s="50">
        <f t="shared" si="6"/>
        <v>508517.6</v>
      </c>
      <c r="P42" s="50">
        <f t="shared" si="6"/>
        <v>1690395.9040000001</v>
      </c>
      <c r="Q42" s="50">
        <f t="shared" si="6"/>
        <v>477444.70400000003</v>
      </c>
      <c r="R42" s="50">
        <f t="shared" si="6"/>
        <v>6091495.4239999996</v>
      </c>
      <c r="S42" s="50">
        <f t="shared" si="6"/>
        <v>4065090.048</v>
      </c>
      <c r="T42" s="50">
        <f t="shared" si="6"/>
        <v>352274.14399999997</v>
      </c>
      <c r="U42" s="50">
        <f t="shared" si="6"/>
        <v>446435.07199999999</v>
      </c>
      <c r="V42" s="50">
        <f t="shared" si="6"/>
        <v>1417900.2879999999</v>
      </c>
      <c r="W42" s="50">
        <f t="shared" si="6"/>
        <v>411815.10399999999</v>
      </c>
      <c r="X42" s="50">
        <f t="shared" si="6"/>
        <v>684617.21600000001</v>
      </c>
      <c r="Y42" s="50">
        <f t="shared" si="6"/>
        <v>163968.78400000001</v>
      </c>
      <c r="Z42" s="50">
        <f t="shared" si="6"/>
        <v>1746031.7439999999</v>
      </c>
      <c r="AA42" s="51">
        <f t="shared" si="6"/>
        <v>23627.684000000001</v>
      </c>
      <c r="AB42" s="39"/>
    </row>
    <row r="43" spans="1:28" x14ac:dyDescent="0.25">
      <c r="A43" s="1" t="s">
        <v>20</v>
      </c>
      <c r="B43" s="39"/>
      <c r="C43" s="53" t="s">
        <v>36</v>
      </c>
      <c r="D43" s="54">
        <f t="shared" ref="D43:AA43" si="7">VLOOKUP(D$28,$C$2:$CJ$25,MATCH($A43,$C$1:$CJ$1,0),FALSE)</f>
        <v>6.321968138217926E-2</v>
      </c>
      <c r="E43" s="54">
        <f t="shared" si="7"/>
        <v>8.3792820572853088E-2</v>
      </c>
      <c r="F43" s="54">
        <f t="shared" si="7"/>
        <v>7.5514517724514008E-2</v>
      </c>
      <c r="G43" s="54">
        <f t="shared" si="7"/>
        <v>8.1008642911911011E-2</v>
      </c>
      <c r="H43" s="54">
        <f t="shared" si="7"/>
        <v>7.7094592154026031E-2</v>
      </c>
      <c r="I43" s="54">
        <f t="shared" si="7"/>
        <v>7.1651749312877655E-2</v>
      </c>
      <c r="J43" s="54">
        <f t="shared" si="7"/>
        <v>7.1682900190353394E-2</v>
      </c>
      <c r="K43" s="54">
        <f t="shared" si="7"/>
        <v>7.3786273598670959E-2</v>
      </c>
      <c r="L43" s="54">
        <f t="shared" si="7"/>
        <v>8.1973902881145477E-2</v>
      </c>
      <c r="M43" s="54">
        <f t="shared" si="7"/>
        <v>9.1399997472763062E-2</v>
      </c>
      <c r="N43" s="54">
        <f t="shared" si="7"/>
        <v>7.1234390139579773E-2</v>
      </c>
      <c r="O43" s="54">
        <f t="shared" si="7"/>
        <v>9.0890377759933472E-2</v>
      </c>
      <c r="P43" s="54">
        <f t="shared" si="7"/>
        <v>7.0477038621902466E-2</v>
      </c>
      <c r="Q43" s="54">
        <f t="shared" si="7"/>
        <v>7.1206524968147278E-2</v>
      </c>
      <c r="R43" s="54">
        <f t="shared" si="7"/>
        <v>7.1741059422492981E-2</v>
      </c>
      <c r="S43" s="54">
        <f t="shared" si="7"/>
        <v>7.3929198086261749E-2</v>
      </c>
      <c r="T43" s="54">
        <f t="shared" si="7"/>
        <v>7.4023351073265076E-2</v>
      </c>
      <c r="U43" s="54">
        <f t="shared" si="7"/>
        <v>6.9929987192153931E-2</v>
      </c>
      <c r="V43" s="54">
        <f t="shared" si="7"/>
        <v>7.64479860663414E-2</v>
      </c>
      <c r="W43" s="54">
        <f t="shared" si="7"/>
        <v>6.9215342402458191E-2</v>
      </c>
      <c r="X43" s="54">
        <f t="shared" si="7"/>
        <v>7.4087373912334442E-2</v>
      </c>
      <c r="Y43" s="54">
        <f t="shared" si="7"/>
        <v>5.538250133395195E-2</v>
      </c>
      <c r="Z43" s="54">
        <f t="shared" si="7"/>
        <v>7.2750099003314972E-2</v>
      </c>
      <c r="AA43" s="55">
        <f t="shared" si="7"/>
        <v>7.3158442974090576E-2</v>
      </c>
      <c r="AB43" s="39"/>
    </row>
    <row r="44" spans="1:28" x14ac:dyDescent="0.25">
      <c r="B44" s="39"/>
      <c r="C44" s="56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8"/>
      <c r="AB44" s="39"/>
    </row>
    <row r="45" spans="1:28" x14ac:dyDescent="0.25">
      <c r="B45" s="39"/>
      <c r="C45" s="43" t="s">
        <v>708</v>
      </c>
      <c r="D45" s="44"/>
      <c r="E45" s="44"/>
      <c r="F45" s="44"/>
      <c r="G45" s="44"/>
      <c r="H45" s="44"/>
      <c r="I45" s="44"/>
      <c r="J45" s="44"/>
      <c r="K45" s="44"/>
      <c r="L45" s="44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8"/>
      <c r="AB45" s="39"/>
    </row>
    <row r="46" spans="1:28" x14ac:dyDescent="0.25">
      <c r="A46" s="1" t="s">
        <v>22</v>
      </c>
      <c r="B46" s="39"/>
      <c r="C46" s="46" t="s">
        <v>37</v>
      </c>
      <c r="D46" s="47">
        <f t="shared" ref="D46:AA46" si="8">VLOOKUP(D$28,$C$2:$CJ$25,MATCH($A46,$C$1:$CJ$1,0),FALSE)/1000</f>
        <v>69273.703999999998</v>
      </c>
      <c r="E46" s="47">
        <f t="shared" si="8"/>
        <v>7621.9309999999996</v>
      </c>
      <c r="F46" s="47">
        <f t="shared" si="8"/>
        <v>98239.952000000005</v>
      </c>
      <c r="G46" s="47">
        <f t="shared" si="8"/>
        <v>37881.764000000003</v>
      </c>
      <c r="H46" s="47">
        <f t="shared" si="8"/>
        <v>14498.173000000001</v>
      </c>
      <c r="I46" s="47">
        <f t="shared" si="8"/>
        <v>13385.159</v>
      </c>
      <c r="J46" s="47">
        <f t="shared" si="8"/>
        <v>10290.343999999999</v>
      </c>
      <c r="K46" s="47">
        <f t="shared" si="8"/>
        <v>51503.08</v>
      </c>
      <c r="L46" s="47">
        <f t="shared" si="8"/>
        <v>44269.784</v>
      </c>
      <c r="M46" s="47">
        <f t="shared" si="8"/>
        <v>159.56845312499999</v>
      </c>
      <c r="N46" s="47">
        <f t="shared" si="8"/>
        <v>24791.919999999998</v>
      </c>
      <c r="O46" s="47">
        <f t="shared" si="8"/>
        <v>46219.356</v>
      </c>
      <c r="P46" s="47">
        <f t="shared" si="8"/>
        <v>119134.09600000001</v>
      </c>
      <c r="Q46" s="47">
        <f t="shared" si="8"/>
        <v>33997.18</v>
      </c>
      <c r="R46" s="47">
        <f t="shared" si="8"/>
        <v>437010.33600000001</v>
      </c>
      <c r="S46" s="47">
        <f t="shared" si="8"/>
        <v>300528.83199999999</v>
      </c>
      <c r="T46" s="47">
        <f t="shared" si="8"/>
        <v>26076.511999999999</v>
      </c>
      <c r="U46" s="47">
        <f t="shared" si="8"/>
        <v>31219.198</v>
      </c>
      <c r="V46" s="47">
        <f t="shared" si="8"/>
        <v>108395.624</v>
      </c>
      <c r="W46" s="47">
        <f t="shared" si="8"/>
        <v>28503.923999999999</v>
      </c>
      <c r="X46" s="47">
        <f t="shared" si="8"/>
        <v>50721.491999999998</v>
      </c>
      <c r="Y46" s="47">
        <f t="shared" si="8"/>
        <v>9081.0010000000002</v>
      </c>
      <c r="Z46" s="47">
        <f t="shared" si="8"/>
        <v>127023.984</v>
      </c>
      <c r="AA46" s="48">
        <f t="shared" si="8"/>
        <v>1728.564625</v>
      </c>
      <c r="AB46" s="39"/>
    </row>
    <row r="47" spans="1:28" x14ac:dyDescent="0.25">
      <c r="A47" s="1" t="s">
        <v>205</v>
      </c>
      <c r="B47" s="39"/>
      <c r="C47" s="35" t="s">
        <v>690</v>
      </c>
      <c r="D47" s="79">
        <f t="shared" ref="D47:AA47" si="9">VLOOKUP(D$28,$C$2:$CO$25,MATCH($A47,$C$1:$CO$1,0),FALSE)/1000</f>
        <v>19331.392</v>
      </c>
      <c r="E47" s="79">
        <f t="shared" si="9"/>
        <v>1221.277</v>
      </c>
      <c r="F47" s="79">
        <f t="shared" si="9"/>
        <v>12638.498</v>
      </c>
      <c r="G47" s="79">
        <f t="shared" si="9"/>
        <v>9052.4609999999993</v>
      </c>
      <c r="H47" s="79">
        <f t="shared" si="9"/>
        <v>3813.2759999999998</v>
      </c>
      <c r="I47" s="79">
        <f t="shared" si="9"/>
        <v>4980.7780000000002</v>
      </c>
      <c r="J47" s="79">
        <f t="shared" si="9"/>
        <v>4879.88</v>
      </c>
      <c r="K47" s="79">
        <f t="shared" si="9"/>
        <v>15255.540999999999</v>
      </c>
      <c r="L47" s="79">
        <f t="shared" si="9"/>
        <v>9355.5020000000004</v>
      </c>
      <c r="M47" s="79">
        <f t="shared" si="9"/>
        <v>471.42700000000002</v>
      </c>
      <c r="N47" s="79">
        <f t="shared" si="9"/>
        <v>12038.460999999999</v>
      </c>
      <c r="O47" s="79">
        <f t="shared" si="9"/>
        <v>24667.56</v>
      </c>
      <c r="P47" s="79">
        <f t="shared" si="9"/>
        <v>57357.847999999998</v>
      </c>
      <c r="Q47" s="79">
        <f t="shared" si="9"/>
        <v>7504.7510000000002</v>
      </c>
      <c r="R47" s="79">
        <f t="shared" si="9"/>
        <v>103132.84</v>
      </c>
      <c r="S47" s="79">
        <f t="shared" si="9"/>
        <v>38671.436000000002</v>
      </c>
      <c r="T47" s="79">
        <f t="shared" si="9"/>
        <v>5582.6549999999997</v>
      </c>
      <c r="U47" s="79">
        <f t="shared" si="9"/>
        <v>5287.0680000000002</v>
      </c>
      <c r="V47" s="79">
        <f t="shared" si="9"/>
        <v>13797.546</v>
      </c>
      <c r="W47" s="79">
        <f t="shared" si="9"/>
        <v>7613.7910000000002</v>
      </c>
      <c r="X47" s="79">
        <f t="shared" si="9"/>
        <v>11751.416999999999</v>
      </c>
      <c r="Y47" s="79">
        <f t="shared" si="9"/>
        <v>4037.8609999999999</v>
      </c>
      <c r="Z47" s="79">
        <f t="shared" si="9"/>
        <v>31580.252</v>
      </c>
      <c r="AA47" s="80">
        <f t="shared" si="9"/>
        <v>1720.173</v>
      </c>
      <c r="AB47" s="39"/>
    </row>
    <row r="48" spans="1:28" x14ac:dyDescent="0.25">
      <c r="A48" s="1" t="s">
        <v>17</v>
      </c>
      <c r="B48" s="39"/>
      <c r="C48" s="49" t="s">
        <v>38</v>
      </c>
      <c r="D48" s="50">
        <f t="shared" ref="D48:AA48" si="10">VLOOKUP(D$28,$C$2:$CJ$25,MATCH($A48,$C$1:$CJ$1,0),FALSE)/1000</f>
        <v>7088.1270000000004</v>
      </c>
      <c r="E48" s="50">
        <f t="shared" si="10"/>
        <v>392.88362499999999</v>
      </c>
      <c r="F48" s="50">
        <f t="shared" si="10"/>
        <v>5535.5155000000004</v>
      </c>
      <c r="G48" s="50">
        <f t="shared" si="10"/>
        <v>1613.418375</v>
      </c>
      <c r="H48" s="50">
        <f t="shared" si="10"/>
        <v>3038.8494999999998</v>
      </c>
      <c r="I48" s="50">
        <f t="shared" si="10"/>
        <v>985.13068750000002</v>
      </c>
      <c r="J48" s="50">
        <f t="shared" si="10"/>
        <v>316.99437499999999</v>
      </c>
      <c r="K48" s="50">
        <f t="shared" si="10"/>
        <v>2558.2037500000001</v>
      </c>
      <c r="L48" s="50">
        <f t="shared" si="10"/>
        <v>2552.027</v>
      </c>
      <c r="M48" s="50">
        <f t="shared" si="10"/>
        <v>44.503203124999999</v>
      </c>
      <c r="N48" s="50">
        <f t="shared" si="10"/>
        <v>3792.4582500000001</v>
      </c>
      <c r="O48" s="50">
        <f t="shared" si="10"/>
        <v>13414.522999999999</v>
      </c>
      <c r="P48" s="50">
        <f t="shared" si="10"/>
        <v>40155.364000000001</v>
      </c>
      <c r="Q48" s="50">
        <f t="shared" si="10"/>
        <v>2439.998</v>
      </c>
      <c r="R48" s="50">
        <f t="shared" si="10"/>
        <v>4164.3472499999998</v>
      </c>
      <c r="S48" s="50">
        <f t="shared" si="10"/>
        <v>9509.2540000000008</v>
      </c>
      <c r="T48" s="50">
        <f t="shared" si="10"/>
        <v>6433.683</v>
      </c>
      <c r="U48" s="50">
        <f t="shared" si="10"/>
        <v>2544.6512499999999</v>
      </c>
      <c r="V48" s="50">
        <f t="shared" si="10"/>
        <v>6840.9435000000003</v>
      </c>
      <c r="W48" s="50">
        <f t="shared" si="10"/>
        <v>2214.22525</v>
      </c>
      <c r="X48" s="50">
        <f t="shared" si="10"/>
        <v>3386.9202500000001</v>
      </c>
      <c r="Y48" s="50">
        <f t="shared" si="10"/>
        <v>770.29918750000002</v>
      </c>
      <c r="Z48" s="50">
        <f t="shared" si="10"/>
        <v>3083.7</v>
      </c>
      <c r="AA48" s="51">
        <f t="shared" si="10"/>
        <v>121.55520312500001</v>
      </c>
      <c r="AB48" s="39"/>
    </row>
    <row r="49" spans="1:28" x14ac:dyDescent="0.25">
      <c r="B49" s="39"/>
      <c r="C49" s="35" t="s">
        <v>695</v>
      </c>
      <c r="D49" s="79">
        <f>D101*(D47/D100)</f>
        <v>7161.6807395820861</v>
      </c>
      <c r="E49" s="79">
        <f t="shared" ref="E49:AA49" si="11">E101*(E47/E100)</f>
        <v>612.03676894271382</v>
      </c>
      <c r="F49" s="79">
        <f t="shared" si="11"/>
        <v>2575.7036044185106</v>
      </c>
      <c r="G49" s="79">
        <f t="shared" si="11"/>
        <v>4063.352813730311</v>
      </c>
      <c r="H49" s="79">
        <f t="shared" si="11"/>
        <v>2251.3744653310791</v>
      </c>
      <c r="I49" s="79">
        <f t="shared" si="11"/>
        <v>2179.4084677658611</v>
      </c>
      <c r="J49" s="79">
        <f t="shared" si="11"/>
        <v>1313.0354059355359</v>
      </c>
      <c r="K49" s="79">
        <f t="shared" si="11"/>
        <v>13365.654199380004</v>
      </c>
      <c r="L49" s="79">
        <f t="shared" si="11"/>
        <v>2336.9585424188422</v>
      </c>
      <c r="M49" s="79">
        <f t="shared" si="11"/>
        <v>243.47288872834997</v>
      </c>
      <c r="N49" s="79">
        <f t="shared" si="11"/>
        <v>3846.4602373523617</v>
      </c>
      <c r="O49" s="79">
        <f t="shared" si="11"/>
        <v>8749.5537887264909</v>
      </c>
      <c r="P49" s="79">
        <f t="shared" si="11"/>
        <v>39981.078244223478</v>
      </c>
      <c r="Q49" s="79">
        <f t="shared" si="11"/>
        <v>2470.9605225182818</v>
      </c>
      <c r="R49" s="79">
        <f t="shared" si="11"/>
        <v>61793.728249272528</v>
      </c>
      <c r="S49" s="79">
        <f t="shared" si="11"/>
        <v>2929.2707103354423</v>
      </c>
      <c r="T49" s="79">
        <f t="shared" si="11"/>
        <v>2041.5690089364489</v>
      </c>
      <c r="U49" s="79">
        <f t="shared" si="11"/>
        <v>3247.8703781795134</v>
      </c>
      <c r="V49" s="79">
        <f t="shared" si="11"/>
        <v>4287.0589839176555</v>
      </c>
      <c r="W49" s="79">
        <f t="shared" si="11"/>
        <v>3398.1353726909042</v>
      </c>
      <c r="X49" s="79">
        <f t="shared" si="11"/>
        <v>3692.3296109370062</v>
      </c>
      <c r="Y49" s="79">
        <f t="shared" si="11"/>
        <v>2119.1618910930124</v>
      </c>
      <c r="Z49" s="79">
        <f t="shared" si="11"/>
        <v>25942.477287986283</v>
      </c>
      <c r="AA49" s="80">
        <f t="shared" si="11"/>
        <v>779.36904375137124</v>
      </c>
      <c r="AB49" s="39"/>
    </row>
    <row r="50" spans="1:28" x14ac:dyDescent="0.25">
      <c r="A50" s="1" t="s">
        <v>6</v>
      </c>
      <c r="B50" s="39"/>
      <c r="C50" s="49" t="s">
        <v>40</v>
      </c>
      <c r="D50" s="50">
        <f t="shared" ref="D50:M51" si="12">VLOOKUP(D$28,$C$2:$CJ$25,MATCH($A50,$C$1:$CJ$1,0),FALSE)/1000</f>
        <v>29188.366999999998</v>
      </c>
      <c r="E50" s="50">
        <f t="shared" si="12"/>
        <v>2425.6509999999998</v>
      </c>
      <c r="F50" s="50">
        <f t="shared" si="12"/>
        <v>38559.906999999999</v>
      </c>
      <c r="G50" s="50">
        <f t="shared" si="12"/>
        <v>12318.073</v>
      </c>
      <c r="H50" s="50">
        <f t="shared" si="12"/>
        <v>7197.8540000000003</v>
      </c>
      <c r="I50" s="50">
        <f t="shared" si="12"/>
        <v>6493.8509999999997</v>
      </c>
      <c r="J50" s="50">
        <f t="shared" si="12"/>
        <v>4231.0540000000001</v>
      </c>
      <c r="K50" s="50">
        <f t="shared" si="12"/>
        <v>20082.638999999999</v>
      </c>
      <c r="L50" s="50">
        <f t="shared" si="12"/>
        <v>20036.580000000002</v>
      </c>
      <c r="M50" s="50">
        <f t="shared" si="12"/>
        <v>129.03800000000001</v>
      </c>
      <c r="N50" s="50">
        <f t="shared" ref="N50:AA51" si="13">VLOOKUP(N$28,$C$2:$CJ$25,MATCH($A50,$C$1:$CJ$1,0),FALSE)/1000</f>
        <v>14096.259</v>
      </c>
      <c r="O50" s="50">
        <f t="shared" si="13"/>
        <v>21154.244999999999</v>
      </c>
      <c r="P50" s="50">
        <f t="shared" si="13"/>
        <v>45506.972000000002</v>
      </c>
      <c r="Q50" s="50">
        <f t="shared" si="13"/>
        <v>17704.882000000001</v>
      </c>
      <c r="R50" s="50">
        <f t="shared" si="13"/>
        <v>215728.481</v>
      </c>
      <c r="S50" s="50">
        <f t="shared" si="13"/>
        <v>92085.625</v>
      </c>
      <c r="T50" s="50">
        <f t="shared" si="13"/>
        <v>13431.937</v>
      </c>
      <c r="U50" s="50">
        <f t="shared" si="13"/>
        <v>11764.017</v>
      </c>
      <c r="V50" s="50">
        <f t="shared" si="13"/>
        <v>36605.322</v>
      </c>
      <c r="W50" s="50">
        <f t="shared" si="13"/>
        <v>10392.803</v>
      </c>
      <c r="X50" s="50">
        <f t="shared" si="13"/>
        <v>27216.544000000002</v>
      </c>
      <c r="Y50" s="50">
        <f t="shared" si="13"/>
        <v>7172.33</v>
      </c>
      <c r="Z50" s="50">
        <f t="shared" si="13"/>
        <v>35332.788</v>
      </c>
      <c r="AA50" s="51">
        <f t="shared" si="13"/>
        <v>742.94600000000003</v>
      </c>
      <c r="AB50" s="39"/>
    </row>
    <row r="51" spans="1:28" x14ac:dyDescent="0.25">
      <c r="A51" s="1" t="s">
        <v>14</v>
      </c>
      <c r="B51" s="39"/>
      <c r="C51" s="49" t="s">
        <v>41</v>
      </c>
      <c r="D51" s="50">
        <f t="shared" si="12"/>
        <v>3552.18975</v>
      </c>
      <c r="E51" s="50">
        <f t="shared" si="12"/>
        <v>374.66890625000002</v>
      </c>
      <c r="F51" s="50">
        <f t="shared" si="12"/>
        <v>3855.47075</v>
      </c>
      <c r="G51" s="50">
        <f t="shared" si="12"/>
        <v>3090.4274999999998</v>
      </c>
      <c r="H51" s="50">
        <f t="shared" si="12"/>
        <v>763.0184375</v>
      </c>
      <c r="I51" s="50">
        <f t="shared" si="12"/>
        <v>329.74953125000002</v>
      </c>
      <c r="J51" s="50">
        <f t="shared" si="12"/>
        <v>654.20081249999998</v>
      </c>
      <c r="K51" s="50">
        <f t="shared" si="12"/>
        <v>1895.2896249999999</v>
      </c>
      <c r="L51" s="50">
        <f t="shared" si="12"/>
        <v>776.1160625</v>
      </c>
      <c r="M51" s="50">
        <f t="shared" si="12"/>
        <v>14.382203125</v>
      </c>
      <c r="N51" s="50">
        <f t="shared" si="13"/>
        <v>1664.529125</v>
      </c>
      <c r="O51" s="50">
        <f t="shared" si="13"/>
        <v>3549.1547500000001</v>
      </c>
      <c r="P51" s="50">
        <f t="shared" si="13"/>
        <v>6581.8829999999998</v>
      </c>
      <c r="Q51" s="50">
        <f t="shared" si="13"/>
        <v>2923.6827499999999</v>
      </c>
      <c r="R51" s="50">
        <f t="shared" si="13"/>
        <v>54453.008000000002</v>
      </c>
      <c r="S51" s="50">
        <f t="shared" si="13"/>
        <v>9424.759</v>
      </c>
      <c r="T51" s="50">
        <f t="shared" si="13"/>
        <v>958.37962500000003</v>
      </c>
      <c r="U51" s="50">
        <f t="shared" si="13"/>
        <v>4609.058</v>
      </c>
      <c r="V51" s="50">
        <f t="shared" si="13"/>
        <v>3514.7764999999999</v>
      </c>
      <c r="W51" s="50">
        <f t="shared" si="13"/>
        <v>4486.7969999999996</v>
      </c>
      <c r="X51" s="50">
        <f t="shared" si="13"/>
        <v>1349.3463750000001</v>
      </c>
      <c r="Y51" s="50">
        <f t="shared" si="13"/>
        <v>448.64403125000001</v>
      </c>
      <c r="Z51" s="50">
        <f t="shared" si="13"/>
        <v>3232.61</v>
      </c>
      <c r="AA51" s="51">
        <f t="shared" si="13"/>
        <v>142.06956249999999</v>
      </c>
      <c r="AB51" s="39"/>
    </row>
    <row r="52" spans="1:28" x14ac:dyDescent="0.25">
      <c r="A52" s="1" t="s">
        <v>15</v>
      </c>
      <c r="B52" s="39"/>
      <c r="C52" s="49" t="s">
        <v>42</v>
      </c>
      <c r="D52" s="59">
        <f t="shared" ref="D52:AA52" si="14">D50+D51</f>
        <v>32740.55675</v>
      </c>
      <c r="E52" s="59">
        <f t="shared" si="14"/>
        <v>2800.3199062499998</v>
      </c>
      <c r="F52" s="59">
        <f t="shared" si="14"/>
        <v>42415.37775</v>
      </c>
      <c r="G52" s="59">
        <f t="shared" si="14"/>
        <v>15408.5005</v>
      </c>
      <c r="H52" s="59">
        <f t="shared" si="14"/>
        <v>7960.8724375000002</v>
      </c>
      <c r="I52" s="59">
        <f t="shared" si="14"/>
        <v>6823.6005312500001</v>
      </c>
      <c r="J52" s="59">
        <f t="shared" si="14"/>
        <v>4885.2548125000003</v>
      </c>
      <c r="K52" s="59">
        <f t="shared" si="14"/>
        <v>21977.928625</v>
      </c>
      <c r="L52" s="59">
        <f t="shared" si="14"/>
        <v>20812.696062500003</v>
      </c>
      <c r="M52" s="59">
        <f t="shared" si="14"/>
        <v>143.420203125</v>
      </c>
      <c r="N52" s="59">
        <f t="shared" si="14"/>
        <v>15760.788124999999</v>
      </c>
      <c r="O52" s="59">
        <f t="shared" si="14"/>
        <v>24703.39975</v>
      </c>
      <c r="P52" s="59">
        <f t="shared" si="14"/>
        <v>52088.855000000003</v>
      </c>
      <c r="Q52" s="59">
        <f t="shared" si="14"/>
        <v>20628.564750000001</v>
      </c>
      <c r="R52" s="59">
        <f t="shared" si="14"/>
        <v>270181.489</v>
      </c>
      <c r="S52" s="59">
        <f t="shared" si="14"/>
        <v>101510.38400000001</v>
      </c>
      <c r="T52" s="59">
        <f t="shared" si="14"/>
        <v>14390.316624999999</v>
      </c>
      <c r="U52" s="59">
        <f t="shared" si="14"/>
        <v>16373.075000000001</v>
      </c>
      <c r="V52" s="59">
        <f t="shared" si="14"/>
        <v>40120.0985</v>
      </c>
      <c r="W52" s="59">
        <f t="shared" si="14"/>
        <v>14879.599999999999</v>
      </c>
      <c r="X52" s="59">
        <f t="shared" si="14"/>
        <v>28565.890375000003</v>
      </c>
      <c r="Y52" s="59">
        <f t="shared" si="14"/>
        <v>7620.9740312499998</v>
      </c>
      <c r="Z52" s="59">
        <f t="shared" si="14"/>
        <v>38565.398000000001</v>
      </c>
      <c r="AA52" s="60">
        <f t="shared" si="14"/>
        <v>885.01556249999999</v>
      </c>
      <c r="AB52" s="39"/>
    </row>
    <row r="53" spans="1:28" x14ac:dyDescent="0.25">
      <c r="A53" s="1" t="s">
        <v>24</v>
      </c>
      <c r="B53" s="39"/>
      <c r="C53" s="49" t="s">
        <v>43</v>
      </c>
      <c r="D53" s="61">
        <f t="shared" ref="D53:AA53" si="15">VLOOKUP(D$28,$C$2:$CJ$25,MATCH($A53,$C$1:$CJ$1,0),FALSE)</f>
        <v>1.5960097312927246E-2</v>
      </c>
      <c r="E53" s="61">
        <f t="shared" si="15"/>
        <v>1.724572479724884E-2</v>
      </c>
      <c r="F53" s="61">
        <f t="shared" si="15"/>
        <v>2.21901535987854E-2</v>
      </c>
      <c r="G53" s="61">
        <f t="shared" si="15"/>
        <v>2.410881407558918E-2</v>
      </c>
      <c r="H53" s="61">
        <f t="shared" si="15"/>
        <v>1.6096586361527443E-2</v>
      </c>
      <c r="I53" s="61">
        <f t="shared" si="15"/>
        <v>1.8415700644254684E-2</v>
      </c>
      <c r="J53" s="61">
        <f t="shared" si="15"/>
        <v>1.813211664557457E-2</v>
      </c>
      <c r="K53" s="61">
        <f t="shared" si="15"/>
        <v>1.9024346023797989E-2</v>
      </c>
      <c r="L53" s="61">
        <f t="shared" si="15"/>
        <v>2.5617383420467377E-2</v>
      </c>
      <c r="M53" s="61">
        <f t="shared" si="15"/>
        <v>3.4960497170686722E-2</v>
      </c>
      <c r="N53" s="61">
        <f t="shared" si="15"/>
        <v>2.1006206050515175E-2</v>
      </c>
      <c r="O53" s="61">
        <f t="shared" si="15"/>
        <v>2.0174134522676468E-2</v>
      </c>
      <c r="P53" s="61">
        <f t="shared" si="15"/>
        <v>2.1577456966042519E-2</v>
      </c>
      <c r="Q53" s="61">
        <f t="shared" si="15"/>
        <v>1.924738846719265E-2</v>
      </c>
      <c r="R53" s="61">
        <f t="shared" si="15"/>
        <v>1.897265762090683E-2</v>
      </c>
      <c r="S53" s="61">
        <f t="shared" si="15"/>
        <v>1.9291400909423828E-2</v>
      </c>
      <c r="T53" s="61">
        <f t="shared" si="15"/>
        <v>1.6750864684581757E-2</v>
      </c>
      <c r="U53" s="61">
        <f t="shared" si="15"/>
        <v>1.4767870306968689E-2</v>
      </c>
      <c r="V53" s="61">
        <f t="shared" si="15"/>
        <v>1.876944862306118E-2</v>
      </c>
      <c r="W53" s="61">
        <f t="shared" si="15"/>
        <v>1.5331599861383438E-2</v>
      </c>
      <c r="X53" s="61">
        <f t="shared" si="15"/>
        <v>2.0310904830694199E-2</v>
      </c>
      <c r="Y53" s="61">
        <f t="shared" si="15"/>
        <v>9.3186832964420319E-3</v>
      </c>
      <c r="Z53" s="61">
        <f t="shared" si="15"/>
        <v>2.1300822496414185E-2</v>
      </c>
      <c r="AA53" s="62">
        <f t="shared" si="15"/>
        <v>1.9981503486633301E-2</v>
      </c>
      <c r="AB53" s="39"/>
    </row>
    <row r="54" spans="1:28" x14ac:dyDescent="0.25">
      <c r="A54" s="1" t="s">
        <v>21</v>
      </c>
      <c r="B54" s="39"/>
      <c r="C54" s="49" t="s">
        <v>44</v>
      </c>
      <c r="D54" s="50">
        <f t="shared" ref="D54:M55" si="16">VLOOKUP(D$28,$C$2:$CJ$25,MATCH($A54,$C$1:$CJ$1,0),FALSE)/1000</f>
        <v>17488.462</v>
      </c>
      <c r="E54" s="50">
        <f t="shared" si="16"/>
        <v>1568.6991250000001</v>
      </c>
      <c r="F54" s="50">
        <f t="shared" si="16"/>
        <v>28868.088</v>
      </c>
      <c r="G54" s="50">
        <f t="shared" si="16"/>
        <v>11273.913</v>
      </c>
      <c r="H54" s="50">
        <f t="shared" si="16"/>
        <v>3027.0747500000002</v>
      </c>
      <c r="I54" s="50">
        <f t="shared" si="16"/>
        <v>3440.2102500000001</v>
      </c>
      <c r="J54" s="50">
        <f t="shared" si="16"/>
        <v>2602.9319999999998</v>
      </c>
      <c r="K54" s="50">
        <f t="shared" si="16"/>
        <v>13279.06</v>
      </c>
      <c r="L54" s="50">
        <f t="shared" si="16"/>
        <v>13834.599</v>
      </c>
      <c r="M54" s="50">
        <f t="shared" si="16"/>
        <v>61.034933593749997</v>
      </c>
      <c r="N54" s="50">
        <f t="shared" ref="N54:AA55" si="17">VLOOKUP(N$28,$C$2:$CJ$25,MATCH($A54,$C$1:$CJ$1,0),FALSE)/1000</f>
        <v>7310.8535000000002</v>
      </c>
      <c r="O54" s="50">
        <f t="shared" si="17"/>
        <v>10258.902</v>
      </c>
      <c r="P54" s="50">
        <f t="shared" si="17"/>
        <v>36474.444000000003</v>
      </c>
      <c r="Q54" s="50">
        <f t="shared" si="17"/>
        <v>9189.5640000000003</v>
      </c>
      <c r="R54" s="50">
        <f t="shared" si="17"/>
        <v>115571.856</v>
      </c>
      <c r="S54" s="50">
        <f t="shared" si="17"/>
        <v>78421.279999999999</v>
      </c>
      <c r="T54" s="50">
        <f t="shared" si="17"/>
        <v>5900.8964999999998</v>
      </c>
      <c r="U54" s="50">
        <f t="shared" si="17"/>
        <v>6592.8950000000004</v>
      </c>
      <c r="V54" s="50">
        <f t="shared" si="17"/>
        <v>26613.205999999998</v>
      </c>
      <c r="W54" s="50">
        <f t="shared" si="17"/>
        <v>6313.7844999999998</v>
      </c>
      <c r="X54" s="50">
        <f t="shared" si="17"/>
        <v>13905.195</v>
      </c>
      <c r="Y54" s="50">
        <f t="shared" si="17"/>
        <v>1527.973125</v>
      </c>
      <c r="Z54" s="50">
        <f t="shared" si="17"/>
        <v>37191.911999999997</v>
      </c>
      <c r="AA54" s="51">
        <f t="shared" si="17"/>
        <v>472.11665625000001</v>
      </c>
      <c r="AB54" s="39"/>
    </row>
    <row r="55" spans="1:28" x14ac:dyDescent="0.25">
      <c r="A55" s="1" t="s">
        <v>19</v>
      </c>
      <c r="B55" s="39"/>
      <c r="C55" s="49" t="s">
        <v>45</v>
      </c>
      <c r="D55" s="50">
        <f t="shared" si="16"/>
        <v>10034.013000000001</v>
      </c>
      <c r="E55" s="50">
        <f t="shared" si="16"/>
        <v>2840.6115</v>
      </c>
      <c r="F55" s="50">
        <f t="shared" si="16"/>
        <v>20949.196</v>
      </c>
      <c r="G55" s="50">
        <f t="shared" si="16"/>
        <v>49070.476000000002</v>
      </c>
      <c r="H55" s="50">
        <f t="shared" si="16"/>
        <v>7179.5150000000003</v>
      </c>
      <c r="I55" s="50">
        <f t="shared" si="16"/>
        <v>8880.3169999999991</v>
      </c>
      <c r="J55" s="50">
        <f t="shared" si="16"/>
        <v>20223.712</v>
      </c>
      <c r="K55" s="50">
        <f t="shared" si="16"/>
        <v>5172.9925000000003</v>
      </c>
      <c r="L55" s="50">
        <f t="shared" si="16"/>
        <v>16696.942999999999</v>
      </c>
      <c r="M55" s="50">
        <f t="shared" si="16"/>
        <v>175.361734375</v>
      </c>
      <c r="N55" s="50">
        <f t="shared" si="17"/>
        <v>14907.130999999999</v>
      </c>
      <c r="O55" s="50">
        <f t="shared" si="17"/>
        <v>30758.698</v>
      </c>
      <c r="P55" s="50">
        <f t="shared" si="17"/>
        <v>80368.471999999994</v>
      </c>
      <c r="Q55" s="50">
        <f t="shared" si="17"/>
        <v>14951.407999999999</v>
      </c>
      <c r="R55" s="50">
        <f t="shared" si="17"/>
        <v>76296.335999999996</v>
      </c>
      <c r="S55" s="50">
        <f t="shared" si="17"/>
        <v>43801.828000000001</v>
      </c>
      <c r="T55" s="50">
        <f t="shared" si="17"/>
        <v>5910.9174999999996</v>
      </c>
      <c r="U55" s="50">
        <f t="shared" si="17"/>
        <v>4760.5844999999999</v>
      </c>
      <c r="V55" s="50">
        <f t="shared" si="17"/>
        <v>26162.016</v>
      </c>
      <c r="W55" s="50">
        <f t="shared" si="17"/>
        <v>23819.401999999998</v>
      </c>
      <c r="X55" s="50">
        <f t="shared" si="17"/>
        <v>44423.815999999999</v>
      </c>
      <c r="Y55" s="50">
        <f t="shared" si="17"/>
        <v>119.663359375</v>
      </c>
      <c r="Z55" s="50">
        <f t="shared" si="17"/>
        <v>10716.249</v>
      </c>
      <c r="AA55" s="51">
        <f t="shared" si="17"/>
        <v>5925.6045000000004</v>
      </c>
      <c r="AB55" s="39"/>
    </row>
    <row r="56" spans="1:28" x14ac:dyDescent="0.25">
      <c r="A56" s="1" t="s">
        <v>23</v>
      </c>
      <c r="B56" s="39"/>
      <c r="C56" s="77" t="s">
        <v>709</v>
      </c>
      <c r="D56" s="63">
        <f>SUM(D54:D55,D52,D46:D49)</f>
        <v>163117.93548958207</v>
      </c>
      <c r="E56" s="63">
        <f t="shared" ref="E56:AA56" si="18">SUM(E54:E55,E52,E46:E49)</f>
        <v>17057.758925192713</v>
      </c>
      <c r="F56" s="63">
        <f t="shared" si="18"/>
        <v>211222.33085441854</v>
      </c>
      <c r="G56" s="63">
        <f t="shared" si="18"/>
        <v>128363.88568873031</v>
      </c>
      <c r="H56" s="63">
        <f t="shared" si="18"/>
        <v>41769.135152831077</v>
      </c>
      <c r="I56" s="63">
        <f t="shared" si="18"/>
        <v>40674.603936515858</v>
      </c>
      <c r="J56" s="63">
        <f t="shared" si="18"/>
        <v>44512.152593435538</v>
      </c>
      <c r="K56" s="63">
        <f t="shared" si="18"/>
        <v>123112.46007438001</v>
      </c>
      <c r="L56" s="63">
        <f t="shared" si="18"/>
        <v>109858.50960491886</v>
      </c>
      <c r="M56" s="63">
        <f t="shared" si="18"/>
        <v>1298.7884160721001</v>
      </c>
      <c r="N56" s="63">
        <f t="shared" si="18"/>
        <v>82448.072112352354</v>
      </c>
      <c r="O56" s="63">
        <f t="shared" si="18"/>
        <v>158771.99253872648</v>
      </c>
      <c r="P56" s="63">
        <f t="shared" si="18"/>
        <v>425560.15724422352</v>
      </c>
      <c r="Q56" s="63">
        <f t="shared" si="18"/>
        <v>91182.426272518278</v>
      </c>
      <c r="R56" s="63">
        <f t="shared" si="18"/>
        <v>1068150.9324992725</v>
      </c>
      <c r="S56" s="63">
        <f t="shared" si="18"/>
        <v>575372.28471033543</v>
      </c>
      <c r="T56" s="63">
        <f t="shared" si="18"/>
        <v>66336.549633936433</v>
      </c>
      <c r="U56" s="63">
        <f t="shared" si="18"/>
        <v>70025.342128179516</v>
      </c>
      <c r="V56" s="63">
        <f t="shared" si="18"/>
        <v>226216.49298391765</v>
      </c>
      <c r="W56" s="63">
        <f t="shared" si="18"/>
        <v>86742.862122690887</v>
      </c>
      <c r="X56" s="63">
        <f t="shared" si="18"/>
        <v>156447.06023593698</v>
      </c>
      <c r="Y56" s="63">
        <f t="shared" si="18"/>
        <v>25276.933594218015</v>
      </c>
      <c r="Z56" s="63">
        <f t="shared" si="18"/>
        <v>274103.97228798631</v>
      </c>
      <c r="AA56" s="64">
        <f t="shared" si="18"/>
        <v>11632.398590626373</v>
      </c>
      <c r="AB56" s="39"/>
    </row>
    <row r="57" spans="1:28" x14ac:dyDescent="0.25">
      <c r="B57" s="39"/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8"/>
      <c r="AB57" s="39"/>
    </row>
    <row r="58" spans="1:28" x14ac:dyDescent="0.25">
      <c r="B58" s="39"/>
      <c r="C58" s="43" t="s">
        <v>51</v>
      </c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6"/>
      <c r="AB58" s="39"/>
    </row>
    <row r="59" spans="1:28" x14ac:dyDescent="0.25">
      <c r="A59" s="1" t="s">
        <v>94</v>
      </c>
      <c r="B59" s="39"/>
      <c r="C59" s="46" t="s">
        <v>52</v>
      </c>
      <c r="D59" s="67">
        <f t="shared" ref="D59:AA59" si="19">VLOOKUP(D$28,$C$2:$CJ$25,MATCH($A59,$C$1:$CJ$1,0),FALSE)/1000</f>
        <v>32653.745999999999</v>
      </c>
      <c r="E59" s="67">
        <f t="shared" si="19"/>
        <v>3073.0549999999998</v>
      </c>
      <c r="F59" s="67">
        <f t="shared" si="19"/>
        <v>590.07000000000005</v>
      </c>
      <c r="G59" s="67">
        <f t="shared" si="19"/>
        <v>7454.8590000000004</v>
      </c>
      <c r="H59" s="67">
        <f t="shared" si="19"/>
        <v>11579.903</v>
      </c>
      <c r="I59" s="67">
        <f t="shared" si="19"/>
        <v>6137.2349999999997</v>
      </c>
      <c r="J59" s="67">
        <f t="shared" si="19"/>
        <v>4936.5619999999999</v>
      </c>
      <c r="K59" s="67">
        <f t="shared" si="19"/>
        <v>17457.771000000001</v>
      </c>
      <c r="L59" s="67">
        <f t="shared" si="19"/>
        <v>13028.896000000001</v>
      </c>
      <c r="M59" s="67">
        <f t="shared" si="19"/>
        <v>486.29</v>
      </c>
      <c r="N59" s="67">
        <f t="shared" si="19"/>
        <v>14240.224</v>
      </c>
      <c r="O59" s="67">
        <f t="shared" si="19"/>
        <v>19017.150000000001</v>
      </c>
      <c r="P59" s="67">
        <f t="shared" si="19"/>
        <v>14156.921</v>
      </c>
      <c r="Q59" s="67">
        <f t="shared" si="19"/>
        <v>7270.8770000000004</v>
      </c>
      <c r="R59" s="67">
        <f t="shared" si="19"/>
        <v>82395.429999999993</v>
      </c>
      <c r="S59" s="67">
        <f t="shared" si="19"/>
        <v>70041.845000000001</v>
      </c>
      <c r="T59" s="67">
        <f t="shared" si="19"/>
        <v>12167.567999999999</v>
      </c>
      <c r="U59" s="67">
        <f t="shared" si="19"/>
        <v>9112.02</v>
      </c>
      <c r="V59" s="67">
        <f t="shared" si="19"/>
        <v>29366.079000000002</v>
      </c>
      <c r="W59" s="67">
        <f t="shared" si="19"/>
        <v>13374.896000000001</v>
      </c>
      <c r="X59" s="67">
        <f t="shared" si="19"/>
        <v>17407.888999999999</v>
      </c>
      <c r="Y59" s="67">
        <f t="shared" si="19"/>
        <v>2470.433</v>
      </c>
      <c r="Z59" s="67">
        <f t="shared" si="19"/>
        <v>0</v>
      </c>
      <c r="AA59" s="68">
        <f t="shared" si="19"/>
        <v>815.50800000000004</v>
      </c>
      <c r="AB59" s="39"/>
    </row>
    <row r="60" spans="1:28" x14ac:dyDescent="0.25">
      <c r="A60" s="1" t="s">
        <v>96</v>
      </c>
      <c r="B60" s="39"/>
      <c r="C60" s="49" t="s">
        <v>56</v>
      </c>
      <c r="D60" s="50">
        <f t="shared" ref="D60:AA60" si="20">VLOOKUP(D$28,$C$2:$CJ$25,MATCH($A60,$C$1:$CJ$1,0),FALSE)</f>
        <v>4136.25</v>
      </c>
      <c r="E60" s="50">
        <f t="shared" si="20"/>
        <v>399.60000610351563</v>
      </c>
      <c r="F60" s="50">
        <f t="shared" si="20"/>
        <v>1498.75</v>
      </c>
      <c r="G60" s="50">
        <f t="shared" si="20"/>
        <v>1197</v>
      </c>
      <c r="H60" s="50">
        <f t="shared" si="20"/>
        <v>1680</v>
      </c>
      <c r="I60" s="50">
        <f t="shared" si="20"/>
        <v>1089.25</v>
      </c>
      <c r="J60" s="50">
        <f t="shared" si="20"/>
        <v>680.75</v>
      </c>
      <c r="K60" s="50">
        <f t="shared" si="20"/>
        <v>2837.5</v>
      </c>
      <c r="L60" s="50">
        <f t="shared" si="20"/>
        <v>2188.75</v>
      </c>
      <c r="M60" s="50">
        <f t="shared" si="20"/>
        <v>67.5</v>
      </c>
      <c r="N60" s="50">
        <f t="shared" si="20"/>
        <v>1609.75</v>
      </c>
      <c r="O60" s="50">
        <f t="shared" si="20"/>
        <v>2733.25</v>
      </c>
      <c r="P60" s="50">
        <f t="shared" si="20"/>
        <v>6140.75</v>
      </c>
      <c r="Q60" s="50">
        <f t="shared" si="20"/>
        <v>1192.25</v>
      </c>
      <c r="R60" s="50">
        <f t="shared" si="20"/>
        <v>17328.5</v>
      </c>
      <c r="S60" s="50">
        <f t="shared" si="20"/>
        <v>9447.25</v>
      </c>
      <c r="T60" s="50">
        <f t="shared" si="20"/>
        <v>1875.75</v>
      </c>
      <c r="U60" s="50">
        <f t="shared" si="20"/>
        <v>2074.25</v>
      </c>
      <c r="V60" s="50">
        <f t="shared" si="20"/>
        <v>4802.25</v>
      </c>
      <c r="W60" s="50">
        <f t="shared" si="20"/>
        <v>1616.25</v>
      </c>
      <c r="X60" s="50">
        <f t="shared" si="20"/>
        <v>2515</v>
      </c>
      <c r="Y60" s="50">
        <f t="shared" si="20"/>
        <v>359.25</v>
      </c>
      <c r="Z60" s="50">
        <f t="shared" si="20"/>
        <v>3201.75</v>
      </c>
      <c r="AA60" s="51">
        <f t="shared" si="20"/>
        <v>201</v>
      </c>
      <c r="AB60" s="39"/>
    </row>
    <row r="61" spans="1:28" x14ac:dyDescent="0.25">
      <c r="B61" s="39"/>
      <c r="C61" s="69" t="s">
        <v>202</v>
      </c>
      <c r="D61" s="70">
        <f>SUMIF('Pole Miles 2014'!$A$2:$A$25,D$28,'Pole Miles 2014'!$L$2:$L$25)+SUMIF('Pole Miles 2014'!$A$2:$A$25,D$28,'Pole Miles 2014'!$M$2:$M$25)</f>
        <v>4859.3500000000004</v>
      </c>
      <c r="E61" s="70">
        <f>SUMIF('Pole Miles 2014'!$A$2:$A$25,E$28,'Pole Miles 2014'!$L$2:$L$25)+SUMIF('Pole Miles 2014'!$A$2:$A$25,E$28,'Pole Miles 2014'!$M$2:$M$25)</f>
        <v>626.3599999999999</v>
      </c>
      <c r="F61" s="70">
        <f>SUMIF('Pole Miles 2014'!$A$2:$A$25,F$28,'Pole Miles 2014'!$L$2:$L$25)+SUMIF('Pole Miles 2014'!$A$2:$A$25,F$28,'Pole Miles 2014'!$M$2:$M$25)</f>
        <v>2888.3</v>
      </c>
      <c r="G61" s="70">
        <f>SUMIF('Pole Miles 2014'!$A$2:$A$25,G$28,'Pole Miles 2014'!$L$2:$L$25)+SUMIF('Pole Miles 2014'!$A$2:$A$25,G$28,'Pole Miles 2014'!$M$2:$M$25)</f>
        <v>2238.4</v>
      </c>
      <c r="H61" s="70">
        <f>SUMIF('Pole Miles 2014'!$A$2:$A$25,H$28,'Pole Miles 2014'!$L$2:$L$25)+SUMIF('Pole Miles 2014'!$A$2:$A$25,H$28,'Pole Miles 2014'!$M$2:$M$25)</f>
        <v>1788.8400000000001</v>
      </c>
      <c r="I61" s="70">
        <f>SUMIF('Pole Miles 2014'!$A$2:$A$25,I$28,'Pole Miles 2014'!$L$2:$L$25)+SUMIF('Pole Miles 2014'!$A$2:$A$25,I$28,'Pole Miles 2014'!$M$2:$M$25)</f>
        <v>1353.91</v>
      </c>
      <c r="J61" s="70">
        <f>SUMIF('Pole Miles 2014'!$A$2:$A$25,J$28,'Pole Miles 2014'!$L$2:$L$25)+SUMIF('Pole Miles 2014'!$A$2:$A$25,J$28,'Pole Miles 2014'!$M$2:$M$25)</f>
        <v>1010.6</v>
      </c>
      <c r="K61" s="70">
        <f>SUMIF('Pole Miles 2014'!$A$2:$A$25,K$28,'Pole Miles 2014'!$L$2:$L$25)+SUMIF('Pole Miles 2014'!$A$2:$A$25,K$28,'Pole Miles 2014'!$M$2:$M$25)</f>
        <v>4793.13</v>
      </c>
      <c r="L61" s="70">
        <f>SUMIF('Pole Miles 2014'!$A$2:$A$25,L$28,'Pole Miles 2014'!$L$2:$L$25)+SUMIF('Pole Miles 2014'!$A$2:$A$25,L$28,'Pole Miles 2014'!$M$2:$M$25)</f>
        <v>2544.91</v>
      </c>
      <c r="M61" s="70">
        <f>SUMIF('Pole Miles 2014'!$A$2:$A$25,M$28,'Pole Miles 2014'!$L$2:$L$25)+SUMIF('Pole Miles 2014'!$A$2:$A$25,M$28,'Pole Miles 2014'!$M$2:$M$25)</f>
        <v>89.7</v>
      </c>
      <c r="N61" s="70">
        <f>SUMIF('Pole Miles 2014'!$A$2:$A$25,N$28,'Pole Miles 2014'!$L$2:$L$25)+SUMIF('Pole Miles 2014'!$A$2:$A$25,N$28,'Pole Miles 2014'!$M$2:$M$25)</f>
        <v>2747.8100000000004</v>
      </c>
      <c r="O61" s="70">
        <f>SUMIF('Pole Miles 2014'!$A$2:$A$25,O$28,'Pole Miles 2014'!$L$2:$L$25)+SUMIF('Pole Miles 2014'!$A$2:$A$25,O$28,'Pole Miles 2014'!$M$2:$M$25)</f>
        <v>4893.7700000000004</v>
      </c>
      <c r="P61" s="70">
        <f>SUMIF('Pole Miles 2014'!$A$2:$A$25,P$28,'Pole Miles 2014'!$L$2:$L$25)+SUMIF('Pole Miles 2014'!$A$2:$A$25,P$28,'Pole Miles 2014'!$M$2:$M$25)</f>
        <v>10943.5</v>
      </c>
      <c r="Q61" s="70">
        <f>SUMIF('Pole Miles 2014'!$A$2:$A$25,Q$28,'Pole Miles 2014'!$L$2:$L$25)+SUMIF('Pole Miles 2014'!$A$2:$A$25,Q$28,'Pole Miles 2014'!$M$2:$M$25)</f>
        <v>2410.3900000000003</v>
      </c>
      <c r="R61" s="70">
        <f>SUMIF('Pole Miles 2014'!$A$2:$A$25,R$28,'Pole Miles 2014'!$L$2:$L$25)+SUMIF('Pole Miles 2014'!$A$2:$A$25,R$28,'Pole Miles 2014'!$M$2:$M$25)</f>
        <v>18122.13</v>
      </c>
      <c r="S61" s="70">
        <f>SUMIF('Pole Miles 2014'!$A$2:$A$25,S$28,'Pole Miles 2014'!$L$2:$L$25)+SUMIF('Pole Miles 2014'!$A$2:$A$25,S$28,'Pole Miles 2014'!$M$2:$M$25)</f>
        <v>16905</v>
      </c>
      <c r="T61" s="70">
        <f>SUMIF('Pole Miles 2014'!$A$2:$A$25,T$28,'Pole Miles 2014'!$L$2:$L$25)+SUMIF('Pole Miles 2014'!$A$2:$A$25,T$28,'Pole Miles 2014'!$M$2:$M$25)</f>
        <v>3197.46</v>
      </c>
      <c r="U61" s="70">
        <f>SUMIF('Pole Miles 2014'!$A$2:$A$25,U$28,'Pole Miles 2014'!$L$2:$L$25)+SUMIF('Pole Miles 2014'!$A$2:$A$25,U$28,'Pole Miles 2014'!$M$2:$M$25)</f>
        <v>2151.0300000000002</v>
      </c>
      <c r="V61" s="70">
        <f>SUMIF('Pole Miles 2014'!$A$2:$A$25,V$28,'Pole Miles 2014'!$L$2:$L$25)+SUMIF('Pole Miles 2014'!$A$2:$A$25,V$28,'Pole Miles 2014'!$M$2:$M$25)</f>
        <v>7224.0400000000009</v>
      </c>
      <c r="W61" s="70">
        <f>SUMIF('Pole Miles 2014'!$A$2:$A$25,W$28,'Pole Miles 2014'!$L$2:$L$25)+SUMIF('Pole Miles 2014'!$A$2:$A$25,W$28,'Pole Miles 2014'!$M$2:$M$25)</f>
        <v>2201</v>
      </c>
      <c r="X61" s="70">
        <f>SUMIF('Pole Miles 2014'!$A$2:$A$25,X$28,'Pole Miles 2014'!$L$2:$L$25)+SUMIF('Pole Miles 2014'!$A$2:$A$25,X$28,'Pole Miles 2014'!$M$2:$M$25)</f>
        <v>3690.02</v>
      </c>
      <c r="Y61" s="70">
        <f>SUMIF('Pole Miles 2014'!$A$2:$A$25,Y$28,'Pole Miles 2014'!$L$2:$L$25)+SUMIF('Pole Miles 2014'!$A$2:$A$25,Y$28,'Pole Miles 2014'!$M$2:$M$25)</f>
        <v>561.80999999999995</v>
      </c>
      <c r="Z61" s="70">
        <f>SUMIF('Pole Miles 2014'!$A$2:$A$25,Z$28,'Pole Miles 2014'!$L$2:$L$25)+SUMIF('Pole Miles 2014'!$A$2:$A$25,Z$28,'Pole Miles 2014'!$M$2:$M$25)</f>
        <v>6623.32</v>
      </c>
      <c r="AA61" s="71">
        <f>SUMIF('Pole Miles 2014'!$A$2:$A$25,AA$28,'Pole Miles 2014'!$L$2:$L$25)+SUMIF('Pole Miles 2014'!$A$2:$A$25,AA$28,'Pole Miles 2014'!$M$2:$M$25)</f>
        <v>237.18</v>
      </c>
      <c r="AB61" s="39"/>
    </row>
    <row r="62" spans="1:28" x14ac:dyDescent="0.25">
      <c r="B62" s="39"/>
      <c r="C62" s="72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39"/>
    </row>
    <row r="63" spans="1:28" x14ac:dyDescent="0.25"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</row>
    <row r="64" spans="1:28" ht="60" customHeight="1" x14ac:dyDescent="0.25">
      <c r="B64" s="39"/>
      <c r="C64" s="74" t="s">
        <v>696</v>
      </c>
      <c r="D64" s="81" t="str">
        <f>D30</f>
        <v>Entergy Arkansas, Inc.</v>
      </c>
      <c r="E64" s="81" t="str">
        <f t="shared" ref="E64:O64" si="21">E30</f>
        <v>Black Hills Power, Inc.</v>
      </c>
      <c r="F64" s="81" t="str">
        <f t="shared" si="21"/>
        <v>Central Maine Power Company</v>
      </c>
      <c r="G64" s="81" t="str">
        <f t="shared" si="21"/>
        <v>Duke Energy Ohio, Inc.</v>
      </c>
      <c r="H64" s="81" t="str">
        <f t="shared" si="21"/>
        <v>El Paso Electric Company</v>
      </c>
      <c r="I64" s="81" t="str">
        <f t="shared" si="21"/>
        <v>The Empire District Electric Company</v>
      </c>
      <c r="J64" s="81" t="str">
        <f t="shared" si="21"/>
        <v>Green Mountain Power Corp</v>
      </c>
      <c r="K64" s="81" t="str">
        <f t="shared" si="21"/>
        <v>Idaho Power Company</v>
      </c>
      <c r="L64" s="81" t="str">
        <f t="shared" si="21"/>
        <v>Kansas Gas and Electric Company</v>
      </c>
      <c r="M64" s="81" t="str">
        <f t="shared" si="21"/>
        <v>Lockhart Power Company</v>
      </c>
      <c r="N64" s="81" t="str">
        <f t="shared" si="21"/>
        <v>ALLETE, Inc.</v>
      </c>
      <c r="O64" s="81" t="str">
        <f t="shared" si="21"/>
        <v>New York State Electric &amp; Gas Corporation</v>
      </c>
      <c r="P64" s="56"/>
    </row>
    <row r="65" spans="2:16" x14ac:dyDescent="0.25">
      <c r="B65" s="39"/>
      <c r="C65" s="497" t="s">
        <v>706</v>
      </c>
      <c r="D65" s="498"/>
      <c r="E65" s="498"/>
      <c r="F65" s="498"/>
      <c r="G65" s="498"/>
      <c r="H65" s="498"/>
      <c r="I65" s="498"/>
      <c r="J65" s="498"/>
      <c r="K65" s="498"/>
      <c r="L65" s="498"/>
      <c r="M65" s="498"/>
      <c r="N65" s="498"/>
      <c r="O65" s="499"/>
      <c r="P65" s="56"/>
    </row>
    <row r="66" spans="2:16" x14ac:dyDescent="0.25">
      <c r="B66" s="39"/>
      <c r="C66" s="46" t="s">
        <v>53</v>
      </c>
      <c r="D66" s="83">
        <f>IFERROR(SUM(D46,D48,D52,D54)/D59,0)</f>
        <v>3.8767634730177667</v>
      </c>
      <c r="E66" s="83">
        <f t="shared" ref="E66:O66" si="22">IFERROR(SUM(E46,E48,E52,E54)/E59,0)</f>
        <v>4.0298119155856309</v>
      </c>
      <c r="F66" s="83">
        <f t="shared" si="22"/>
        <v>296.67485764400834</v>
      </c>
      <c r="G66" s="83">
        <f t="shared" si="22"/>
        <v>8.8771089936107437</v>
      </c>
      <c r="H66" s="83">
        <f t="shared" si="22"/>
        <v>2.4633168073601306</v>
      </c>
      <c r="I66" s="83">
        <f t="shared" si="22"/>
        <v>4.0138760319182829</v>
      </c>
      <c r="J66" s="83">
        <f t="shared" si="22"/>
        <v>3.6656128673153501</v>
      </c>
      <c r="K66" s="83">
        <f t="shared" si="22"/>
        <v>5.1162472216527526</v>
      </c>
      <c r="L66" s="83">
        <f t="shared" si="22"/>
        <v>6.2529554355564745</v>
      </c>
      <c r="M66" s="83">
        <f t="shared" si="22"/>
        <v>0.84008882142085994</v>
      </c>
      <c r="N66" s="83">
        <f t="shared" si="22"/>
        <v>3.6274724242399556</v>
      </c>
      <c r="O66" s="83">
        <f t="shared" si="22"/>
        <v>4.9742564343237543</v>
      </c>
      <c r="P66" s="56"/>
    </row>
    <row r="67" spans="2:16" x14ac:dyDescent="0.25">
      <c r="B67" s="39"/>
      <c r="C67" s="49" t="s">
        <v>57</v>
      </c>
      <c r="D67" s="85">
        <f>IFERROR(SUM(D46,D48,D52,D54)/D60,0)</f>
        <v>30.605222061045634</v>
      </c>
      <c r="E67" s="85">
        <f t="shared" ref="E67:O67" si="23">IFERROR(SUM(E46,E48,E52,E54)/E60,0)</f>
        <v>30.990574241988355</v>
      </c>
      <c r="F67" s="85">
        <f t="shared" si="23"/>
        <v>116.8032915763136</v>
      </c>
      <c r="G67" s="85">
        <f t="shared" si="23"/>
        <v>55.28621209273183</v>
      </c>
      <c r="H67" s="85">
        <f t="shared" si="23"/>
        <v>16.979148623511904</v>
      </c>
      <c r="I67" s="85">
        <f t="shared" si="23"/>
        <v>22.615653402570576</v>
      </c>
      <c r="J67" s="85">
        <f t="shared" si="23"/>
        <v>26.581748347410944</v>
      </c>
      <c r="K67" s="85">
        <f t="shared" si="23"/>
        <v>31.477805242290749</v>
      </c>
      <c r="L67" s="85">
        <f t="shared" si="23"/>
        <v>37.221750342661338</v>
      </c>
      <c r="M67" s="85">
        <f t="shared" si="23"/>
        <v>6.0522487847222219</v>
      </c>
      <c r="N67" s="85">
        <f t="shared" si="23"/>
        <v>32.089467230936478</v>
      </c>
      <c r="O67" s="85">
        <f t="shared" si="23"/>
        <v>34.609413976035853</v>
      </c>
      <c r="P67" s="56"/>
    </row>
    <row r="68" spans="2:16" hidden="1" x14ac:dyDescent="0.25">
      <c r="B68" s="39"/>
      <c r="C68" s="56" t="s">
        <v>54</v>
      </c>
      <c r="D68" s="87">
        <f>IFERROR(#REF!/D59,0)</f>
        <v>0</v>
      </c>
      <c r="E68" s="87">
        <f>IFERROR(#REF!/E59,0)</f>
        <v>0</v>
      </c>
      <c r="F68" s="87">
        <f>IFERROR(#REF!/F59,0)</f>
        <v>0</v>
      </c>
      <c r="G68" s="87">
        <f>IFERROR(#REF!/G59,0)</f>
        <v>0</v>
      </c>
      <c r="H68" s="87">
        <f>IFERROR(#REF!/H59,0)</f>
        <v>0</v>
      </c>
      <c r="I68" s="87">
        <f>IFERROR(#REF!/I59,0)</f>
        <v>0</v>
      </c>
      <c r="J68" s="87">
        <f>IFERROR(#REF!/J59,0)</f>
        <v>0</v>
      </c>
      <c r="K68" s="87">
        <f>IFERROR(#REF!/K59,0)</f>
        <v>0</v>
      </c>
      <c r="L68" s="87">
        <f>IFERROR(#REF!/L59,0)</f>
        <v>0</v>
      </c>
      <c r="M68" s="87">
        <f>IFERROR(#REF!/M59,0)</f>
        <v>0</v>
      </c>
      <c r="N68" s="87">
        <f>IFERROR(#REF!/N59,0)</f>
        <v>0</v>
      </c>
      <c r="O68" s="87">
        <f>IFERROR(#REF!/O59,0)</f>
        <v>0</v>
      </c>
      <c r="P68" s="56"/>
    </row>
    <row r="69" spans="2:16" x14ac:dyDescent="0.25">
      <c r="B69" s="39"/>
      <c r="C69" s="49" t="s">
        <v>203</v>
      </c>
      <c r="D69" s="85">
        <f>IFERROR(SUM(D46,D48,D52,D54)/D61,0)</f>
        <v>26.05098413368043</v>
      </c>
      <c r="E69" s="85">
        <f t="shared" ref="E69:O69" si="24">IFERROR(SUM(E46,E48,E52,E54)/E61,0)</f>
        <v>19.771111910482794</v>
      </c>
      <c r="F69" s="85">
        <f t="shared" si="24"/>
        <v>60.609678097843016</v>
      </c>
      <c r="G69" s="85">
        <f t="shared" si="24"/>
        <v>29.564687220782702</v>
      </c>
      <c r="H69" s="85">
        <f t="shared" si="24"/>
        <v>15.946071022282595</v>
      </c>
      <c r="I69" s="85">
        <f t="shared" si="24"/>
        <v>18.194784342201473</v>
      </c>
      <c r="J69" s="85">
        <f t="shared" si="24"/>
        <v>17.905724507718187</v>
      </c>
      <c r="K69" s="85">
        <f t="shared" si="24"/>
        <v>18.634644246035471</v>
      </c>
      <c r="L69" s="85">
        <f t="shared" si="24"/>
        <v>32.012568641916616</v>
      </c>
      <c r="M69" s="85">
        <f t="shared" si="24"/>
        <v>4.554367814590301</v>
      </c>
      <c r="N69" s="85">
        <f t="shared" si="24"/>
        <v>18.798978049792378</v>
      </c>
      <c r="O69" s="85">
        <f t="shared" si="24"/>
        <v>19.329919622295282</v>
      </c>
      <c r="P69" s="56"/>
    </row>
    <row r="70" spans="2:16" x14ac:dyDescent="0.25">
      <c r="B70" s="39"/>
      <c r="C70" s="49" t="s">
        <v>691</v>
      </c>
      <c r="D70" s="85">
        <f>IFERROR(SUM(D47,D49,D55)/D59,0)</f>
        <v>1.1186185419456036</v>
      </c>
      <c r="E70" s="85">
        <f t="shared" ref="E70:O70" si="25">IFERROR(SUM(E47,E49,E55)/E59,0)</f>
        <v>1.520937721239195</v>
      </c>
      <c r="F70" s="85">
        <f t="shared" si="25"/>
        <v>61.286622950528766</v>
      </c>
      <c r="G70" s="85">
        <f t="shared" si="25"/>
        <v>8.3417124071334285</v>
      </c>
      <c r="H70" s="85">
        <f t="shared" si="25"/>
        <v>1.1437198969051019</v>
      </c>
      <c r="I70" s="85">
        <f t="shared" si="25"/>
        <v>2.6136368360940816</v>
      </c>
      <c r="J70" s="85">
        <f t="shared" si="25"/>
        <v>5.351219615176622</v>
      </c>
      <c r="K70" s="85">
        <f t="shared" si="25"/>
        <v>1.9357676131380119</v>
      </c>
      <c r="L70" s="85">
        <f t="shared" si="25"/>
        <v>2.1789569540211877</v>
      </c>
      <c r="M70" s="85">
        <f t="shared" si="25"/>
        <v>1.8307216333943737</v>
      </c>
      <c r="N70" s="85">
        <f t="shared" si="25"/>
        <v>2.1623292047479281</v>
      </c>
      <c r="O70" s="85">
        <f t="shared" si="25"/>
        <v>3.3746282586363621</v>
      </c>
      <c r="P70" s="56"/>
    </row>
    <row r="71" spans="2:16" x14ac:dyDescent="0.25">
      <c r="B71" s="39"/>
      <c r="C71" s="49" t="s">
        <v>692</v>
      </c>
      <c r="D71" s="85">
        <f>IFERROR(SUM(D47,D49,D55)/D60,0)</f>
        <v>8.8309666339273711</v>
      </c>
      <c r="E71" s="85">
        <f t="shared" ref="E71:O71" si="26">IFERROR(SUM(E47,E49,E55)/E60,0)</f>
        <v>11.696509503385599</v>
      </c>
      <c r="F71" s="85">
        <f t="shared" si="26"/>
        <v>24.129039269003176</v>
      </c>
      <c r="G71" s="85">
        <f t="shared" si="26"/>
        <v>51.951787647226659</v>
      </c>
      <c r="H71" s="85">
        <f t="shared" si="26"/>
        <v>7.8834318246018329</v>
      </c>
      <c r="I71" s="85">
        <f t="shared" si="26"/>
        <v>14.726190927487593</v>
      </c>
      <c r="J71" s="85">
        <f t="shared" si="26"/>
        <v>38.805181646618486</v>
      </c>
      <c r="K71" s="85">
        <f t="shared" si="26"/>
        <v>11.909845885244055</v>
      </c>
      <c r="L71" s="85">
        <f t="shared" si="26"/>
        <v>12.970601275805295</v>
      </c>
      <c r="M71" s="85">
        <f t="shared" si="26"/>
        <v>13.189061083012591</v>
      </c>
      <c r="N71" s="85">
        <f t="shared" si="26"/>
        <v>19.128468543160341</v>
      </c>
      <c r="O71" s="85">
        <f t="shared" si="26"/>
        <v>23.479671376100427</v>
      </c>
      <c r="P71" s="56"/>
    </row>
    <row r="72" spans="2:16" x14ac:dyDescent="0.25">
      <c r="B72" s="39"/>
      <c r="C72" s="35" t="s">
        <v>693</v>
      </c>
      <c r="D72" s="36">
        <f>IFERROR(SUM(D47,D49,D55)/D151,0)</f>
        <v>6.2640555046083115</v>
      </c>
      <c r="E72" s="36">
        <f t="shared" ref="E72:O72" si="27">IFERROR(SUM(E47,E49,E55)/E151,0)</f>
        <v>6.2183691872388538</v>
      </c>
      <c r="F72" s="36">
        <f t="shared" si="27"/>
        <v>10.433876214502909</v>
      </c>
      <c r="G72" s="36">
        <f t="shared" si="27"/>
        <v>23.151317091721133</v>
      </c>
      <c r="H72" s="36">
        <f t="shared" si="27"/>
        <v>6.1698109134649082</v>
      </c>
      <c r="I72" s="36">
        <f t="shared" si="27"/>
        <v>9.8729503609089342</v>
      </c>
      <c r="J72" s="36">
        <f t="shared" si="27"/>
        <v>21.782956829223178</v>
      </c>
      <c r="K72" s="36">
        <f t="shared" si="27"/>
        <v>5.8754557215883292</v>
      </c>
      <c r="L72" s="36">
        <f t="shared" si="27"/>
        <v>9.296138678911646</v>
      </c>
      <c r="M72" s="36">
        <f t="shared" si="27"/>
        <v>8.2707322844978624</v>
      </c>
      <c r="N72" s="36">
        <f t="shared" si="27"/>
        <v>9.3383616520527113</v>
      </c>
      <c r="O72" s="36">
        <f t="shared" si="27"/>
        <v>10.928148065248687</v>
      </c>
      <c r="P72" s="56"/>
    </row>
    <row r="73" spans="2:16" x14ac:dyDescent="0.25">
      <c r="B73" s="39"/>
      <c r="C73" s="49" t="s">
        <v>55</v>
      </c>
      <c r="D73" s="85">
        <f>IFERROR(D56/D59,0)</f>
        <v>4.9953820149633694</v>
      </c>
      <c r="E73" s="85">
        <f t="shared" ref="E73:O73" si="28">IFERROR(E56/E59,0)</f>
        <v>5.5507496368248255</v>
      </c>
      <c r="F73" s="85">
        <f t="shared" si="28"/>
        <v>357.96148059453714</v>
      </c>
      <c r="G73" s="85">
        <f t="shared" si="28"/>
        <v>17.218821400744172</v>
      </c>
      <c r="H73" s="85">
        <f t="shared" si="28"/>
        <v>3.6070367042652323</v>
      </c>
      <c r="I73" s="85">
        <f t="shared" si="28"/>
        <v>6.6275128680123636</v>
      </c>
      <c r="J73" s="85">
        <f t="shared" si="28"/>
        <v>9.0168324824919726</v>
      </c>
      <c r="K73" s="85">
        <f t="shared" si="28"/>
        <v>7.0520148347907652</v>
      </c>
      <c r="L73" s="85">
        <f t="shared" si="28"/>
        <v>8.4319123895776631</v>
      </c>
      <c r="M73" s="85">
        <f t="shared" si="28"/>
        <v>2.6708104548152338</v>
      </c>
      <c r="N73" s="85">
        <f t="shared" si="28"/>
        <v>5.7898016289878838</v>
      </c>
      <c r="O73" s="85">
        <f t="shared" si="28"/>
        <v>8.3488846929601159</v>
      </c>
      <c r="P73" s="56"/>
    </row>
    <row r="74" spans="2:16" x14ac:dyDescent="0.25">
      <c r="B74" s="39"/>
      <c r="C74" s="49" t="s">
        <v>58</v>
      </c>
      <c r="D74" s="85">
        <f>IFERROR(D56/D60,0)</f>
        <v>39.436188694972998</v>
      </c>
      <c r="E74" s="85">
        <f t="shared" ref="E74:O74" si="29">IFERROR(E56/E60,0)</f>
        <v>42.687083745373947</v>
      </c>
      <c r="F74" s="85">
        <f t="shared" si="29"/>
        <v>140.93233084531678</v>
      </c>
      <c r="G74" s="85">
        <f t="shared" si="29"/>
        <v>107.23799973995848</v>
      </c>
      <c r="H74" s="85">
        <f t="shared" si="29"/>
        <v>24.862580448113736</v>
      </c>
      <c r="I74" s="85">
        <f t="shared" si="29"/>
        <v>37.341844330058166</v>
      </c>
      <c r="J74" s="85">
        <f t="shared" si="29"/>
        <v>65.38692999402943</v>
      </c>
      <c r="K74" s="85">
        <f t="shared" si="29"/>
        <v>43.387651127534802</v>
      </c>
      <c r="L74" s="85">
        <f t="shared" si="29"/>
        <v>50.192351618466638</v>
      </c>
      <c r="M74" s="85">
        <f t="shared" si="29"/>
        <v>19.241309867734817</v>
      </c>
      <c r="N74" s="85">
        <f t="shared" si="29"/>
        <v>51.217935774096816</v>
      </c>
      <c r="O74" s="85">
        <f t="shared" si="29"/>
        <v>58.08908535213628</v>
      </c>
      <c r="P74" s="56"/>
    </row>
    <row r="75" spans="2:16" x14ac:dyDescent="0.25">
      <c r="B75" s="39"/>
      <c r="C75" s="69" t="s">
        <v>204</v>
      </c>
      <c r="D75" s="89">
        <f>IFERROR(D56/D61,0)</f>
        <v>33.5678507392104</v>
      </c>
      <c r="E75" s="89">
        <f t="shared" ref="E75:O75" si="30">IFERROR(E56/E61,0)</f>
        <v>27.233154935169416</v>
      </c>
      <c r="F75" s="89">
        <f t="shared" si="30"/>
        <v>73.130329555246519</v>
      </c>
      <c r="G75" s="89">
        <f t="shared" si="30"/>
        <v>57.346267730848062</v>
      </c>
      <c r="H75" s="89">
        <f t="shared" si="30"/>
        <v>23.349844118440483</v>
      </c>
      <c r="I75" s="89">
        <f t="shared" si="30"/>
        <v>30.042324775292194</v>
      </c>
      <c r="J75" s="89">
        <f t="shared" si="30"/>
        <v>44.045272702786008</v>
      </c>
      <c r="K75" s="89">
        <f t="shared" si="30"/>
        <v>25.685191111941467</v>
      </c>
      <c r="L75" s="89">
        <f t="shared" si="30"/>
        <v>43.167935056610595</v>
      </c>
      <c r="M75" s="89">
        <f t="shared" si="30"/>
        <v>14.479246555987737</v>
      </c>
      <c r="N75" s="89">
        <f t="shared" si="30"/>
        <v>30.005012032255628</v>
      </c>
      <c r="O75" s="89">
        <f t="shared" si="30"/>
        <v>32.443697300593705</v>
      </c>
      <c r="P75" s="56"/>
    </row>
    <row r="76" spans="2:16" x14ac:dyDescent="0.25">
      <c r="B76" s="39"/>
      <c r="C76" s="72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57"/>
    </row>
    <row r="77" spans="2:16" x14ac:dyDescent="0.25"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</row>
    <row r="78" spans="2:16" ht="75" x14ac:dyDescent="0.25">
      <c r="B78" s="39"/>
      <c r="C78" s="74" t="s">
        <v>696</v>
      </c>
      <c r="D78" s="81" t="str">
        <f t="shared" ref="D78:O78" si="31">P30</f>
        <v>Niagara Mohawk Power Corporation</v>
      </c>
      <c r="E78" s="81" t="str">
        <f t="shared" si="31"/>
        <v>Northern States Power Company (Wisconsin)</v>
      </c>
      <c r="F78" s="81" t="str">
        <f t="shared" si="31"/>
        <v>Pacific Gas And Electric Company</v>
      </c>
      <c r="G78" s="81" t="str">
        <f t="shared" si="31"/>
        <v>PacifiCorp</v>
      </c>
      <c r="H78" s="81" t="str">
        <f t="shared" si="31"/>
        <v>Public Service Company of New Mexico</v>
      </c>
      <c r="I78" s="81" t="str">
        <f t="shared" si="31"/>
        <v>Sierra Pacific Power Company d/b/a NV Energy</v>
      </c>
      <c r="J78" s="81" t="str">
        <f t="shared" si="31"/>
        <v>Southwestern Public Service Company</v>
      </c>
      <c r="K78" s="81" t="str">
        <f t="shared" si="31"/>
        <v>Avista Corporation</v>
      </c>
      <c r="L78" s="81" t="str">
        <f t="shared" si="31"/>
        <v>Westar Energy, Inc.</v>
      </c>
      <c r="M78" s="81" t="str">
        <f t="shared" si="31"/>
        <v>Chugach Electric Association, Inc.</v>
      </c>
      <c r="N78" s="81" t="str">
        <f t="shared" si="31"/>
        <v>ITC Midwest LLC</v>
      </c>
      <c r="O78" s="82" t="str">
        <f t="shared" si="31"/>
        <v>UGI Utilities, Inc.</v>
      </c>
      <c r="P78" s="39"/>
    </row>
    <row r="79" spans="2:16" x14ac:dyDescent="0.25">
      <c r="B79" s="39"/>
      <c r="C79" s="497" t="s">
        <v>706</v>
      </c>
      <c r="D79" s="498"/>
      <c r="E79" s="498"/>
      <c r="F79" s="498"/>
      <c r="G79" s="498"/>
      <c r="H79" s="498"/>
      <c r="I79" s="498"/>
      <c r="J79" s="498"/>
      <c r="K79" s="498"/>
      <c r="L79" s="498"/>
      <c r="M79" s="498"/>
      <c r="N79" s="498"/>
      <c r="O79" s="499"/>
      <c r="P79" s="39"/>
    </row>
    <row r="80" spans="2:16" x14ac:dyDescent="0.25">
      <c r="B80" s="39"/>
      <c r="C80" s="46" t="s">
        <v>53</v>
      </c>
      <c r="D80" s="83">
        <f t="shared" ref="D80:O80" si="32">IFERROR(SUM(P46,P48,P52,P54)/P59,0)</f>
        <v>17.507532817340721</v>
      </c>
      <c r="E80" s="83">
        <f t="shared" si="32"/>
        <v>9.1124229924395639</v>
      </c>
      <c r="F80" s="83">
        <f t="shared" si="32"/>
        <v>10.036090936718216</v>
      </c>
      <c r="G80" s="83">
        <f t="shared" si="32"/>
        <v>6.9953861152572436</v>
      </c>
      <c r="H80" s="83">
        <f t="shared" si="32"/>
        <v>4.3395202825248234</v>
      </c>
      <c r="I80" s="83">
        <f t="shared" si="32"/>
        <v>6.2258225124615612</v>
      </c>
      <c r="J80" s="83">
        <f t="shared" si="32"/>
        <v>6.1966009149536099</v>
      </c>
      <c r="K80" s="83">
        <f t="shared" si="32"/>
        <v>3.8812663477906666</v>
      </c>
      <c r="L80" s="83">
        <f t="shared" si="32"/>
        <v>5.5480304145436605</v>
      </c>
      <c r="M80" s="83">
        <f t="shared" si="32"/>
        <v>7.6910595607126364</v>
      </c>
      <c r="N80" s="83">
        <f t="shared" si="32"/>
        <v>0</v>
      </c>
      <c r="O80" s="84">
        <f t="shared" si="32"/>
        <v>3.932827203258582</v>
      </c>
      <c r="P80" s="39"/>
    </row>
    <row r="81" spans="2:26" x14ac:dyDescent="0.25">
      <c r="B81" s="39"/>
      <c r="C81" s="49" t="s">
        <v>57</v>
      </c>
      <c r="D81" s="85">
        <f t="shared" ref="D81:O81" si="33">IFERROR(SUM(P46,P48,P52,P54)/P60,0)</f>
        <v>40.361968652037618</v>
      </c>
      <c r="E81" s="85">
        <f t="shared" si="33"/>
        <v>55.571655902704975</v>
      </c>
      <c r="F81" s="85">
        <f t="shared" si="33"/>
        <v>47.72069297688779</v>
      </c>
      <c r="G81" s="85">
        <f t="shared" si="33"/>
        <v>51.863743417396599</v>
      </c>
      <c r="H81" s="85">
        <f t="shared" si="33"/>
        <v>28.149491203518593</v>
      </c>
      <c r="I81" s="85">
        <f t="shared" si="33"/>
        <v>27.349557309871038</v>
      </c>
      <c r="J81" s="85">
        <f t="shared" si="33"/>
        <v>37.892627830704356</v>
      </c>
      <c r="K81" s="85">
        <f t="shared" si="33"/>
        <v>32.118505027068828</v>
      </c>
      <c r="L81" s="85">
        <f t="shared" si="33"/>
        <v>38.401390705765415</v>
      </c>
      <c r="M81" s="85">
        <f t="shared" si="33"/>
        <v>52.888649530271401</v>
      </c>
      <c r="N81" s="85">
        <f t="shared" si="33"/>
        <v>64.297647848832668</v>
      </c>
      <c r="O81" s="86">
        <f t="shared" si="33"/>
        <v>15.956477845149253</v>
      </c>
      <c r="P81" s="39"/>
    </row>
    <row r="82" spans="2:26" x14ac:dyDescent="0.25">
      <c r="B82" s="39"/>
      <c r="C82" s="49" t="s">
        <v>203</v>
      </c>
      <c r="D82" s="85">
        <f t="shared" ref="D82:O82" si="34">IFERROR(SUM(P46,P48,P52,P54)/P61,0)</f>
        <v>22.648399415177963</v>
      </c>
      <c r="E82" s="85">
        <f t="shared" si="34"/>
        <v>27.487380361684206</v>
      </c>
      <c r="F82" s="85">
        <f t="shared" si="34"/>
        <v>45.630840759336792</v>
      </c>
      <c r="G82" s="85">
        <f t="shared" si="34"/>
        <v>28.983717834960071</v>
      </c>
      <c r="H82" s="85">
        <f t="shared" si="34"/>
        <v>16.513547667523596</v>
      </c>
      <c r="I82" s="85">
        <f t="shared" si="34"/>
        <v>26.373327777855259</v>
      </c>
      <c r="J82" s="85">
        <f t="shared" si="34"/>
        <v>25.189488430296617</v>
      </c>
      <c r="K82" s="85">
        <f t="shared" si="34"/>
        <v>23.58543105406633</v>
      </c>
      <c r="L82" s="85">
        <f t="shared" si="34"/>
        <v>26.173163729464886</v>
      </c>
      <c r="M82" s="85">
        <f t="shared" si="34"/>
        <v>33.819703002349556</v>
      </c>
      <c r="N82" s="85">
        <f t="shared" si="34"/>
        <v>31.081843244777545</v>
      </c>
      <c r="O82" s="86">
        <f t="shared" si="34"/>
        <v>13.5224388518214</v>
      </c>
      <c r="P82" s="39"/>
    </row>
    <row r="83" spans="2:26" x14ac:dyDescent="0.25">
      <c r="B83" s="39"/>
      <c r="C83" s="49" t="s">
        <v>691</v>
      </c>
      <c r="D83" s="85">
        <f t="shared" ref="D83:O83" si="35">IFERROR(SUM(P47,P49,P55)/P59,0)</f>
        <v>12.552687003355</v>
      </c>
      <c r="E83" s="85">
        <f t="shared" si="35"/>
        <v>3.4283511497331451</v>
      </c>
      <c r="F83" s="85">
        <f t="shared" si="35"/>
        <v>2.9276247996918343</v>
      </c>
      <c r="G83" s="85">
        <f t="shared" si="35"/>
        <v>1.2193073256470535</v>
      </c>
      <c r="H83" s="85">
        <f t="shared" si="35"/>
        <v>1.1123949756382252</v>
      </c>
      <c r="I83" s="85">
        <f t="shared" si="35"/>
        <v>1.4591191501093623</v>
      </c>
      <c r="J83" s="85">
        <f t="shared" si="35"/>
        <v>1.5067255313151495</v>
      </c>
      <c r="K83" s="85">
        <f t="shared" si="35"/>
        <v>2.6042317168440712</v>
      </c>
      <c r="L83" s="85">
        <f t="shared" si="35"/>
        <v>3.4391052591693922</v>
      </c>
      <c r="M83" s="85">
        <f t="shared" si="35"/>
        <v>2.5407231244352761</v>
      </c>
      <c r="N83" s="85">
        <f t="shared" si="35"/>
        <v>0</v>
      </c>
      <c r="O83" s="86">
        <f t="shared" si="35"/>
        <v>10.33116357381089</v>
      </c>
      <c r="P83" s="39"/>
    </row>
    <row r="84" spans="2:26" x14ac:dyDescent="0.25">
      <c r="B84" s="39"/>
      <c r="C84" s="49" t="s">
        <v>692</v>
      </c>
      <c r="D84" s="85">
        <f t="shared" ref="D84:O84" si="36">IFERROR(SUM(P47,P49,P55)/P60,0)</f>
        <v>28.939038105153845</v>
      </c>
      <c r="E84" s="85">
        <f t="shared" si="36"/>
        <v>20.907628033145969</v>
      </c>
      <c r="F84" s="85">
        <f t="shared" si="36"/>
        <v>13.920587716725196</v>
      </c>
      <c r="G84" s="85">
        <f t="shared" si="36"/>
        <v>9.0399359295388013</v>
      </c>
      <c r="H84" s="85">
        <f t="shared" si="36"/>
        <v>7.2158557957811267</v>
      </c>
      <c r="I84" s="85">
        <f t="shared" si="36"/>
        <v>6.409797699495968</v>
      </c>
      <c r="J84" s="85">
        <f t="shared" si="36"/>
        <v>9.2137271037363018</v>
      </c>
      <c r="K84" s="85">
        <f t="shared" si="36"/>
        <v>21.550705876374881</v>
      </c>
      <c r="L84" s="85">
        <f t="shared" si="36"/>
        <v>23.804199845302985</v>
      </c>
      <c r="M84" s="85">
        <f t="shared" si="36"/>
        <v>17.471638832200455</v>
      </c>
      <c r="N84" s="85">
        <f t="shared" si="36"/>
        <v>21.313025154364418</v>
      </c>
      <c r="O84" s="86">
        <f t="shared" si="36"/>
        <v>41.916151958962054</v>
      </c>
      <c r="P84" s="39"/>
    </row>
    <row r="85" spans="2:26" ht="15" customHeight="1" x14ac:dyDescent="0.25">
      <c r="B85" s="39"/>
      <c r="C85" s="35" t="s">
        <v>693</v>
      </c>
      <c r="D85" s="36">
        <f>IFERROR(SUM(P47,P49,P55)/P151,0)</f>
        <v>13.532187923137286</v>
      </c>
      <c r="E85" s="36">
        <f t="shared" ref="E85:O85" si="37">IFERROR(SUM(Q47,Q49,Q55)/Q151,0)</f>
        <v>8.6179413298671843</v>
      </c>
      <c r="F85" s="36">
        <f t="shared" si="37"/>
        <v>11.092464675752449</v>
      </c>
      <c r="G85" s="36">
        <f t="shared" si="37"/>
        <v>4.2099248107234271</v>
      </c>
      <c r="H85" s="36">
        <f t="shared" si="37"/>
        <v>3.5275764484248038</v>
      </c>
      <c r="I85" s="36">
        <f t="shared" si="37"/>
        <v>5.1508358314309541</v>
      </c>
      <c r="J85" s="36">
        <f t="shared" si="37"/>
        <v>5.1040946829287641</v>
      </c>
      <c r="K85" s="36">
        <f t="shared" si="37"/>
        <v>13.187690584844349</v>
      </c>
      <c r="L85" s="36">
        <f t="shared" si="37"/>
        <v>13.520153145271344</v>
      </c>
      <c r="M85" s="36">
        <f t="shared" si="37"/>
        <v>9.310214975507753</v>
      </c>
      <c r="N85" s="36">
        <f t="shared" si="37"/>
        <v>8.5856964845407688</v>
      </c>
      <c r="O85" s="36">
        <f t="shared" si="37"/>
        <v>29.601802230905399</v>
      </c>
      <c r="P85" s="56"/>
    </row>
    <row r="86" spans="2:26" x14ac:dyDescent="0.25">
      <c r="B86" s="39"/>
      <c r="C86" s="49" t="s">
        <v>55</v>
      </c>
      <c r="D86" s="85">
        <f t="shared" ref="D86:O86" si="38">IFERROR(P56/P59,0)</f>
        <v>30.060219820695721</v>
      </c>
      <c r="E86" s="85">
        <f t="shared" si="38"/>
        <v>12.540774142172708</v>
      </c>
      <c r="F86" s="85">
        <f t="shared" si="38"/>
        <v>12.963715736410048</v>
      </c>
      <c r="G86" s="85">
        <f t="shared" si="38"/>
        <v>8.2146934409042967</v>
      </c>
      <c r="H86" s="85">
        <f t="shared" si="38"/>
        <v>5.4519152581630479</v>
      </c>
      <c r="I86" s="85">
        <f t="shared" si="38"/>
        <v>7.6849416625709246</v>
      </c>
      <c r="J86" s="85">
        <f t="shared" si="38"/>
        <v>7.7033264462687594</v>
      </c>
      <c r="K86" s="85">
        <f t="shared" si="38"/>
        <v>6.4854980646347364</v>
      </c>
      <c r="L86" s="85">
        <f t="shared" si="38"/>
        <v>8.9871356737130501</v>
      </c>
      <c r="M86" s="85">
        <f t="shared" si="38"/>
        <v>10.231782685147913</v>
      </c>
      <c r="N86" s="85">
        <f t="shared" si="38"/>
        <v>0</v>
      </c>
      <c r="O86" s="86">
        <f t="shared" si="38"/>
        <v>14.263990777069473</v>
      </c>
      <c r="P86" s="39"/>
    </row>
    <row r="87" spans="2:26" x14ac:dyDescent="0.25">
      <c r="B87" s="39"/>
      <c r="C87" s="49" t="s">
        <v>58</v>
      </c>
      <c r="D87" s="85">
        <f t="shared" ref="D87:O87" si="39">IFERROR(P56/P60,0)</f>
        <v>69.301006757191473</v>
      </c>
      <c r="E87" s="85">
        <f t="shared" si="39"/>
        <v>76.47928393585093</v>
      </c>
      <c r="F87" s="85">
        <f t="shared" si="39"/>
        <v>61.641280693612977</v>
      </c>
      <c r="G87" s="85">
        <f t="shared" si="39"/>
        <v>60.903679346935398</v>
      </c>
      <c r="H87" s="85">
        <f t="shared" si="39"/>
        <v>35.36534699929971</v>
      </c>
      <c r="I87" s="85">
        <f t="shared" si="39"/>
        <v>33.759355009367006</v>
      </c>
      <c r="J87" s="85">
        <f t="shared" si="39"/>
        <v>47.10635493444066</v>
      </c>
      <c r="K87" s="85">
        <f t="shared" si="39"/>
        <v>53.669210903443705</v>
      </c>
      <c r="L87" s="85">
        <f t="shared" si="39"/>
        <v>62.205590551068383</v>
      </c>
      <c r="M87" s="85">
        <f t="shared" si="39"/>
        <v>70.360288362471863</v>
      </c>
      <c r="N87" s="85">
        <f t="shared" si="39"/>
        <v>85.610673003197093</v>
      </c>
      <c r="O87" s="86">
        <f t="shared" si="39"/>
        <v>57.872629804111313</v>
      </c>
      <c r="P87" s="39"/>
    </row>
    <row r="88" spans="2:26" x14ac:dyDescent="0.25">
      <c r="B88" s="39"/>
      <c r="C88" s="69" t="s">
        <v>204</v>
      </c>
      <c r="D88" s="89">
        <f t="shared" ref="D88:O88" si="40">IFERROR(P56/P61,0)</f>
        <v>38.887024922942707</v>
      </c>
      <c r="E88" s="89">
        <f t="shared" si="40"/>
        <v>37.828909957524829</v>
      </c>
      <c r="F88" s="89">
        <f t="shared" si="40"/>
        <v>58.941798370239724</v>
      </c>
      <c r="G88" s="89">
        <f t="shared" si="40"/>
        <v>34.035627607828182</v>
      </c>
      <c r="H88" s="89">
        <f t="shared" si="40"/>
        <v>20.746639405633356</v>
      </c>
      <c r="I88" s="89">
        <f t="shared" si="40"/>
        <v>32.554330775572403</v>
      </c>
      <c r="J88" s="89">
        <f t="shared" si="40"/>
        <v>31.314402049811132</v>
      </c>
      <c r="K88" s="89">
        <f t="shared" si="40"/>
        <v>39.41065975587955</v>
      </c>
      <c r="L88" s="89">
        <f t="shared" si="40"/>
        <v>42.397347503790492</v>
      </c>
      <c r="M88" s="89">
        <f t="shared" si="40"/>
        <v>44.991960972958857</v>
      </c>
      <c r="N88" s="89">
        <f t="shared" si="40"/>
        <v>41.384679026226472</v>
      </c>
      <c r="O88" s="90">
        <f t="shared" si="40"/>
        <v>49.04460152890789</v>
      </c>
      <c r="P88" s="39"/>
    </row>
    <row r="89" spans="2:26" x14ac:dyDescent="0.25"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</row>
    <row r="91" spans="2:26" x14ac:dyDescent="0.25">
      <c r="Y91" s="38"/>
      <c r="Z91" s="38"/>
    </row>
    <row r="100" spans="1:28" x14ac:dyDescent="0.25">
      <c r="A100" s="1" t="s">
        <v>5</v>
      </c>
      <c r="B100" s="34"/>
      <c r="C100" s="380" t="s">
        <v>689</v>
      </c>
      <c r="D100" s="3">
        <f t="shared" ref="D100:M101" si="41">VLOOKUP(D$28,$C$2:$CJ$25,MATCH($A100,$C$1:$CJ$1,0),FALSE)/1000</f>
        <v>43308.955999999998</v>
      </c>
      <c r="E100" s="3">
        <f t="shared" si="41"/>
        <v>24294.196</v>
      </c>
      <c r="F100" s="3">
        <f t="shared" si="41"/>
        <v>152667.37599999999</v>
      </c>
      <c r="G100" s="3">
        <f t="shared" si="41"/>
        <v>33312.296000000002</v>
      </c>
      <c r="H100" s="3">
        <f t="shared" si="41"/>
        <v>17855.416000000001</v>
      </c>
      <c r="I100" s="3">
        <f t="shared" si="41"/>
        <v>22680.984</v>
      </c>
      <c r="J100" s="3">
        <f t="shared" si="41"/>
        <v>92766.551999999996</v>
      </c>
      <c r="K100" s="3">
        <f t="shared" si="41"/>
        <v>27335.66</v>
      </c>
      <c r="L100" s="3">
        <f t="shared" si="41"/>
        <v>124606.136</v>
      </c>
      <c r="M100" s="3">
        <f t="shared" si="41"/>
        <v>471.44799999999998</v>
      </c>
      <c r="N100" s="3">
        <f t="shared" ref="N100:AA101" si="42">VLOOKUP(N$28,$C$2:$CJ$25,MATCH($A100,$C$1:$CJ$1,0),FALSE)/1000</f>
        <v>64818.347999999998</v>
      </c>
      <c r="O100" s="3">
        <f t="shared" si="42"/>
        <v>44347.292000000001</v>
      </c>
      <c r="P100" s="3">
        <f t="shared" si="42"/>
        <v>119553.25599999999</v>
      </c>
      <c r="Q100" s="3">
        <f t="shared" si="42"/>
        <v>58765.495999999999</v>
      </c>
      <c r="R100" s="3">
        <f t="shared" si="42"/>
        <v>243047.584</v>
      </c>
      <c r="S100" s="3">
        <f t="shared" si="42"/>
        <v>211983.80799999999</v>
      </c>
      <c r="T100" s="3">
        <f t="shared" si="42"/>
        <v>38627.760000000002</v>
      </c>
      <c r="U100" s="3">
        <f t="shared" si="42"/>
        <v>11771.653</v>
      </c>
      <c r="V100" s="3">
        <f t="shared" si="42"/>
        <v>126490.016</v>
      </c>
      <c r="W100" s="3">
        <f t="shared" si="42"/>
        <v>31163.932000000001</v>
      </c>
      <c r="X100" s="3">
        <f t="shared" si="42"/>
        <v>126820.512</v>
      </c>
      <c r="Y100" s="3">
        <f t="shared" si="42"/>
        <v>6138.6580000000004</v>
      </c>
      <c r="Z100" s="3">
        <f t="shared" si="42"/>
        <v>37738.519999999997</v>
      </c>
      <c r="AA100" s="3">
        <f t="shared" si="42"/>
        <v>7219.4880000000003</v>
      </c>
      <c r="AB100" s="34"/>
    </row>
    <row r="101" spans="1:28" x14ac:dyDescent="0.25">
      <c r="A101" s="1" t="s">
        <v>16</v>
      </c>
      <c r="B101" s="34"/>
      <c r="C101" s="380" t="s">
        <v>39</v>
      </c>
      <c r="D101" s="3">
        <f t="shared" si="41"/>
        <v>16044.624</v>
      </c>
      <c r="E101" s="3">
        <f t="shared" si="41"/>
        <v>12174.913</v>
      </c>
      <c r="F101" s="3">
        <f t="shared" si="41"/>
        <v>31113.342000000001</v>
      </c>
      <c r="G101" s="3">
        <f t="shared" si="41"/>
        <v>14952.797</v>
      </c>
      <c r="H101" s="3">
        <f t="shared" si="41"/>
        <v>10541.914000000001</v>
      </c>
      <c r="I101" s="3">
        <f t="shared" si="41"/>
        <v>9924.3790000000008</v>
      </c>
      <c r="J101" s="3">
        <f t="shared" si="41"/>
        <v>24960.812000000002</v>
      </c>
      <c r="K101" s="3">
        <f t="shared" si="41"/>
        <v>23949.263999999999</v>
      </c>
      <c r="L101" s="3">
        <f t="shared" si="41"/>
        <v>31126.002</v>
      </c>
      <c r="M101" s="3">
        <f t="shared" si="41"/>
        <v>243.48373437500001</v>
      </c>
      <c r="N101" s="3">
        <f t="shared" si="42"/>
        <v>20710.387999999999</v>
      </c>
      <c r="O101" s="3">
        <f t="shared" si="42"/>
        <v>15729.931</v>
      </c>
      <c r="P101" s="3">
        <f t="shared" si="42"/>
        <v>83334.16</v>
      </c>
      <c r="Q101" s="3">
        <f t="shared" si="42"/>
        <v>19348.705999999998</v>
      </c>
      <c r="R101" s="3">
        <f t="shared" si="42"/>
        <v>145625.93599999999</v>
      </c>
      <c r="S101" s="3">
        <f t="shared" si="42"/>
        <v>16057.277</v>
      </c>
      <c r="T101" s="3">
        <f t="shared" si="42"/>
        <v>14126.117</v>
      </c>
      <c r="U101" s="3">
        <f t="shared" si="42"/>
        <v>7231.3810000000003</v>
      </c>
      <c r="V101" s="3">
        <f t="shared" si="42"/>
        <v>39301.928</v>
      </c>
      <c r="W101" s="3">
        <f t="shared" si="42"/>
        <v>13908.874</v>
      </c>
      <c r="X101" s="3">
        <f t="shared" si="42"/>
        <v>39847.375999999997</v>
      </c>
      <c r="Y101" s="3">
        <f t="shared" si="42"/>
        <v>3221.7082500000001</v>
      </c>
      <c r="Z101" s="3">
        <f t="shared" si="42"/>
        <v>31001.358</v>
      </c>
      <c r="AA101" s="3">
        <f t="shared" si="42"/>
        <v>3270.9765000000002</v>
      </c>
      <c r="AB101" s="34"/>
    </row>
    <row r="104" spans="1:28" x14ac:dyDescent="0.25">
      <c r="C104" s="1" t="s">
        <v>704</v>
      </c>
      <c r="D104" s="33">
        <f>D72</f>
        <v>6.2640555046083115</v>
      </c>
      <c r="E104" s="33">
        <f t="shared" ref="E104:O104" si="43">E72</f>
        <v>6.2183691872388538</v>
      </c>
      <c r="F104" s="33">
        <f t="shared" si="43"/>
        <v>10.433876214502909</v>
      </c>
      <c r="G104" s="33">
        <f t="shared" si="43"/>
        <v>23.151317091721133</v>
      </c>
      <c r="H104" s="33">
        <f t="shared" si="43"/>
        <v>6.1698109134649082</v>
      </c>
      <c r="I104" s="33">
        <f t="shared" si="43"/>
        <v>9.8729503609089342</v>
      </c>
      <c r="J104" s="33">
        <f t="shared" si="43"/>
        <v>21.782956829223178</v>
      </c>
      <c r="K104" s="33">
        <f t="shared" si="43"/>
        <v>5.8754557215883292</v>
      </c>
      <c r="L104" s="33">
        <f t="shared" si="43"/>
        <v>9.296138678911646</v>
      </c>
      <c r="M104" s="33">
        <f t="shared" si="43"/>
        <v>8.2707322844978624</v>
      </c>
      <c r="N104" s="33">
        <f t="shared" si="43"/>
        <v>9.3383616520527113</v>
      </c>
      <c r="O104" s="33">
        <f t="shared" si="43"/>
        <v>10.928148065248687</v>
      </c>
      <c r="P104" s="33">
        <f t="shared" ref="P104:AA104" si="44">D85</f>
        <v>13.532187923137286</v>
      </c>
      <c r="Q104" s="33">
        <f t="shared" si="44"/>
        <v>8.6179413298671843</v>
      </c>
      <c r="R104" s="33">
        <f t="shared" si="44"/>
        <v>11.092464675752449</v>
      </c>
      <c r="S104" s="33">
        <f t="shared" si="44"/>
        <v>4.2099248107234271</v>
      </c>
      <c r="T104" s="33">
        <f t="shared" si="44"/>
        <v>3.5275764484248038</v>
      </c>
      <c r="U104" s="33">
        <f t="shared" si="44"/>
        <v>5.1508358314309541</v>
      </c>
      <c r="V104" s="33">
        <f t="shared" si="44"/>
        <v>5.1040946829287641</v>
      </c>
      <c r="W104" s="33">
        <f t="shared" si="44"/>
        <v>13.187690584844349</v>
      </c>
      <c r="X104" s="33">
        <f t="shared" si="44"/>
        <v>13.520153145271344</v>
      </c>
      <c r="Y104" s="33">
        <f t="shared" si="44"/>
        <v>9.310214975507753</v>
      </c>
      <c r="Z104" s="33">
        <f t="shared" si="44"/>
        <v>8.5856964845407688</v>
      </c>
      <c r="AA104" s="33">
        <f t="shared" si="44"/>
        <v>29.601802230905399</v>
      </c>
    </row>
    <row r="105" spans="1:28" x14ac:dyDescent="0.25">
      <c r="C105" s="32" t="s">
        <v>705</v>
      </c>
      <c r="D105" s="5">
        <f>D61</f>
        <v>4859.3500000000004</v>
      </c>
      <c r="E105" s="5">
        <f t="shared" ref="E105:AA105" si="45">E61</f>
        <v>626.3599999999999</v>
      </c>
      <c r="F105" s="5">
        <f t="shared" si="45"/>
        <v>2888.3</v>
      </c>
      <c r="G105" s="5">
        <f t="shared" si="45"/>
        <v>2238.4</v>
      </c>
      <c r="H105" s="5">
        <f t="shared" si="45"/>
        <v>1788.8400000000001</v>
      </c>
      <c r="I105" s="5">
        <f t="shared" si="45"/>
        <v>1353.91</v>
      </c>
      <c r="J105" s="5">
        <f t="shared" si="45"/>
        <v>1010.6</v>
      </c>
      <c r="K105" s="5">
        <f t="shared" si="45"/>
        <v>4793.13</v>
      </c>
      <c r="L105" s="5">
        <f t="shared" si="45"/>
        <v>2544.91</v>
      </c>
      <c r="M105" s="5">
        <f t="shared" si="45"/>
        <v>89.7</v>
      </c>
      <c r="N105" s="5">
        <f t="shared" si="45"/>
        <v>2747.8100000000004</v>
      </c>
      <c r="O105" s="5">
        <f t="shared" si="45"/>
        <v>4893.7700000000004</v>
      </c>
      <c r="P105" s="5">
        <f t="shared" si="45"/>
        <v>10943.5</v>
      </c>
      <c r="Q105" s="5">
        <f t="shared" si="45"/>
        <v>2410.3900000000003</v>
      </c>
      <c r="R105" s="5">
        <f t="shared" si="45"/>
        <v>18122.13</v>
      </c>
      <c r="S105" s="5">
        <f t="shared" si="45"/>
        <v>16905</v>
      </c>
      <c r="T105" s="5">
        <f t="shared" si="45"/>
        <v>3197.46</v>
      </c>
      <c r="U105" s="5">
        <f t="shared" si="45"/>
        <v>2151.0300000000002</v>
      </c>
      <c r="V105" s="5">
        <f t="shared" si="45"/>
        <v>7224.0400000000009</v>
      </c>
      <c r="W105" s="5">
        <f t="shared" si="45"/>
        <v>2201</v>
      </c>
      <c r="X105" s="5">
        <f t="shared" si="45"/>
        <v>3690.02</v>
      </c>
      <c r="Y105" s="5">
        <f t="shared" si="45"/>
        <v>561.80999999999995</v>
      </c>
      <c r="Z105" s="5">
        <f t="shared" si="45"/>
        <v>6623.32</v>
      </c>
      <c r="AA105" s="5">
        <f t="shared" si="45"/>
        <v>237.18</v>
      </c>
    </row>
    <row r="141" spans="3:5" x14ac:dyDescent="0.25">
      <c r="C141" s="294"/>
      <c r="D141" s="495" t="s">
        <v>1091</v>
      </c>
      <c r="E141" s="495"/>
    </row>
    <row r="142" spans="3:5" x14ac:dyDescent="0.25">
      <c r="C142" s="331" t="s">
        <v>1089</v>
      </c>
      <c r="D142" s="496">
        <v>0.2</v>
      </c>
      <c r="E142" s="496"/>
    </row>
    <row r="143" spans="3:5" x14ac:dyDescent="0.25">
      <c r="D143" s="5"/>
    </row>
    <row r="144" spans="3:5" x14ac:dyDescent="0.25">
      <c r="C144" s="331" t="s">
        <v>1090</v>
      </c>
      <c r="D144" s="330"/>
    </row>
    <row r="145" spans="3:33" x14ac:dyDescent="0.25">
      <c r="D145" s="1" t="s">
        <v>726</v>
      </c>
      <c r="E145" s="332">
        <v>0.6</v>
      </c>
    </row>
    <row r="146" spans="3:33" x14ac:dyDescent="0.25">
      <c r="D146" s="1" t="s">
        <v>700</v>
      </c>
      <c r="E146" s="332">
        <v>0.8</v>
      </c>
    </row>
    <row r="148" spans="3:33" x14ac:dyDescent="0.25">
      <c r="C148" s="196" t="s">
        <v>1151</v>
      </c>
      <c r="D148" s="231">
        <f>D61</f>
        <v>4859.3500000000004</v>
      </c>
      <c r="E148" s="231">
        <f t="shared" ref="E148:AA148" si="46">E61</f>
        <v>626.3599999999999</v>
      </c>
      <c r="F148" s="231">
        <f t="shared" si="46"/>
        <v>2888.3</v>
      </c>
      <c r="G148" s="231">
        <f t="shared" si="46"/>
        <v>2238.4</v>
      </c>
      <c r="H148" s="231">
        <f t="shared" si="46"/>
        <v>1788.8400000000001</v>
      </c>
      <c r="I148" s="231">
        <f t="shared" si="46"/>
        <v>1353.91</v>
      </c>
      <c r="J148" s="231">
        <f t="shared" si="46"/>
        <v>1010.6</v>
      </c>
      <c r="K148" s="231">
        <f t="shared" si="46"/>
        <v>4793.13</v>
      </c>
      <c r="L148" s="231">
        <f t="shared" si="46"/>
        <v>2544.91</v>
      </c>
      <c r="M148" s="231">
        <f t="shared" si="46"/>
        <v>89.7</v>
      </c>
      <c r="N148" s="231">
        <f t="shared" si="46"/>
        <v>2747.8100000000004</v>
      </c>
      <c r="O148" s="231">
        <f t="shared" si="46"/>
        <v>4893.7700000000004</v>
      </c>
      <c r="P148" s="231">
        <f t="shared" si="46"/>
        <v>10943.5</v>
      </c>
      <c r="Q148" s="231">
        <f t="shared" si="46"/>
        <v>2410.3900000000003</v>
      </c>
      <c r="R148" s="231">
        <f t="shared" si="46"/>
        <v>18122.13</v>
      </c>
      <c r="S148" s="231">
        <f t="shared" si="46"/>
        <v>16905</v>
      </c>
      <c r="T148" s="231">
        <f t="shared" si="46"/>
        <v>3197.46</v>
      </c>
      <c r="U148" s="231">
        <f t="shared" si="46"/>
        <v>2151.0300000000002</v>
      </c>
      <c r="V148" s="231">
        <f t="shared" si="46"/>
        <v>7224.0400000000009</v>
      </c>
      <c r="W148" s="231">
        <f t="shared" si="46"/>
        <v>2201</v>
      </c>
      <c r="X148" s="231">
        <f t="shared" si="46"/>
        <v>3690.02</v>
      </c>
      <c r="Y148" s="231">
        <f t="shared" si="46"/>
        <v>561.80999999999995</v>
      </c>
      <c r="Z148" s="231">
        <f t="shared" si="46"/>
        <v>6623.32</v>
      </c>
      <c r="AA148" s="231">
        <f t="shared" si="46"/>
        <v>237.18</v>
      </c>
      <c r="AC148" s="196" t="s">
        <v>703</v>
      </c>
      <c r="AD148" s="196" t="s">
        <v>749</v>
      </c>
      <c r="AE148" s="490" t="s">
        <v>1147</v>
      </c>
      <c r="AF148" s="490"/>
      <c r="AG148" s="490"/>
    </row>
    <row r="149" spans="3:33" x14ac:dyDescent="0.25">
      <c r="C149" s="331" t="s">
        <v>1094</v>
      </c>
      <c r="D149" s="231">
        <f>D61*(1-$D142)</f>
        <v>3887.4800000000005</v>
      </c>
      <c r="E149" s="231">
        <f t="shared" ref="E149:AA149" si="47">E61*(1-$D142)</f>
        <v>501.08799999999997</v>
      </c>
      <c r="F149" s="231">
        <f t="shared" si="47"/>
        <v>2310.6400000000003</v>
      </c>
      <c r="G149" s="231">
        <f t="shared" si="47"/>
        <v>1790.7200000000003</v>
      </c>
      <c r="H149" s="231">
        <f t="shared" si="47"/>
        <v>1431.0720000000001</v>
      </c>
      <c r="I149" s="231">
        <f t="shared" si="47"/>
        <v>1083.1280000000002</v>
      </c>
      <c r="J149" s="231">
        <f t="shared" si="47"/>
        <v>808.48</v>
      </c>
      <c r="K149" s="231">
        <f t="shared" si="47"/>
        <v>3834.5040000000004</v>
      </c>
      <c r="L149" s="231">
        <f t="shared" si="47"/>
        <v>2035.9279999999999</v>
      </c>
      <c r="M149" s="231">
        <f t="shared" si="47"/>
        <v>71.760000000000005</v>
      </c>
      <c r="N149" s="231">
        <f t="shared" si="47"/>
        <v>2198.2480000000005</v>
      </c>
      <c r="O149" s="231">
        <f t="shared" si="47"/>
        <v>3915.0160000000005</v>
      </c>
      <c r="P149" s="231">
        <f t="shared" si="47"/>
        <v>8754.8000000000011</v>
      </c>
      <c r="Q149" s="231">
        <f t="shared" si="47"/>
        <v>1928.3120000000004</v>
      </c>
      <c r="R149" s="231">
        <f t="shared" si="47"/>
        <v>14497.704000000002</v>
      </c>
      <c r="S149" s="231">
        <f t="shared" si="47"/>
        <v>13524</v>
      </c>
      <c r="T149" s="231">
        <f t="shared" si="47"/>
        <v>2557.9680000000003</v>
      </c>
      <c r="U149" s="231">
        <f t="shared" si="47"/>
        <v>1720.8240000000003</v>
      </c>
      <c r="V149" s="231">
        <f t="shared" si="47"/>
        <v>5779.2320000000009</v>
      </c>
      <c r="W149" s="231">
        <f t="shared" si="47"/>
        <v>1760.8000000000002</v>
      </c>
      <c r="X149" s="231">
        <f t="shared" si="47"/>
        <v>2952.0160000000001</v>
      </c>
      <c r="Y149" s="231">
        <f t="shared" si="47"/>
        <v>449.44799999999998</v>
      </c>
      <c r="Z149" s="231">
        <f t="shared" si="47"/>
        <v>5298.6559999999999</v>
      </c>
      <c r="AA149" s="231">
        <f t="shared" si="47"/>
        <v>189.74400000000003</v>
      </c>
      <c r="AC149" s="231">
        <f>AVERAGE(D149:AA149)</f>
        <v>3470.0653333333344</v>
      </c>
      <c r="AD149" s="231">
        <f>STDEV(D149:AA149)</f>
        <v>3812.3613394476411</v>
      </c>
      <c r="AE149" s="379" t="s">
        <v>1094</v>
      </c>
    </row>
    <row r="150" spans="3:33" x14ac:dyDescent="0.25">
      <c r="C150" s="331" t="s">
        <v>1092</v>
      </c>
      <c r="D150" s="231">
        <f>D61*($D142)*2</f>
        <v>1943.7400000000002</v>
      </c>
      <c r="E150" s="231">
        <f t="shared" ref="E150:AA150" si="48">E61*($D142)*2</f>
        <v>250.54399999999998</v>
      </c>
      <c r="F150" s="231">
        <f t="shared" si="48"/>
        <v>1155.3200000000002</v>
      </c>
      <c r="G150" s="231">
        <f t="shared" si="48"/>
        <v>895.36000000000013</v>
      </c>
      <c r="H150" s="231">
        <f t="shared" si="48"/>
        <v>715.53600000000006</v>
      </c>
      <c r="I150" s="231">
        <f t="shared" si="48"/>
        <v>541.56400000000008</v>
      </c>
      <c r="J150" s="231">
        <f t="shared" si="48"/>
        <v>404.24</v>
      </c>
      <c r="K150" s="231">
        <f t="shared" si="48"/>
        <v>1917.2520000000002</v>
      </c>
      <c r="L150" s="231">
        <f t="shared" si="48"/>
        <v>1017.9639999999999</v>
      </c>
      <c r="M150" s="231">
        <f t="shared" si="48"/>
        <v>35.880000000000003</v>
      </c>
      <c r="N150" s="231">
        <f t="shared" si="48"/>
        <v>1099.1240000000003</v>
      </c>
      <c r="O150" s="231">
        <f t="shared" si="48"/>
        <v>1957.5080000000003</v>
      </c>
      <c r="P150" s="231">
        <f t="shared" si="48"/>
        <v>4377.4000000000005</v>
      </c>
      <c r="Q150" s="231">
        <f t="shared" si="48"/>
        <v>964.15600000000018</v>
      </c>
      <c r="R150" s="231">
        <f t="shared" si="48"/>
        <v>7248.8520000000008</v>
      </c>
      <c r="S150" s="231">
        <f t="shared" si="48"/>
        <v>6762</v>
      </c>
      <c r="T150" s="231">
        <f t="shared" si="48"/>
        <v>1278.9840000000002</v>
      </c>
      <c r="U150" s="231">
        <f t="shared" si="48"/>
        <v>860.41200000000015</v>
      </c>
      <c r="V150" s="231">
        <f t="shared" si="48"/>
        <v>2889.6160000000004</v>
      </c>
      <c r="W150" s="231">
        <f t="shared" si="48"/>
        <v>880.40000000000009</v>
      </c>
      <c r="X150" s="231">
        <f t="shared" si="48"/>
        <v>1476.008</v>
      </c>
      <c r="Y150" s="231">
        <f t="shared" si="48"/>
        <v>224.72399999999999</v>
      </c>
      <c r="Z150" s="231">
        <f t="shared" si="48"/>
        <v>2649.328</v>
      </c>
      <c r="AA150" s="231">
        <f t="shared" si="48"/>
        <v>94.872000000000014</v>
      </c>
      <c r="AC150" s="231">
        <f>AVERAGE(D150:AA150)</f>
        <v>1735.0326666666672</v>
      </c>
      <c r="AD150" s="231">
        <f>STDEV(D150:AA150)</f>
        <v>1906.1806697238205</v>
      </c>
      <c r="AE150" s="379" t="s">
        <v>1092</v>
      </c>
    </row>
    <row r="151" spans="3:33" x14ac:dyDescent="0.25">
      <c r="C151" s="331" t="s">
        <v>1093</v>
      </c>
      <c r="D151" s="231">
        <f>SUM(D149,D150)</f>
        <v>5831.2200000000012</v>
      </c>
      <c r="E151" s="231">
        <f t="shared" ref="E151:AA151" si="49">SUM(E149,E150)</f>
        <v>751.63199999999995</v>
      </c>
      <c r="F151" s="231">
        <f t="shared" si="49"/>
        <v>3465.9600000000005</v>
      </c>
      <c r="G151" s="231">
        <f t="shared" si="49"/>
        <v>2686.0800000000004</v>
      </c>
      <c r="H151" s="231">
        <f t="shared" si="49"/>
        <v>2146.6080000000002</v>
      </c>
      <c r="I151" s="231">
        <f t="shared" si="49"/>
        <v>1624.6920000000002</v>
      </c>
      <c r="J151" s="231">
        <f t="shared" si="49"/>
        <v>1212.72</v>
      </c>
      <c r="K151" s="231">
        <f t="shared" si="49"/>
        <v>5751.7560000000003</v>
      </c>
      <c r="L151" s="231">
        <f t="shared" si="49"/>
        <v>3053.8919999999998</v>
      </c>
      <c r="M151" s="231">
        <f t="shared" si="49"/>
        <v>107.64000000000001</v>
      </c>
      <c r="N151" s="231">
        <f t="shared" si="49"/>
        <v>3297.3720000000008</v>
      </c>
      <c r="O151" s="231">
        <f t="shared" si="49"/>
        <v>5872.5240000000013</v>
      </c>
      <c r="P151" s="231">
        <f t="shared" si="49"/>
        <v>13132.2</v>
      </c>
      <c r="Q151" s="231">
        <f t="shared" si="49"/>
        <v>2892.4680000000008</v>
      </c>
      <c r="R151" s="231">
        <f t="shared" si="49"/>
        <v>21746.556000000004</v>
      </c>
      <c r="S151" s="231">
        <f t="shared" si="49"/>
        <v>20286</v>
      </c>
      <c r="T151" s="231">
        <f t="shared" si="49"/>
        <v>3836.9520000000002</v>
      </c>
      <c r="U151" s="231">
        <f t="shared" si="49"/>
        <v>2581.2360000000003</v>
      </c>
      <c r="V151" s="231">
        <f t="shared" si="49"/>
        <v>8668.8480000000018</v>
      </c>
      <c r="W151" s="231">
        <f t="shared" si="49"/>
        <v>2641.2000000000003</v>
      </c>
      <c r="X151" s="231">
        <f t="shared" si="49"/>
        <v>4428.0240000000003</v>
      </c>
      <c r="Y151" s="231">
        <f t="shared" si="49"/>
        <v>674.17200000000003</v>
      </c>
      <c r="Z151" s="231">
        <f t="shared" si="49"/>
        <v>7947.9840000000004</v>
      </c>
      <c r="AA151" s="231">
        <f t="shared" si="49"/>
        <v>284.61600000000004</v>
      </c>
      <c r="AC151" s="231">
        <f>AVERAGE(D151:AA151)</f>
        <v>5205.0980000000009</v>
      </c>
      <c r="AD151" s="231">
        <f>STDEV(D151:AA151)</f>
        <v>5718.5420091714632</v>
      </c>
      <c r="AE151" s="379" t="s">
        <v>1093</v>
      </c>
    </row>
  </sheetData>
  <mergeCells count="5">
    <mergeCell ref="C79:O79"/>
    <mergeCell ref="C65:O65"/>
    <mergeCell ref="D141:E141"/>
    <mergeCell ref="D142:E142"/>
    <mergeCell ref="AE148:AG148"/>
  </mergeCells>
  <pageMargins left="0.7" right="0.7" top="0.75" bottom="0.75" header="0.3" footer="0.3"/>
  <pageSetup scale="59" fitToWidth="2" orientation="landscape" horizontalDpi="4294967295" verticalDpi="4294967295" r:id="rId1"/>
  <colBreaks count="1" manualBreakCount="1">
    <brk id="13" min="29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31"/>
  <sheetViews>
    <sheetView topLeftCell="H1" workbookViewId="0">
      <selection activeCell="V12" sqref="V12"/>
    </sheetView>
  </sheetViews>
  <sheetFormatPr defaultColWidth="9.140625" defaultRowHeight="12.75" x14ac:dyDescent="0.2"/>
  <cols>
    <col min="1" max="5" width="9.140625" style="131"/>
    <col min="6" max="6" width="12.7109375" style="131" customWidth="1"/>
    <col min="7" max="19" width="9.140625" style="131"/>
    <col min="20" max="21" width="10" style="131" bestFit="1" customWidth="1"/>
    <col min="22" max="22" width="9.28515625" style="131" bestFit="1" customWidth="1"/>
    <col min="23" max="25" width="10" style="131" bestFit="1" customWidth="1"/>
    <col min="26" max="26" width="11.42578125" style="131" bestFit="1" customWidth="1"/>
    <col min="27" max="27" width="9.140625" style="131"/>
    <col min="28" max="28" width="9.85546875" style="131" bestFit="1" customWidth="1"/>
    <col min="29" max="29" width="9.140625" style="131"/>
    <col min="30" max="30" width="10.85546875" style="131" bestFit="1" customWidth="1"/>
    <col min="31" max="16384" width="9.140625" style="131"/>
  </cols>
  <sheetData>
    <row r="1" spans="1:26" x14ac:dyDescent="0.2">
      <c r="F1" s="500" t="s">
        <v>762</v>
      </c>
    </row>
    <row r="2" spans="1:26" x14ac:dyDescent="0.2">
      <c r="C2" s="131" t="s">
        <v>761</v>
      </c>
      <c r="F2" s="500"/>
      <c r="J2" s="131" t="s">
        <v>760</v>
      </c>
      <c r="L2" s="131" t="s">
        <v>759</v>
      </c>
      <c r="N2" s="131" t="s">
        <v>758</v>
      </c>
      <c r="P2" s="131" t="s">
        <v>757</v>
      </c>
      <c r="R2" s="131" t="s">
        <v>756</v>
      </c>
    </row>
    <row r="3" spans="1:26" x14ac:dyDescent="0.2">
      <c r="B3" s="131" t="s">
        <v>5</v>
      </c>
      <c r="C3" s="131">
        <v>47.1</v>
      </c>
      <c r="F3" s="131">
        <f>SUM(F17:F25)</f>
        <v>27.6</v>
      </c>
      <c r="J3" s="131">
        <v>23.1</v>
      </c>
      <c r="L3" s="131">
        <f>SUM(L17:L25)</f>
        <v>14.700000000000001</v>
      </c>
      <c r="N3" s="131">
        <v>40.700000000000003</v>
      </c>
      <c r="P3" s="131">
        <f>342*P18</f>
        <v>222.3</v>
      </c>
      <c r="R3" s="131">
        <f>702.5*R18</f>
        <v>456.625</v>
      </c>
    </row>
    <row r="4" spans="1:26" x14ac:dyDescent="0.2">
      <c r="C4" s="131">
        <v>22.5</v>
      </c>
    </row>
    <row r="5" spans="1:26" x14ac:dyDescent="0.2">
      <c r="B5" s="131" t="s">
        <v>657</v>
      </c>
      <c r="C5" s="131">
        <v>20.100000000000001</v>
      </c>
      <c r="F5" s="134">
        <f>F26*(F3/F27)</f>
        <v>13.307749077490776</v>
      </c>
      <c r="J5" s="131">
        <f>J17-J3</f>
        <v>8.0999999999999979</v>
      </c>
      <c r="L5" s="131">
        <f>L26</f>
        <v>6.5</v>
      </c>
      <c r="R5" s="131">
        <v>31.9</v>
      </c>
    </row>
    <row r="6" spans="1:26" x14ac:dyDescent="0.2">
      <c r="B6" s="131" t="s">
        <v>753</v>
      </c>
      <c r="C6" s="131">
        <v>152.69999999999999</v>
      </c>
      <c r="F6" s="134"/>
    </row>
    <row r="7" spans="1:26" x14ac:dyDescent="0.2">
      <c r="A7" s="146" t="s">
        <v>768</v>
      </c>
      <c r="C7" s="131">
        <v>847.8</v>
      </c>
      <c r="F7" s="131">
        <v>695</v>
      </c>
      <c r="J7" s="131">
        <v>76.2</v>
      </c>
      <c r="L7" s="131">
        <v>97.5</v>
      </c>
      <c r="N7" s="131">
        <v>153.19999999999999</v>
      </c>
      <c r="P7" s="131">
        <v>345.6</v>
      </c>
      <c r="R7" s="131">
        <v>3112</v>
      </c>
    </row>
    <row r="8" spans="1:26" x14ac:dyDescent="0.2">
      <c r="B8" s="131" t="s">
        <v>755</v>
      </c>
      <c r="C8" s="131">
        <f>SUM(C9:C12)</f>
        <v>12952</v>
      </c>
      <c r="F8" s="131">
        <v>11000</v>
      </c>
      <c r="J8" s="131">
        <v>299</v>
      </c>
      <c r="L8" s="131">
        <v>200</v>
      </c>
      <c r="N8" s="131">
        <v>13964</v>
      </c>
      <c r="P8" s="131">
        <v>18000</v>
      </c>
      <c r="R8" s="131">
        <v>34020</v>
      </c>
    </row>
    <row r="9" spans="1:26" x14ac:dyDescent="0.2">
      <c r="C9" s="131">
        <v>546</v>
      </c>
      <c r="D9" s="131">
        <v>542</v>
      </c>
    </row>
    <row r="10" spans="1:26" x14ac:dyDescent="0.2">
      <c r="C10" s="131">
        <v>6229</v>
      </c>
      <c r="D10" s="131">
        <v>5868</v>
      </c>
    </row>
    <row r="11" spans="1:26" x14ac:dyDescent="0.2">
      <c r="C11" s="131">
        <v>5418</v>
      </c>
      <c r="D11" s="131">
        <v>3538</v>
      </c>
    </row>
    <row r="12" spans="1:26" x14ac:dyDescent="0.2">
      <c r="C12" s="131">
        <v>759</v>
      </c>
      <c r="D12" s="131">
        <v>729</v>
      </c>
    </row>
    <row r="16" spans="1:26" x14ac:dyDescent="0.2">
      <c r="T16" s="150" t="s">
        <v>769</v>
      </c>
      <c r="U16" s="150" t="s">
        <v>770</v>
      </c>
      <c r="V16" s="150" t="s">
        <v>760</v>
      </c>
      <c r="W16" s="150" t="s">
        <v>773</v>
      </c>
      <c r="X16" s="150" t="s">
        <v>771</v>
      </c>
      <c r="Y16" s="150" t="s">
        <v>772</v>
      </c>
      <c r="Z16" s="150" t="s">
        <v>756</v>
      </c>
    </row>
    <row r="17" spans="5:27" ht="15" x14ac:dyDescent="0.25">
      <c r="E17" s="132">
        <v>560</v>
      </c>
      <c r="F17" s="131">
        <v>3.7</v>
      </c>
      <c r="J17" s="131">
        <v>31.2</v>
      </c>
      <c r="L17" s="131">
        <v>6.9</v>
      </c>
      <c r="P17" s="501" t="s">
        <v>763</v>
      </c>
      <c r="Q17" s="501"/>
      <c r="R17" s="501"/>
      <c r="T17" s="151">
        <f>C8*R24</f>
        <v>8047.9971919999998</v>
      </c>
      <c r="U17" s="151">
        <f>F8*R24</f>
        <v>6835.0810000000001</v>
      </c>
      <c r="V17" s="152"/>
      <c r="W17" s="152"/>
      <c r="X17" s="151">
        <f>N8*R24</f>
        <v>8676.8246440000003</v>
      </c>
      <c r="Y17" s="151">
        <f>P8*R24</f>
        <v>11184.678</v>
      </c>
      <c r="Z17" s="151">
        <f>R8*R24</f>
        <v>21139.041420000001</v>
      </c>
    </row>
    <row r="18" spans="5:27" ht="15" x14ac:dyDescent="0.25">
      <c r="E18" s="132">
        <v>562</v>
      </c>
      <c r="F18" s="131">
        <v>11.3</v>
      </c>
      <c r="L18" s="131">
        <v>6.2</v>
      </c>
      <c r="P18" s="131">
        <v>0.65</v>
      </c>
      <c r="R18" s="131">
        <v>0.65</v>
      </c>
      <c r="T18" s="133">
        <f>SUM(C3:C5)*1000</f>
        <v>89699.999999999985</v>
      </c>
      <c r="U18" s="133">
        <f>SUM(F3:F5)*1000</f>
        <v>40907.749077490778</v>
      </c>
      <c r="V18" s="133">
        <f>SUM(J3:J5)*1000</f>
        <v>31200</v>
      </c>
      <c r="W18" s="133">
        <f>SUM(L3:L5)*1000</f>
        <v>21200.000000000004</v>
      </c>
      <c r="X18" s="133">
        <f>SUM(N3:N5)*1000</f>
        <v>40700</v>
      </c>
      <c r="Y18" s="133">
        <f>SUM(P3:P5)*1000</f>
        <v>222300</v>
      </c>
      <c r="Z18" s="133">
        <f>SUM(R3:R5)*1000</f>
        <v>488525</v>
      </c>
    </row>
    <row r="19" spans="5:27" ht="15" x14ac:dyDescent="0.25">
      <c r="E19" s="132">
        <v>563</v>
      </c>
      <c r="F19" s="131">
        <v>3.5</v>
      </c>
      <c r="L19" s="131">
        <v>0.7</v>
      </c>
      <c r="T19" s="133">
        <f>C7*1000</f>
        <v>847800</v>
      </c>
      <c r="U19" s="133">
        <f>F7*1000</f>
        <v>695000</v>
      </c>
      <c r="V19" s="133">
        <f>J7*1000</f>
        <v>76200</v>
      </c>
      <c r="W19" s="133">
        <f>L7*1000</f>
        <v>97500</v>
      </c>
      <c r="X19" s="133">
        <f>N7*1000</f>
        <v>153200</v>
      </c>
      <c r="Y19" s="133">
        <f>P7*1000</f>
        <v>345600</v>
      </c>
      <c r="Z19" s="133">
        <f>R7*1000</f>
        <v>3112000</v>
      </c>
    </row>
    <row r="20" spans="5:27" ht="15" x14ac:dyDescent="0.25">
      <c r="E20" s="132">
        <v>564</v>
      </c>
      <c r="L20" s="131">
        <v>0.9</v>
      </c>
      <c r="T20" s="133">
        <f>(SUM(C3:C5)*1000000)/T17</f>
        <v>11145.630131328206</v>
      </c>
      <c r="U20" s="133">
        <f>(SUM(F3:F5)*1000000)/U17</f>
        <v>5984.9691726390329</v>
      </c>
      <c r="X20" s="133">
        <f>(SUM(N3:N5)*1000000)/X17</f>
        <v>4690.6560487129282</v>
      </c>
      <c r="Y20" s="133">
        <f>(SUM(P3:P5)*1000000)/Y17</f>
        <v>19875.404548973158</v>
      </c>
      <c r="Z20" s="133">
        <f>(SUM(R3:R5)*1000000)/Z17</f>
        <v>23110.082916900777</v>
      </c>
    </row>
    <row r="21" spans="5:27" ht="15" x14ac:dyDescent="0.25">
      <c r="E21" s="132">
        <v>568</v>
      </c>
      <c r="S21" s="149" t="s">
        <v>774</v>
      </c>
      <c r="T21" s="133">
        <f>T18*1000/T17</f>
        <v>11145.630131328206</v>
      </c>
      <c r="U21" s="133">
        <f t="shared" ref="U21:Z21" si="0">U18*1000/U17</f>
        <v>5984.9691726390329</v>
      </c>
      <c r="V21" s="133"/>
      <c r="W21" s="133"/>
      <c r="X21" s="133">
        <f t="shared" si="0"/>
        <v>4690.6560487129282</v>
      </c>
      <c r="Y21" s="133">
        <f t="shared" si="0"/>
        <v>19875.404548973158</v>
      </c>
      <c r="Z21" s="133">
        <f t="shared" si="0"/>
        <v>23110.082916900777</v>
      </c>
    </row>
    <row r="22" spans="5:27" ht="15" x14ac:dyDescent="0.25">
      <c r="E22" s="132">
        <v>569</v>
      </c>
      <c r="T22" s="154">
        <f>T18/T19</f>
        <v>0.10580325548478413</v>
      </c>
      <c r="U22" s="154">
        <f t="shared" ref="U22:Z22" si="1">U18/U19</f>
        <v>5.8860070615094642E-2</v>
      </c>
      <c r="V22" s="154">
        <f t="shared" si="1"/>
        <v>0.40944881889763779</v>
      </c>
      <c r="W22" s="154">
        <f t="shared" si="1"/>
        <v>0.21743589743589747</v>
      </c>
      <c r="X22" s="154">
        <f t="shared" si="1"/>
        <v>0.26566579634464754</v>
      </c>
      <c r="Y22" s="154">
        <f t="shared" si="1"/>
        <v>0.64322916666666663</v>
      </c>
      <c r="Z22" s="154">
        <f t="shared" si="1"/>
        <v>0.15698104113110539</v>
      </c>
      <c r="AA22" s="153">
        <f>AVERAGE(T22:Z22)</f>
        <v>0.26534629236797624</v>
      </c>
    </row>
    <row r="23" spans="5:27" ht="15" x14ac:dyDescent="0.25">
      <c r="E23" s="132">
        <v>570</v>
      </c>
      <c r="R23" s="135" t="s">
        <v>765</v>
      </c>
      <c r="S23" s="135"/>
      <c r="T23" s="148" t="s">
        <v>775</v>
      </c>
      <c r="X23" s="133">
        <f>(SUM(J3:J5)*1000000)/J8</f>
        <v>104347.82608695653</v>
      </c>
      <c r="Y23" s="133"/>
      <c r="Z23" s="133">
        <f>(SUM(L3:L5)*1000000)/L8</f>
        <v>106000.00000000001</v>
      </c>
    </row>
    <row r="24" spans="5:27" ht="15" x14ac:dyDescent="0.25">
      <c r="E24" s="132">
        <v>571</v>
      </c>
      <c r="F24" s="131">
        <v>9.1</v>
      </c>
      <c r="R24" s="502">
        <f>'NL Hydro Load Density'!J19</f>
        <v>0.62137100000000001</v>
      </c>
      <c r="S24" s="502"/>
    </row>
    <row r="25" spans="5:27" ht="15" x14ac:dyDescent="0.25">
      <c r="E25" s="132">
        <v>572</v>
      </c>
    </row>
    <row r="26" spans="5:27" x14ac:dyDescent="0.2">
      <c r="E26" s="131" t="s">
        <v>657</v>
      </c>
      <c r="F26" s="131">
        <v>39.200000000000003</v>
      </c>
      <c r="L26" s="131">
        <f>2.3+4.2</f>
        <v>6.5</v>
      </c>
      <c r="N26" s="131" t="s">
        <v>754</v>
      </c>
    </row>
    <row r="27" spans="5:27" x14ac:dyDescent="0.2">
      <c r="E27" s="131" t="s">
        <v>753</v>
      </c>
      <c r="F27" s="131">
        <v>81.3</v>
      </c>
    </row>
    <row r="29" spans="5:27" x14ac:dyDescent="0.2">
      <c r="F29" s="131" t="s">
        <v>752</v>
      </c>
      <c r="J29" s="131" t="s">
        <v>751</v>
      </c>
    </row>
    <row r="31" spans="5:27" x14ac:dyDescent="0.2">
      <c r="L31" s="131" t="s">
        <v>750</v>
      </c>
    </row>
  </sheetData>
  <mergeCells count="3">
    <mergeCell ref="F1:F2"/>
    <mergeCell ref="P17:R17"/>
    <mergeCell ref="R24:S24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185"/>
  <sheetViews>
    <sheetView topLeftCell="J1" zoomScaleNormal="100" workbookViewId="0">
      <selection activeCell="Q40" sqref="Q40:S42"/>
    </sheetView>
  </sheetViews>
  <sheetFormatPr defaultColWidth="9.140625" defaultRowHeight="15" x14ac:dyDescent="0.25"/>
  <cols>
    <col min="1" max="1" width="10.140625" style="7" customWidth="1"/>
    <col min="2" max="2" width="31" style="7" customWidth="1"/>
    <col min="3" max="3" width="29.140625" style="7" customWidth="1"/>
    <col min="4" max="4" width="28.85546875" style="7" customWidth="1"/>
    <col min="5" max="5" width="9.140625" style="7" customWidth="1"/>
    <col min="6" max="6" width="5.85546875" style="7" customWidth="1"/>
    <col min="7" max="7" width="9.5703125" style="7" customWidth="1"/>
    <col min="8" max="8" width="30" style="7" customWidth="1"/>
    <col min="9" max="9" width="4.85546875" style="7" customWidth="1"/>
    <col min="10" max="10" width="6.85546875" style="7" customWidth="1"/>
    <col min="11" max="11" width="16.140625" style="7" customWidth="1"/>
    <col min="12" max="12" width="9.140625" style="7"/>
    <col min="13" max="13" width="13.140625" style="6" bestFit="1" customWidth="1"/>
    <col min="14" max="14" width="13.5703125" style="6" bestFit="1" customWidth="1"/>
    <col min="15" max="15" width="9.140625" style="6" bestFit="1" customWidth="1"/>
    <col min="16" max="16" width="10.5703125" style="6" bestFit="1" customWidth="1"/>
    <col min="17" max="17" width="9.140625" style="6" bestFit="1" customWidth="1"/>
    <col min="18" max="18" width="11.5703125" style="6" bestFit="1" customWidth="1"/>
    <col min="19" max="19" width="9.140625" style="6" bestFit="1" customWidth="1"/>
    <col min="20" max="20" width="10.5703125" style="6" bestFit="1" customWidth="1"/>
    <col min="21" max="21" width="13.140625" style="6" bestFit="1" customWidth="1"/>
    <col min="22" max="23" width="9.140625" style="6"/>
    <col min="24" max="25" width="12.42578125" style="6" bestFit="1" customWidth="1"/>
    <col min="26" max="26" width="10" style="6" bestFit="1" customWidth="1"/>
    <col min="27" max="16384" width="9.140625" style="6"/>
  </cols>
  <sheetData>
    <row r="1" spans="1:31" x14ac:dyDescent="0.25">
      <c r="A1" s="342" t="s">
        <v>634</v>
      </c>
      <c r="B1" s="342" t="s">
        <v>633</v>
      </c>
      <c r="C1" s="342" t="s">
        <v>632</v>
      </c>
      <c r="D1" s="342" t="s">
        <v>631</v>
      </c>
      <c r="E1" s="342" t="s">
        <v>630</v>
      </c>
      <c r="F1" s="342" t="s">
        <v>629</v>
      </c>
      <c r="G1" s="342" t="s">
        <v>628</v>
      </c>
      <c r="H1" s="342" t="s">
        <v>627</v>
      </c>
      <c r="I1" s="342" t="s">
        <v>626</v>
      </c>
      <c r="J1" s="342" t="s">
        <v>625</v>
      </c>
      <c r="K1" s="342" t="s">
        <v>624</v>
      </c>
      <c r="L1" s="10"/>
      <c r="M1" s="343" t="s">
        <v>665</v>
      </c>
      <c r="N1" s="344"/>
      <c r="O1" s="344"/>
      <c r="P1" s="344"/>
      <c r="Q1" s="344"/>
      <c r="R1" s="344"/>
      <c r="S1" s="344"/>
      <c r="T1" s="344"/>
      <c r="U1" s="345"/>
      <c r="V1" s="344"/>
      <c r="W1" s="344"/>
      <c r="X1" s="344"/>
      <c r="Y1" s="344"/>
      <c r="Z1" s="344"/>
      <c r="AA1" s="344"/>
      <c r="AB1" s="344"/>
      <c r="AC1" s="344"/>
      <c r="AD1" s="344"/>
      <c r="AE1" s="344"/>
    </row>
    <row r="2" spans="1:31" x14ac:dyDescent="0.25">
      <c r="A2" s="346" t="s">
        <v>623</v>
      </c>
      <c r="B2" s="346" t="s">
        <v>622</v>
      </c>
      <c r="C2" s="346" t="s">
        <v>621</v>
      </c>
      <c r="D2" s="346" t="s">
        <v>246</v>
      </c>
      <c r="E2" s="346" t="s">
        <v>241</v>
      </c>
      <c r="F2" s="346" t="s">
        <v>213</v>
      </c>
      <c r="G2" s="346" t="s">
        <v>240</v>
      </c>
      <c r="H2" s="346" t="s">
        <v>239</v>
      </c>
      <c r="I2" s="346" t="s">
        <v>211</v>
      </c>
      <c r="J2" s="347">
        <v>14</v>
      </c>
      <c r="K2" s="347">
        <v>2671428.2599999998</v>
      </c>
      <c r="L2" s="10"/>
      <c r="M2" s="344"/>
      <c r="N2" s="344">
        <v>2015</v>
      </c>
      <c r="O2" s="344"/>
      <c r="P2" s="344"/>
      <c r="Q2" s="344"/>
      <c r="R2" s="344"/>
      <c r="S2" s="344"/>
      <c r="T2" s="344"/>
      <c r="U2" s="345"/>
      <c r="V2" s="344"/>
      <c r="W2" s="344"/>
      <c r="X2" s="344"/>
      <c r="Y2" s="344"/>
      <c r="Z2" s="344"/>
      <c r="AA2" s="344"/>
      <c r="AB2" s="344"/>
      <c r="AC2" s="344"/>
      <c r="AD2" s="344"/>
      <c r="AE2" s="344"/>
    </row>
    <row r="3" spans="1:31" x14ac:dyDescent="0.25">
      <c r="A3" s="346" t="s">
        <v>620</v>
      </c>
      <c r="B3" s="346" t="s">
        <v>619</v>
      </c>
      <c r="C3" s="346" t="s">
        <v>618</v>
      </c>
      <c r="D3" s="346" t="s">
        <v>617</v>
      </c>
      <c r="E3" s="346" t="s">
        <v>241</v>
      </c>
      <c r="F3" s="346" t="s">
        <v>213</v>
      </c>
      <c r="G3" s="346" t="s">
        <v>240</v>
      </c>
      <c r="H3" s="346" t="s">
        <v>239</v>
      </c>
      <c r="I3" s="346" t="s">
        <v>211</v>
      </c>
      <c r="J3" s="347">
        <v>14</v>
      </c>
      <c r="K3" s="347">
        <v>636020.29</v>
      </c>
      <c r="L3" s="10"/>
      <c r="M3" s="348">
        <v>1</v>
      </c>
      <c r="N3" s="344" t="s">
        <v>664</v>
      </c>
      <c r="O3" s="344"/>
      <c r="P3" s="349" t="s">
        <v>250</v>
      </c>
      <c r="Q3" s="344" t="s">
        <v>659</v>
      </c>
      <c r="R3" s="344"/>
      <c r="S3" s="344" t="s">
        <v>454</v>
      </c>
      <c r="T3" s="344"/>
      <c r="U3" s="345"/>
      <c r="V3" s="344"/>
      <c r="W3" s="344"/>
      <c r="X3" s="344"/>
      <c r="Y3" s="344"/>
      <c r="Z3" s="344"/>
      <c r="AA3" s="344"/>
      <c r="AB3" s="344"/>
      <c r="AC3" s="344"/>
      <c r="AD3" s="344"/>
      <c r="AE3" s="344"/>
    </row>
    <row r="4" spans="1:31" x14ac:dyDescent="0.25">
      <c r="A4" s="346" t="s">
        <v>616</v>
      </c>
      <c r="B4" s="346" t="s">
        <v>615</v>
      </c>
      <c r="C4" s="346" t="s">
        <v>521</v>
      </c>
      <c r="D4" s="346" t="s">
        <v>520</v>
      </c>
      <c r="E4" s="346" t="s">
        <v>614</v>
      </c>
      <c r="F4" s="346" t="s">
        <v>213</v>
      </c>
      <c r="G4" s="346" t="s">
        <v>613</v>
      </c>
      <c r="H4" s="346" t="s">
        <v>612</v>
      </c>
      <c r="I4" s="346" t="s">
        <v>211</v>
      </c>
      <c r="J4" s="347">
        <v>14</v>
      </c>
      <c r="K4" s="347">
        <v>5003201.21</v>
      </c>
      <c r="L4" s="10"/>
      <c r="M4" s="348">
        <f t="shared" ref="M4:M34" si="0">M3+1</f>
        <v>2</v>
      </c>
      <c r="N4" s="349" t="s">
        <v>500</v>
      </c>
      <c r="O4" s="350">
        <v>0.22500000000000001</v>
      </c>
      <c r="P4" s="351">
        <f>SUMIFS($K$2:$K$123,$A$2:$A$123,$N4)*O4</f>
        <v>590340.16574999993</v>
      </c>
      <c r="Q4" s="344"/>
      <c r="R4" s="344"/>
      <c r="S4" s="344"/>
      <c r="T4" s="344"/>
      <c r="U4" s="345"/>
      <c r="V4" s="344"/>
      <c r="W4" s="344"/>
      <c r="X4" s="344"/>
      <c r="Y4" s="344"/>
      <c r="Z4" s="344"/>
      <c r="AA4" s="344"/>
      <c r="AB4" s="344"/>
      <c r="AC4" s="344"/>
      <c r="AD4" s="344"/>
      <c r="AE4" s="344"/>
    </row>
    <row r="5" spans="1:31" x14ac:dyDescent="0.25">
      <c r="A5" s="346" t="s">
        <v>611</v>
      </c>
      <c r="B5" s="346" t="s">
        <v>610</v>
      </c>
      <c r="C5" s="346" t="s">
        <v>221</v>
      </c>
      <c r="D5" s="346" t="s">
        <v>609</v>
      </c>
      <c r="E5" s="346" t="s">
        <v>241</v>
      </c>
      <c r="F5" s="346" t="s">
        <v>213</v>
      </c>
      <c r="G5" s="346" t="s">
        <v>240</v>
      </c>
      <c r="H5" s="346" t="s">
        <v>239</v>
      </c>
      <c r="I5" s="346" t="s">
        <v>211</v>
      </c>
      <c r="J5" s="347">
        <v>14</v>
      </c>
      <c r="K5" s="347">
        <v>5008885.0199999996</v>
      </c>
      <c r="L5" s="10"/>
      <c r="M5" s="348">
        <f t="shared" si="0"/>
        <v>3</v>
      </c>
      <c r="N5" s="349" t="s">
        <v>495</v>
      </c>
      <c r="O5" s="350">
        <v>1</v>
      </c>
      <c r="P5" s="351">
        <f>SUMIFS($K$2:$K$123,$A$2:$A$123,$N5)*O5</f>
        <v>2390175.5099999998</v>
      </c>
      <c r="Q5" s="344"/>
      <c r="R5" s="344"/>
      <c r="S5" s="344"/>
      <c r="T5" s="344"/>
      <c r="U5" s="345"/>
      <c r="V5" s="344"/>
      <c r="W5" s="344"/>
      <c r="X5" s="344"/>
      <c r="Y5" s="344"/>
      <c r="Z5" s="344"/>
      <c r="AA5" s="344"/>
      <c r="AB5" s="344"/>
      <c r="AC5" s="344"/>
      <c r="AD5" s="344"/>
      <c r="AE5" s="344"/>
    </row>
    <row r="6" spans="1:31" x14ac:dyDescent="0.25">
      <c r="A6" s="346" t="s">
        <v>608</v>
      </c>
      <c r="B6" s="346" t="s">
        <v>607</v>
      </c>
      <c r="C6" s="346" t="s">
        <v>309</v>
      </c>
      <c r="D6" s="346" t="s">
        <v>308</v>
      </c>
      <c r="E6" s="346" t="s">
        <v>336</v>
      </c>
      <c r="F6" s="346" t="s">
        <v>213</v>
      </c>
      <c r="G6" s="346" t="s">
        <v>335</v>
      </c>
      <c r="H6" s="346" t="s">
        <v>334</v>
      </c>
      <c r="I6" s="346" t="s">
        <v>211</v>
      </c>
      <c r="J6" s="347">
        <v>14</v>
      </c>
      <c r="K6" s="347">
        <v>-161375.19</v>
      </c>
      <c r="L6" s="10"/>
      <c r="M6" s="348">
        <f t="shared" si="0"/>
        <v>4</v>
      </c>
      <c r="N6" s="349" t="s">
        <v>419</v>
      </c>
      <c r="O6" s="350">
        <v>1</v>
      </c>
      <c r="P6" s="351">
        <f>SUMIFS($K$2:$K$123,$A$2:$A$123,$N6)*O6</f>
        <v>496963.98</v>
      </c>
      <c r="Q6" s="344"/>
      <c r="R6" s="344"/>
      <c r="S6" s="344"/>
      <c r="T6" s="344"/>
      <c r="U6" s="345"/>
      <c r="V6" s="344"/>
      <c r="W6" s="344"/>
      <c r="X6" s="344"/>
      <c r="Y6" s="344"/>
      <c r="Z6" s="344"/>
      <c r="AA6" s="344"/>
      <c r="AB6" s="344"/>
      <c r="AC6" s="344"/>
      <c r="AD6" s="344"/>
      <c r="AE6" s="344"/>
    </row>
    <row r="7" spans="1:31" x14ac:dyDescent="0.25">
      <c r="A7" s="346" t="s">
        <v>606</v>
      </c>
      <c r="B7" s="346" t="s">
        <v>605</v>
      </c>
      <c r="C7" s="346" t="s">
        <v>395</v>
      </c>
      <c r="D7" s="346" t="s">
        <v>604</v>
      </c>
      <c r="E7" s="346"/>
      <c r="F7" s="346" t="s">
        <v>213</v>
      </c>
      <c r="G7" s="346"/>
      <c r="H7" s="346" t="s">
        <v>212</v>
      </c>
      <c r="I7" s="346" t="s">
        <v>211</v>
      </c>
      <c r="J7" s="347">
        <v>14</v>
      </c>
      <c r="K7" s="347">
        <v>433022.6</v>
      </c>
      <c r="L7" s="10"/>
      <c r="M7" s="348">
        <f t="shared" si="0"/>
        <v>5</v>
      </c>
      <c r="N7" s="349" t="s">
        <v>479</v>
      </c>
      <c r="O7" s="344"/>
      <c r="P7" s="344"/>
      <c r="Q7" s="344"/>
      <c r="R7" s="344"/>
      <c r="S7" s="352">
        <v>1</v>
      </c>
      <c r="T7" s="351">
        <f>SUMIFS($K$2:$K$123,$A$2:$A$123,$N7)*S7</f>
        <v>8049.03</v>
      </c>
      <c r="U7" s="345"/>
      <c r="V7" s="344"/>
      <c r="W7" s="344"/>
      <c r="X7" s="344"/>
      <c r="Y7" s="344"/>
      <c r="Z7" s="344"/>
      <c r="AA7" s="344"/>
      <c r="AB7" s="344"/>
      <c r="AC7" s="344"/>
      <c r="AD7" s="344"/>
      <c r="AE7" s="344"/>
    </row>
    <row r="8" spans="1:31" x14ac:dyDescent="0.25">
      <c r="A8" s="346" t="s">
        <v>603</v>
      </c>
      <c r="B8" s="346" t="s">
        <v>602</v>
      </c>
      <c r="C8" s="346" t="s">
        <v>337</v>
      </c>
      <c r="D8" s="346" t="s">
        <v>308</v>
      </c>
      <c r="E8" s="346" t="s">
        <v>336</v>
      </c>
      <c r="F8" s="346" t="s">
        <v>213</v>
      </c>
      <c r="G8" s="346" t="s">
        <v>335</v>
      </c>
      <c r="H8" s="346" t="s">
        <v>334</v>
      </c>
      <c r="I8" s="346" t="s">
        <v>211</v>
      </c>
      <c r="J8" s="347">
        <v>14</v>
      </c>
      <c r="K8" s="347">
        <v>2596302.71</v>
      </c>
      <c r="L8" s="10"/>
      <c r="M8" s="348">
        <f t="shared" si="0"/>
        <v>6</v>
      </c>
      <c r="N8" s="349" t="s">
        <v>1095</v>
      </c>
      <c r="O8" s="344"/>
      <c r="P8" s="344"/>
      <c r="Q8" s="344"/>
      <c r="R8" s="344"/>
      <c r="S8" s="352">
        <v>1</v>
      </c>
      <c r="T8" s="351">
        <f t="shared" ref="T8:T9" si="1">SUMIFS($K$2:$K$123,$A$2:$A$123,$N8)*S8</f>
        <v>0</v>
      </c>
      <c r="U8" s="345"/>
      <c r="V8" s="344"/>
      <c r="W8" s="344"/>
      <c r="X8" s="344"/>
      <c r="Y8" s="344"/>
      <c r="Z8" s="344"/>
      <c r="AA8" s="344"/>
      <c r="AB8" s="344"/>
      <c r="AC8" s="344"/>
      <c r="AD8" s="344"/>
      <c r="AE8" s="344"/>
    </row>
    <row r="9" spans="1:31" x14ac:dyDescent="0.25">
      <c r="A9" s="346" t="s">
        <v>601</v>
      </c>
      <c r="B9" s="346" t="s">
        <v>600</v>
      </c>
      <c r="C9" s="346" t="s">
        <v>599</v>
      </c>
      <c r="D9" s="346" t="s">
        <v>242</v>
      </c>
      <c r="E9" s="346" t="s">
        <v>250</v>
      </c>
      <c r="F9" s="346" t="s">
        <v>250</v>
      </c>
      <c r="G9" s="346" t="s">
        <v>598</v>
      </c>
      <c r="H9" s="346" t="s">
        <v>597</v>
      </c>
      <c r="I9" s="346" t="s">
        <v>211</v>
      </c>
      <c r="J9" s="347">
        <v>14</v>
      </c>
      <c r="K9" s="347">
        <v>2764716.51</v>
      </c>
      <c r="L9" s="10"/>
      <c r="M9" s="348">
        <f t="shared" si="0"/>
        <v>7</v>
      </c>
      <c r="N9" s="349" t="s">
        <v>1096</v>
      </c>
      <c r="O9" s="344"/>
      <c r="P9" s="344"/>
      <c r="Q9" s="344"/>
      <c r="R9" s="344"/>
      <c r="S9" s="352">
        <v>1</v>
      </c>
      <c r="T9" s="351">
        <f t="shared" si="1"/>
        <v>0</v>
      </c>
      <c r="U9" s="345"/>
      <c r="V9" s="344"/>
      <c r="W9" s="344"/>
      <c r="X9" s="344"/>
      <c r="Y9" s="344"/>
      <c r="Z9" s="344"/>
      <c r="AA9" s="344"/>
      <c r="AB9" s="344"/>
      <c r="AC9" s="344"/>
      <c r="AD9" s="344"/>
      <c r="AE9" s="344"/>
    </row>
    <row r="10" spans="1:31" x14ac:dyDescent="0.25">
      <c r="A10" s="346" t="s">
        <v>596</v>
      </c>
      <c r="B10" s="346" t="s">
        <v>595</v>
      </c>
      <c r="C10" s="346" t="s">
        <v>588</v>
      </c>
      <c r="D10" s="346" t="s">
        <v>304</v>
      </c>
      <c r="E10" s="346" t="s">
        <v>241</v>
      </c>
      <c r="F10" s="346" t="s">
        <v>213</v>
      </c>
      <c r="G10" s="346" t="s">
        <v>240</v>
      </c>
      <c r="H10" s="346" t="s">
        <v>239</v>
      </c>
      <c r="I10" s="346" t="s">
        <v>211</v>
      </c>
      <c r="J10" s="347">
        <v>14</v>
      </c>
      <c r="K10" s="347">
        <v>3826499.83</v>
      </c>
      <c r="L10" s="10"/>
      <c r="M10" s="348">
        <f t="shared" si="0"/>
        <v>8</v>
      </c>
      <c r="N10" s="349" t="s">
        <v>661</v>
      </c>
      <c r="O10" s="344"/>
      <c r="P10" s="353">
        <v>318161.01944444445</v>
      </c>
      <c r="Q10" s="344"/>
      <c r="R10" s="353"/>
      <c r="S10" s="344"/>
      <c r="T10" s="344"/>
      <c r="U10" s="345"/>
      <c r="V10" s="344"/>
      <c r="W10" s="344"/>
      <c r="X10" s="370" t="s">
        <v>1142</v>
      </c>
      <c r="Y10" s="370" t="s">
        <v>1143</v>
      </c>
      <c r="Z10" s="370" t="s">
        <v>753</v>
      </c>
      <c r="AA10" s="344"/>
      <c r="AB10" s="344"/>
      <c r="AC10" s="344"/>
      <c r="AD10" s="344"/>
      <c r="AE10" s="344"/>
    </row>
    <row r="11" spans="1:31" x14ac:dyDescent="0.25">
      <c r="A11" s="346" t="s">
        <v>594</v>
      </c>
      <c r="B11" s="346" t="s">
        <v>593</v>
      </c>
      <c r="C11" s="346" t="s">
        <v>588</v>
      </c>
      <c r="D11" s="346" t="s">
        <v>304</v>
      </c>
      <c r="E11" s="346" t="s">
        <v>241</v>
      </c>
      <c r="F11" s="346" t="s">
        <v>213</v>
      </c>
      <c r="G11" s="346" t="s">
        <v>240</v>
      </c>
      <c r="H11" s="346" t="s">
        <v>239</v>
      </c>
      <c r="I11" s="346" t="s">
        <v>211</v>
      </c>
      <c r="J11" s="347">
        <v>14</v>
      </c>
      <c r="K11" s="347">
        <v>1619.08</v>
      </c>
      <c r="L11" s="10"/>
      <c r="M11" s="348">
        <f t="shared" si="0"/>
        <v>9</v>
      </c>
      <c r="N11" s="344"/>
      <c r="O11" s="344"/>
      <c r="P11" s="353">
        <f>SUM(P4:P10)</f>
        <v>3795640.6751944441</v>
      </c>
      <c r="Q11" s="354">
        <v>0.70468945142405404</v>
      </c>
      <c r="R11" s="355">
        <f>P11*Q11</f>
        <v>2674747.9452055991</v>
      </c>
      <c r="S11" s="356">
        <v>0.94333424996730908</v>
      </c>
      <c r="T11" s="357">
        <f>SUM(T7:T9)</f>
        <v>8049.03</v>
      </c>
      <c r="U11" s="355">
        <f>T11*S11</f>
        <v>7592.9256780143696</v>
      </c>
      <c r="V11" s="344"/>
      <c r="W11" s="344" t="s">
        <v>755</v>
      </c>
      <c r="X11" s="369">
        <f>SUM(R11,U11)</f>
        <v>2682340.8708836134</v>
      </c>
      <c r="Y11" s="369">
        <f>SUM(X$13,X$14)*(X$11/SUM(X$11,X$12))</f>
        <v>3495204.1941218092</v>
      </c>
      <c r="Z11" s="369">
        <f>SUM(X11:Y11)</f>
        <v>6177545.0650054226</v>
      </c>
      <c r="AA11" s="344"/>
      <c r="AB11" s="344"/>
      <c r="AC11" s="344"/>
      <c r="AD11" s="344"/>
      <c r="AE11" s="344"/>
    </row>
    <row r="12" spans="1:31" x14ac:dyDescent="0.25">
      <c r="A12" s="346" t="s">
        <v>592</v>
      </c>
      <c r="B12" s="346" t="s">
        <v>591</v>
      </c>
      <c r="C12" s="346" t="s">
        <v>588</v>
      </c>
      <c r="D12" s="346" t="s">
        <v>304</v>
      </c>
      <c r="E12" s="346" t="s">
        <v>241</v>
      </c>
      <c r="F12" s="346" t="s">
        <v>213</v>
      </c>
      <c r="G12" s="346" t="s">
        <v>240</v>
      </c>
      <c r="H12" s="346" t="s">
        <v>239</v>
      </c>
      <c r="I12" s="346" t="s">
        <v>211</v>
      </c>
      <c r="J12" s="347">
        <v>14</v>
      </c>
      <c r="K12" s="347">
        <v>23981.56</v>
      </c>
      <c r="L12" s="10"/>
      <c r="M12" s="348">
        <f t="shared" si="0"/>
        <v>10</v>
      </c>
      <c r="N12" s="344"/>
      <c r="O12" s="344"/>
      <c r="P12" s="344"/>
      <c r="Q12" s="344"/>
      <c r="R12" s="344"/>
      <c r="S12" s="344"/>
      <c r="T12" s="344"/>
      <c r="U12" s="345"/>
      <c r="V12" s="344"/>
      <c r="W12" s="344" t="s">
        <v>662</v>
      </c>
      <c r="X12" s="369">
        <f>SUM(R20,U20)</f>
        <v>5656816.9940429106</v>
      </c>
      <c r="Y12" s="369">
        <f>SUM(X$13,X$14)*(X$12/SUM(X$11,X$12))</f>
        <v>7371073.0420496957</v>
      </c>
      <c r="Z12" s="369">
        <f>SUM(X12:Y12)</f>
        <v>13027890.036092605</v>
      </c>
      <c r="AA12" s="344"/>
      <c r="AB12" s="344"/>
      <c r="AC12" s="344"/>
      <c r="AD12" s="344"/>
      <c r="AE12" s="344"/>
    </row>
    <row r="13" spans="1:31" x14ac:dyDescent="0.25">
      <c r="A13" s="346" t="s">
        <v>590</v>
      </c>
      <c r="B13" s="346" t="s">
        <v>589</v>
      </c>
      <c r="C13" s="346" t="s">
        <v>588</v>
      </c>
      <c r="D13" s="346" t="s">
        <v>304</v>
      </c>
      <c r="E13" s="346" t="s">
        <v>241</v>
      </c>
      <c r="F13" s="346" t="s">
        <v>213</v>
      </c>
      <c r="G13" s="346" t="s">
        <v>240</v>
      </c>
      <c r="H13" s="346" t="s">
        <v>239</v>
      </c>
      <c r="I13" s="346" t="s">
        <v>211</v>
      </c>
      <c r="J13" s="347">
        <v>14</v>
      </c>
      <c r="K13" s="347">
        <v>259.92</v>
      </c>
      <c r="L13" s="10"/>
      <c r="M13" s="348">
        <f t="shared" si="0"/>
        <v>11</v>
      </c>
      <c r="N13" s="344" t="s">
        <v>662</v>
      </c>
      <c r="O13" s="344"/>
      <c r="P13" s="349" t="s">
        <v>250</v>
      </c>
      <c r="Q13" s="344" t="s">
        <v>659</v>
      </c>
      <c r="R13" s="344"/>
      <c r="S13" s="344"/>
      <c r="T13" s="344"/>
      <c r="U13" s="345"/>
      <c r="V13" s="344"/>
      <c r="W13" s="344" t="s">
        <v>660</v>
      </c>
      <c r="X13" s="369">
        <f>SUM(R31,U31)</f>
        <v>1572045.2015619492</v>
      </c>
      <c r="Y13" s="369"/>
      <c r="Z13" s="348"/>
      <c r="AA13" s="344"/>
      <c r="AB13" s="344"/>
      <c r="AC13" s="344"/>
      <c r="AD13" s="344"/>
      <c r="AE13" s="344"/>
    </row>
    <row r="14" spans="1:31" x14ac:dyDescent="0.25">
      <c r="A14" s="346" t="s">
        <v>587</v>
      </c>
      <c r="B14" s="346" t="s">
        <v>586</v>
      </c>
      <c r="C14" s="346" t="s">
        <v>354</v>
      </c>
      <c r="D14" s="346" t="s">
        <v>251</v>
      </c>
      <c r="E14" s="346" t="s">
        <v>250</v>
      </c>
      <c r="F14" s="346" t="s">
        <v>250</v>
      </c>
      <c r="G14" s="346" t="s">
        <v>249</v>
      </c>
      <c r="H14" s="346" t="s">
        <v>248</v>
      </c>
      <c r="I14" s="346" t="s">
        <v>211</v>
      </c>
      <c r="J14" s="347">
        <v>14</v>
      </c>
      <c r="K14" s="347">
        <v>140420.81</v>
      </c>
      <c r="L14" s="10"/>
      <c r="M14" s="348">
        <f t="shared" si="0"/>
        <v>12</v>
      </c>
      <c r="N14" s="349" t="s">
        <v>533</v>
      </c>
      <c r="O14" s="350">
        <v>0.2</v>
      </c>
      <c r="P14" s="351">
        <f>SUMIFS($K$2:$K$123,$A$2:$A$123,$N14)*O14</f>
        <v>98157.716000000015</v>
      </c>
      <c r="Q14" s="344"/>
      <c r="R14" s="344"/>
      <c r="S14" s="344"/>
      <c r="T14" s="344"/>
      <c r="U14" s="345"/>
      <c r="V14" s="344"/>
      <c r="W14" s="344" t="s">
        <v>657</v>
      </c>
      <c r="X14" s="369">
        <f>SUM(R33,U33)</f>
        <v>9294232.0346095581</v>
      </c>
      <c r="Y14" s="369"/>
      <c r="Z14" s="348"/>
      <c r="AA14" s="344"/>
      <c r="AB14" s="344"/>
      <c r="AC14" s="344"/>
      <c r="AD14" s="344"/>
      <c r="AE14" s="344"/>
    </row>
    <row r="15" spans="1:31" x14ac:dyDescent="0.25">
      <c r="A15" s="346" t="s">
        <v>585</v>
      </c>
      <c r="B15" s="346" t="s">
        <v>584</v>
      </c>
      <c r="C15" s="346" t="s">
        <v>354</v>
      </c>
      <c r="D15" s="346" t="s">
        <v>251</v>
      </c>
      <c r="E15" s="346" t="s">
        <v>250</v>
      </c>
      <c r="F15" s="346" t="s">
        <v>250</v>
      </c>
      <c r="G15" s="346" t="s">
        <v>453</v>
      </c>
      <c r="H15" s="346" t="s">
        <v>452</v>
      </c>
      <c r="I15" s="346" t="s">
        <v>211</v>
      </c>
      <c r="J15" s="347">
        <v>14</v>
      </c>
      <c r="K15" s="347">
        <v>67189.820000000007</v>
      </c>
      <c r="L15" s="10"/>
      <c r="M15" s="348">
        <f t="shared" si="0"/>
        <v>13</v>
      </c>
      <c r="N15" s="349" t="s">
        <v>519</v>
      </c>
      <c r="O15" s="350">
        <v>1</v>
      </c>
      <c r="P15" s="351">
        <f>SUMIFS($K$2:$K$123,$A$2:$A$123,$N15)*O15</f>
        <v>7700868.2300000004</v>
      </c>
      <c r="Q15" s="344"/>
      <c r="R15" s="344"/>
      <c r="S15" s="344"/>
      <c r="T15" s="344"/>
      <c r="U15" s="345"/>
      <c r="V15" s="344"/>
      <c r="W15" s="344"/>
      <c r="X15" s="348"/>
      <c r="Y15" s="369" t="s">
        <v>753</v>
      </c>
      <c r="Z15" s="369">
        <f>SUM(Z11,Z12)</f>
        <v>19205435.101098027</v>
      </c>
      <c r="AA15" s="344"/>
      <c r="AB15" s="344"/>
      <c r="AC15" s="344"/>
      <c r="AD15" s="344"/>
      <c r="AE15" s="344"/>
    </row>
    <row r="16" spans="1:31" x14ac:dyDescent="0.25">
      <c r="A16" s="346" t="s">
        <v>583</v>
      </c>
      <c r="B16" s="346" t="s">
        <v>582</v>
      </c>
      <c r="C16" s="346" t="s">
        <v>351</v>
      </c>
      <c r="D16" s="346" t="s">
        <v>316</v>
      </c>
      <c r="E16" s="346" t="s">
        <v>250</v>
      </c>
      <c r="F16" s="346" t="s">
        <v>250</v>
      </c>
      <c r="G16" s="346" t="s">
        <v>347</v>
      </c>
      <c r="H16" s="346" t="s">
        <v>346</v>
      </c>
      <c r="I16" s="346" t="s">
        <v>211</v>
      </c>
      <c r="J16" s="347">
        <v>14</v>
      </c>
      <c r="K16" s="347">
        <v>490750.32</v>
      </c>
      <c r="L16" s="10"/>
      <c r="M16" s="348">
        <f t="shared" si="0"/>
        <v>14</v>
      </c>
      <c r="N16" s="349" t="s">
        <v>500</v>
      </c>
      <c r="O16" s="350">
        <v>0.15</v>
      </c>
      <c r="P16" s="351">
        <f>SUMIFS($K$2:$K$123,$A$2:$A$123,$N16)*O16</f>
        <v>393560.11049999995</v>
      </c>
      <c r="Q16" s="344"/>
      <c r="R16" s="344"/>
      <c r="S16" s="344"/>
      <c r="T16" s="344"/>
      <c r="U16" s="345"/>
      <c r="V16" s="344"/>
      <c r="W16" s="344"/>
      <c r="X16" s="358"/>
      <c r="Y16" s="358"/>
      <c r="Z16" s="344"/>
      <c r="AA16" s="344"/>
      <c r="AB16" s="344"/>
      <c r="AC16" s="344"/>
      <c r="AD16" s="344"/>
      <c r="AE16" s="344"/>
    </row>
    <row r="17" spans="1:31" x14ac:dyDescent="0.25">
      <c r="A17" s="346" t="s">
        <v>581</v>
      </c>
      <c r="B17" s="346" t="s">
        <v>580</v>
      </c>
      <c r="C17" s="346" t="s">
        <v>351</v>
      </c>
      <c r="D17" s="346" t="s">
        <v>316</v>
      </c>
      <c r="E17" s="346" t="s">
        <v>250</v>
      </c>
      <c r="F17" s="346" t="s">
        <v>250</v>
      </c>
      <c r="G17" s="346" t="s">
        <v>347</v>
      </c>
      <c r="H17" s="346" t="s">
        <v>346</v>
      </c>
      <c r="I17" s="346" t="s">
        <v>211</v>
      </c>
      <c r="J17" s="347">
        <v>14</v>
      </c>
      <c r="K17" s="347">
        <v>369368.75</v>
      </c>
      <c r="L17" s="10"/>
      <c r="M17" s="348">
        <f t="shared" si="0"/>
        <v>15</v>
      </c>
      <c r="N17" s="349" t="s">
        <v>461</v>
      </c>
      <c r="O17" s="344"/>
      <c r="P17" s="344"/>
      <c r="Q17" s="344"/>
      <c r="R17" s="344"/>
      <c r="S17" s="352">
        <v>1</v>
      </c>
      <c r="T17" s="351">
        <f t="shared" ref="T17" si="2">SUMIFS($K$2:$K$123,$A$2:$A$123,$N17)*S17</f>
        <v>142698.87</v>
      </c>
      <c r="U17" s="345"/>
      <c r="V17" s="344"/>
      <c r="W17" s="344"/>
      <c r="X17" s="358"/>
      <c r="Y17" s="358"/>
      <c r="Z17" s="344"/>
      <c r="AA17" s="344"/>
      <c r="AB17" s="344"/>
      <c r="AC17" s="344"/>
      <c r="AD17" s="344"/>
      <c r="AE17" s="344"/>
    </row>
    <row r="18" spans="1:31" x14ac:dyDescent="0.25">
      <c r="A18" s="346" t="s">
        <v>579</v>
      </c>
      <c r="B18" s="346" t="s">
        <v>578</v>
      </c>
      <c r="C18" s="346" t="s">
        <v>351</v>
      </c>
      <c r="D18" s="346" t="s">
        <v>316</v>
      </c>
      <c r="E18" s="346" t="s">
        <v>250</v>
      </c>
      <c r="F18" s="346" t="s">
        <v>250</v>
      </c>
      <c r="G18" s="346" t="s">
        <v>347</v>
      </c>
      <c r="H18" s="346" t="s">
        <v>346</v>
      </c>
      <c r="I18" s="346" t="s">
        <v>211</v>
      </c>
      <c r="J18" s="347">
        <v>14</v>
      </c>
      <c r="K18" s="347">
        <v>36696.85</v>
      </c>
      <c r="L18" s="10"/>
      <c r="M18" s="348">
        <f t="shared" si="0"/>
        <v>16</v>
      </c>
      <c r="N18" s="349" t="s">
        <v>414</v>
      </c>
      <c r="O18" s="350">
        <v>1</v>
      </c>
      <c r="P18" s="351">
        <f>SUMIFS($K$2:$K$123,$A$2:$A$123,$N18)*O18</f>
        <v>632260.61</v>
      </c>
      <c r="Q18" s="344"/>
      <c r="R18" s="344"/>
      <c r="S18" s="344"/>
      <c r="T18" s="344"/>
      <c r="U18" s="345"/>
      <c r="V18" s="344"/>
      <c r="W18" s="344"/>
      <c r="X18" s="358"/>
      <c r="Y18" s="358"/>
      <c r="Z18" s="344"/>
      <c r="AA18" s="344"/>
      <c r="AB18" s="344"/>
      <c r="AC18" s="344"/>
      <c r="AD18" s="344"/>
      <c r="AE18" s="344"/>
    </row>
    <row r="19" spans="1:31" x14ac:dyDescent="0.25">
      <c r="A19" s="346" t="s">
        <v>577</v>
      </c>
      <c r="B19" s="346" t="s">
        <v>576</v>
      </c>
      <c r="C19" s="346" t="s">
        <v>351</v>
      </c>
      <c r="D19" s="346" t="s">
        <v>316</v>
      </c>
      <c r="E19" s="346" t="s">
        <v>250</v>
      </c>
      <c r="F19" s="346" t="s">
        <v>250</v>
      </c>
      <c r="G19" s="346" t="s">
        <v>347</v>
      </c>
      <c r="H19" s="346" t="s">
        <v>346</v>
      </c>
      <c r="I19" s="346" t="s">
        <v>211</v>
      </c>
      <c r="J19" s="347">
        <v>14</v>
      </c>
      <c r="K19" s="347">
        <v>538699.13</v>
      </c>
      <c r="L19" s="10"/>
      <c r="M19" s="348">
        <f t="shared" si="0"/>
        <v>17</v>
      </c>
      <c r="N19" s="349" t="s">
        <v>661</v>
      </c>
      <c r="O19" s="344"/>
      <c r="P19" s="353">
        <v>121127.29166666666</v>
      </c>
      <c r="Q19" s="344"/>
      <c r="R19" s="353"/>
      <c r="S19" s="344"/>
      <c r="T19" s="344"/>
      <c r="U19" s="345"/>
      <c r="V19" s="344"/>
      <c r="W19" s="344"/>
      <c r="X19" s="358"/>
      <c r="Y19" s="358"/>
      <c r="Z19" s="344"/>
      <c r="AA19" s="344"/>
      <c r="AB19" s="344"/>
      <c r="AC19" s="344"/>
      <c r="AD19" s="344"/>
      <c r="AE19" s="344"/>
    </row>
    <row r="20" spans="1:31" x14ac:dyDescent="0.25">
      <c r="A20" s="346" t="s">
        <v>575</v>
      </c>
      <c r="B20" s="346" t="s">
        <v>574</v>
      </c>
      <c r="C20" s="346" t="s">
        <v>351</v>
      </c>
      <c r="D20" s="346" t="s">
        <v>316</v>
      </c>
      <c r="E20" s="346" t="s">
        <v>250</v>
      </c>
      <c r="F20" s="346" t="s">
        <v>250</v>
      </c>
      <c r="G20" s="346" t="s">
        <v>347</v>
      </c>
      <c r="H20" s="346" t="s">
        <v>346</v>
      </c>
      <c r="I20" s="346" t="s">
        <v>211</v>
      </c>
      <c r="J20" s="347">
        <v>14</v>
      </c>
      <c r="K20" s="347">
        <v>3057.32</v>
      </c>
      <c r="L20" s="10"/>
      <c r="M20" s="348">
        <f t="shared" si="0"/>
        <v>18</v>
      </c>
      <c r="N20" s="344"/>
      <c r="O20" s="344"/>
      <c r="P20" s="353">
        <f>SUM(P14:P19)</f>
        <v>8945973.9581666663</v>
      </c>
      <c r="Q20" s="354">
        <v>0.62354281332859285</v>
      </c>
      <c r="R20" s="355">
        <f>P20*Q20</f>
        <v>5578197.7698395709</v>
      </c>
      <c r="S20" s="356">
        <v>0.55094496686161665</v>
      </c>
      <c r="T20" s="357">
        <f>SUM(T16:T18)</f>
        <v>142698.87</v>
      </c>
      <c r="U20" s="355">
        <f>T20*S20</f>
        <v>78619.224203340142</v>
      </c>
      <c r="V20" s="344"/>
      <c r="W20" s="344"/>
      <c r="X20" s="344"/>
      <c r="Y20" s="358"/>
      <c r="Z20" s="344"/>
      <c r="AA20" s="344"/>
      <c r="AB20" s="344"/>
      <c r="AC20" s="344"/>
      <c r="AD20" s="344"/>
      <c r="AE20" s="344"/>
    </row>
    <row r="21" spans="1:31" x14ac:dyDescent="0.25">
      <c r="A21" s="346" t="s">
        <v>573</v>
      </c>
      <c r="B21" s="346" t="s">
        <v>572</v>
      </c>
      <c r="C21" s="346" t="s">
        <v>351</v>
      </c>
      <c r="D21" s="346" t="s">
        <v>316</v>
      </c>
      <c r="E21" s="346" t="s">
        <v>250</v>
      </c>
      <c r="F21" s="346" t="s">
        <v>250</v>
      </c>
      <c r="G21" s="346" t="s">
        <v>347</v>
      </c>
      <c r="H21" s="346" t="s">
        <v>346</v>
      </c>
      <c r="I21" s="346" t="s">
        <v>211</v>
      </c>
      <c r="J21" s="347">
        <v>14</v>
      </c>
      <c r="K21" s="347">
        <v>252158.45</v>
      </c>
      <c r="L21" s="10"/>
      <c r="M21" s="348">
        <f t="shared" si="0"/>
        <v>19</v>
      </c>
      <c r="N21" s="344"/>
      <c r="O21" s="344"/>
      <c r="P21" s="344"/>
      <c r="Q21" s="344"/>
      <c r="R21" s="344"/>
      <c r="S21" s="344"/>
      <c r="T21" s="344"/>
      <c r="U21" s="345"/>
      <c r="V21" s="344"/>
      <c r="W21" s="344"/>
      <c r="X21" s="358"/>
      <c r="Y21" s="358"/>
      <c r="Z21" s="344"/>
      <c r="AA21" s="344"/>
      <c r="AB21" s="344"/>
      <c r="AC21" s="344"/>
      <c r="AD21" s="344"/>
      <c r="AE21" s="344"/>
    </row>
    <row r="22" spans="1:31" x14ac:dyDescent="0.25">
      <c r="A22" s="346" t="s">
        <v>571</v>
      </c>
      <c r="B22" s="346" t="s">
        <v>570</v>
      </c>
      <c r="C22" s="346" t="s">
        <v>351</v>
      </c>
      <c r="D22" s="346" t="s">
        <v>316</v>
      </c>
      <c r="E22" s="346" t="s">
        <v>250</v>
      </c>
      <c r="F22" s="346" t="s">
        <v>250</v>
      </c>
      <c r="G22" s="346" t="s">
        <v>347</v>
      </c>
      <c r="H22" s="346" t="s">
        <v>346</v>
      </c>
      <c r="I22" s="346" t="s">
        <v>211</v>
      </c>
      <c r="J22" s="347">
        <v>14</v>
      </c>
      <c r="K22" s="347">
        <v>3175.56</v>
      </c>
      <c r="L22" s="10"/>
      <c r="M22" s="348">
        <f t="shared" si="0"/>
        <v>20</v>
      </c>
      <c r="N22" s="344" t="s">
        <v>660</v>
      </c>
      <c r="O22" s="344"/>
      <c r="P22" s="349" t="s">
        <v>250</v>
      </c>
      <c r="Q22" s="344" t="s">
        <v>659</v>
      </c>
      <c r="R22" s="344"/>
      <c r="S22" s="344"/>
      <c r="T22" s="344"/>
      <c r="U22" s="345"/>
      <c r="V22" s="344"/>
      <c r="W22" s="344"/>
      <c r="X22" s="358"/>
      <c r="Y22" s="358"/>
      <c r="Z22" s="344"/>
      <c r="AA22" s="344"/>
      <c r="AB22" s="344"/>
      <c r="AC22" s="344"/>
      <c r="AD22" s="344"/>
      <c r="AE22" s="344"/>
    </row>
    <row r="23" spans="1:31" x14ac:dyDescent="0.25">
      <c r="A23" s="346" t="s">
        <v>569</v>
      </c>
      <c r="B23" s="346" t="s">
        <v>568</v>
      </c>
      <c r="C23" s="346" t="s">
        <v>351</v>
      </c>
      <c r="D23" s="346" t="s">
        <v>316</v>
      </c>
      <c r="E23" s="346" t="s">
        <v>250</v>
      </c>
      <c r="F23" s="346" t="s">
        <v>250</v>
      </c>
      <c r="G23" s="346" t="s">
        <v>347</v>
      </c>
      <c r="H23" s="346" t="s">
        <v>346</v>
      </c>
      <c r="I23" s="346" t="s">
        <v>211</v>
      </c>
      <c r="J23" s="347">
        <v>14</v>
      </c>
      <c r="K23" s="347">
        <v>95114.87</v>
      </c>
      <c r="L23" s="10"/>
      <c r="M23" s="348">
        <f t="shared" si="0"/>
        <v>21</v>
      </c>
      <c r="N23" s="349" t="s">
        <v>601</v>
      </c>
      <c r="O23" s="350">
        <v>0.48</v>
      </c>
      <c r="P23" s="351">
        <f t="shared" ref="P23:P30" si="3">SUMIFS($K$2:$K$123,$A$2:$A$123,$N23)*O23</f>
        <v>1327063.9247999999</v>
      </c>
      <c r="Q23" s="344"/>
      <c r="R23" s="344"/>
      <c r="S23" s="352">
        <v>0.01</v>
      </c>
      <c r="T23" s="351">
        <f t="shared" ref="T23" si="4">SUMIFS($K$2:$K$123,$A$2:$A$123,$N23)*S23</f>
        <v>27647.165099999998</v>
      </c>
      <c r="U23" s="345"/>
      <c r="V23" s="344"/>
      <c r="W23" s="344"/>
      <c r="X23" s="358"/>
      <c r="Y23" s="358"/>
      <c r="Z23" s="344"/>
      <c r="AA23" s="344"/>
      <c r="AB23" s="344"/>
      <c r="AC23" s="344"/>
      <c r="AD23" s="344"/>
      <c r="AE23" s="344"/>
    </row>
    <row r="24" spans="1:31" x14ac:dyDescent="0.25">
      <c r="A24" s="346" t="s">
        <v>567</v>
      </c>
      <c r="B24" s="346" t="s">
        <v>566</v>
      </c>
      <c r="C24" s="346" t="s">
        <v>351</v>
      </c>
      <c r="D24" s="346" t="s">
        <v>316</v>
      </c>
      <c r="E24" s="346" t="s">
        <v>250</v>
      </c>
      <c r="F24" s="346" t="s">
        <v>250</v>
      </c>
      <c r="G24" s="346" t="s">
        <v>347</v>
      </c>
      <c r="H24" s="346" t="s">
        <v>346</v>
      </c>
      <c r="I24" s="346" t="s">
        <v>211</v>
      </c>
      <c r="J24" s="347">
        <v>14</v>
      </c>
      <c r="K24" s="347">
        <v>56348.88</v>
      </c>
      <c r="L24" s="10"/>
      <c r="M24" s="348">
        <f t="shared" si="0"/>
        <v>22</v>
      </c>
      <c r="N24" s="349" t="s">
        <v>539</v>
      </c>
      <c r="O24" s="350">
        <v>0.04</v>
      </c>
      <c r="P24" s="351">
        <f t="shared" si="3"/>
        <v>35141.362400000005</v>
      </c>
      <c r="Q24" s="344"/>
      <c r="R24" s="344"/>
      <c r="S24" s="344"/>
      <c r="T24" s="344"/>
      <c r="U24" s="345"/>
      <c r="V24" s="344"/>
      <c r="W24" s="344"/>
      <c r="X24" s="358"/>
      <c r="Y24" s="358"/>
      <c r="Z24" s="344"/>
      <c r="AA24" s="344"/>
      <c r="AB24" s="344"/>
      <c r="AC24" s="344"/>
      <c r="AD24" s="344"/>
      <c r="AE24" s="344"/>
    </row>
    <row r="25" spans="1:31" x14ac:dyDescent="0.25">
      <c r="A25" s="346" t="s">
        <v>565</v>
      </c>
      <c r="B25" s="346" t="s">
        <v>564</v>
      </c>
      <c r="C25" s="346" t="s">
        <v>351</v>
      </c>
      <c r="D25" s="346" t="s">
        <v>316</v>
      </c>
      <c r="E25" s="346" t="s">
        <v>250</v>
      </c>
      <c r="F25" s="346" t="s">
        <v>250</v>
      </c>
      <c r="G25" s="346" t="s">
        <v>347</v>
      </c>
      <c r="H25" s="346" t="s">
        <v>346</v>
      </c>
      <c r="I25" s="346" t="s">
        <v>211</v>
      </c>
      <c r="J25" s="347">
        <v>14</v>
      </c>
      <c r="K25" s="347">
        <v>629094.46</v>
      </c>
      <c r="L25" s="10"/>
      <c r="M25" s="348">
        <f t="shared" si="0"/>
        <v>23</v>
      </c>
      <c r="N25" s="349" t="s">
        <v>404</v>
      </c>
      <c r="O25" s="350">
        <v>0.25</v>
      </c>
      <c r="P25" s="351">
        <f t="shared" si="3"/>
        <v>46930.3</v>
      </c>
      <c r="Q25" s="344"/>
      <c r="R25" s="344"/>
      <c r="S25" s="344"/>
      <c r="T25" s="344"/>
      <c r="U25" s="345"/>
      <c r="V25" s="344"/>
      <c r="W25" s="344"/>
      <c r="X25" s="358"/>
      <c r="Y25" s="358"/>
      <c r="Z25" s="344"/>
      <c r="AA25" s="344"/>
      <c r="AB25" s="344"/>
      <c r="AC25" s="344"/>
      <c r="AD25" s="344"/>
      <c r="AE25" s="344"/>
    </row>
    <row r="26" spans="1:31" x14ac:dyDescent="0.25">
      <c r="A26" s="346" t="s">
        <v>563</v>
      </c>
      <c r="B26" s="346" t="s">
        <v>562</v>
      </c>
      <c r="C26" s="346" t="s">
        <v>351</v>
      </c>
      <c r="D26" s="346" t="s">
        <v>316</v>
      </c>
      <c r="E26" s="346" t="s">
        <v>250</v>
      </c>
      <c r="F26" s="346" t="s">
        <v>250</v>
      </c>
      <c r="G26" s="346" t="s">
        <v>347</v>
      </c>
      <c r="H26" s="346" t="s">
        <v>346</v>
      </c>
      <c r="I26" s="346" t="s">
        <v>211</v>
      </c>
      <c r="J26" s="347">
        <v>14</v>
      </c>
      <c r="K26" s="347">
        <v>95660.34</v>
      </c>
      <c r="L26" s="10"/>
      <c r="M26" s="348">
        <f t="shared" si="0"/>
        <v>24</v>
      </c>
      <c r="N26" s="349" t="s">
        <v>274</v>
      </c>
      <c r="O26" s="350">
        <v>0.13</v>
      </c>
      <c r="P26" s="351">
        <f t="shared" si="3"/>
        <v>46497.581000000006</v>
      </c>
      <c r="Q26" s="344"/>
      <c r="R26" s="344"/>
      <c r="S26" s="352">
        <v>0.03</v>
      </c>
      <c r="T26" s="351">
        <f t="shared" ref="T26:T27" si="5">SUMIFS($K$2:$K$123,$A$2:$A$123,$N26)*S26</f>
        <v>10730.210999999999</v>
      </c>
      <c r="U26" s="345"/>
      <c r="V26" s="344"/>
      <c r="W26" s="344"/>
      <c r="X26" s="358"/>
      <c r="Y26" s="358"/>
      <c r="Z26" s="344"/>
      <c r="AA26" s="344"/>
      <c r="AB26" s="344"/>
      <c r="AC26" s="344"/>
      <c r="AD26" s="344"/>
      <c r="AE26" s="344"/>
    </row>
    <row r="27" spans="1:31" x14ac:dyDescent="0.25">
      <c r="A27" s="346" t="s">
        <v>561</v>
      </c>
      <c r="B27" s="346" t="s">
        <v>560</v>
      </c>
      <c r="C27" s="346" t="s">
        <v>317</v>
      </c>
      <c r="D27" s="346" t="s">
        <v>316</v>
      </c>
      <c r="E27" s="346" t="s">
        <v>250</v>
      </c>
      <c r="F27" s="346" t="s">
        <v>250</v>
      </c>
      <c r="G27" s="346" t="s">
        <v>347</v>
      </c>
      <c r="H27" s="346" t="s">
        <v>346</v>
      </c>
      <c r="I27" s="346" t="s">
        <v>211</v>
      </c>
      <c r="J27" s="347">
        <v>14</v>
      </c>
      <c r="K27" s="347">
        <v>130311.64</v>
      </c>
      <c r="L27" s="10"/>
      <c r="M27" s="348">
        <f t="shared" si="0"/>
        <v>25</v>
      </c>
      <c r="N27" s="349" t="s">
        <v>272</v>
      </c>
      <c r="O27" s="350">
        <v>0.17</v>
      </c>
      <c r="P27" s="351">
        <f t="shared" si="3"/>
        <v>78340.7022</v>
      </c>
      <c r="Q27" s="344"/>
      <c r="R27" s="344"/>
      <c r="S27" s="359">
        <v>6.3299999999999995E-2</v>
      </c>
      <c r="T27" s="351">
        <f t="shared" si="5"/>
        <v>29170.390877999995</v>
      </c>
      <c r="U27" s="345"/>
      <c r="V27" s="344"/>
      <c r="W27" s="344"/>
      <c r="X27" s="358"/>
      <c r="Y27" s="358"/>
      <c r="Z27" s="344"/>
      <c r="AA27" s="344"/>
      <c r="AB27" s="344"/>
      <c r="AC27" s="344"/>
      <c r="AD27" s="344"/>
      <c r="AE27" s="344"/>
    </row>
    <row r="28" spans="1:31" x14ac:dyDescent="0.25">
      <c r="A28" s="346" t="s">
        <v>559</v>
      </c>
      <c r="B28" s="346" t="s">
        <v>558</v>
      </c>
      <c r="C28" s="346" t="s">
        <v>351</v>
      </c>
      <c r="D28" s="346" t="s">
        <v>316</v>
      </c>
      <c r="E28" s="346" t="s">
        <v>250</v>
      </c>
      <c r="F28" s="346" t="s">
        <v>250</v>
      </c>
      <c r="G28" s="346" t="s">
        <v>347</v>
      </c>
      <c r="H28" s="346" t="s">
        <v>346</v>
      </c>
      <c r="I28" s="346" t="s">
        <v>211</v>
      </c>
      <c r="J28" s="347">
        <v>14</v>
      </c>
      <c r="K28" s="347">
        <v>3873887.15</v>
      </c>
      <c r="L28" s="10"/>
      <c r="M28" s="348">
        <f t="shared" si="0"/>
        <v>26</v>
      </c>
      <c r="N28" s="349" t="s">
        <v>269</v>
      </c>
      <c r="O28" s="350">
        <v>1.4999999999999999E-2</v>
      </c>
      <c r="P28" s="351">
        <f t="shared" si="3"/>
        <v>3807.9539999999997</v>
      </c>
      <c r="Q28" s="344"/>
      <c r="R28" s="344"/>
      <c r="S28" s="344"/>
      <c r="T28" s="344"/>
      <c r="U28" s="345"/>
      <c r="V28" s="344"/>
      <c r="W28" s="344"/>
      <c r="X28" s="358"/>
      <c r="Y28" s="358"/>
      <c r="Z28" s="344"/>
      <c r="AA28" s="344"/>
      <c r="AB28" s="344"/>
      <c r="AC28" s="344"/>
      <c r="AD28" s="344"/>
      <c r="AE28" s="344"/>
    </row>
    <row r="29" spans="1:31" x14ac:dyDescent="0.25">
      <c r="A29" s="346" t="s">
        <v>557</v>
      </c>
      <c r="B29" s="346" t="s">
        <v>556</v>
      </c>
      <c r="C29" s="346" t="s">
        <v>351</v>
      </c>
      <c r="D29" s="346" t="s">
        <v>316</v>
      </c>
      <c r="E29" s="346" t="s">
        <v>250</v>
      </c>
      <c r="F29" s="346" t="s">
        <v>250</v>
      </c>
      <c r="G29" s="346" t="s">
        <v>347</v>
      </c>
      <c r="H29" s="346" t="s">
        <v>346</v>
      </c>
      <c r="I29" s="346" t="s">
        <v>211</v>
      </c>
      <c r="J29" s="347">
        <v>14</v>
      </c>
      <c r="K29" s="347">
        <v>317765.98</v>
      </c>
      <c r="L29" s="10"/>
      <c r="M29" s="348">
        <f t="shared" si="0"/>
        <v>27</v>
      </c>
      <c r="N29" s="349" t="s">
        <v>266</v>
      </c>
      <c r="O29" s="350">
        <v>0.30499999999999999</v>
      </c>
      <c r="P29" s="351">
        <f t="shared" si="3"/>
        <v>0</v>
      </c>
      <c r="Q29" s="344"/>
      <c r="R29" s="344"/>
      <c r="S29" s="344"/>
      <c r="T29" s="344"/>
      <c r="U29" s="345"/>
      <c r="V29" s="344"/>
      <c r="W29" s="344"/>
      <c r="X29" s="358"/>
      <c r="Y29" s="358"/>
      <c r="Z29" s="344"/>
      <c r="AA29" s="344"/>
      <c r="AB29" s="344"/>
      <c r="AC29" s="344"/>
      <c r="AD29" s="344"/>
      <c r="AE29" s="344"/>
    </row>
    <row r="30" spans="1:31" x14ac:dyDescent="0.25">
      <c r="A30" s="346" t="s">
        <v>555</v>
      </c>
      <c r="B30" s="346" t="s">
        <v>554</v>
      </c>
      <c r="C30" s="346" t="s">
        <v>351</v>
      </c>
      <c r="D30" s="346" t="s">
        <v>316</v>
      </c>
      <c r="E30" s="346" t="s">
        <v>250</v>
      </c>
      <c r="F30" s="346" t="s">
        <v>250</v>
      </c>
      <c r="G30" s="346" t="s">
        <v>347</v>
      </c>
      <c r="H30" s="346" t="s">
        <v>346</v>
      </c>
      <c r="I30" s="346" t="s">
        <v>211</v>
      </c>
      <c r="J30" s="347">
        <v>14</v>
      </c>
      <c r="K30" s="347">
        <v>366476.22</v>
      </c>
      <c r="L30" s="10"/>
      <c r="M30" s="348">
        <f t="shared" si="0"/>
        <v>28</v>
      </c>
      <c r="N30" s="349" t="s">
        <v>260</v>
      </c>
      <c r="O30" s="350">
        <v>0.25</v>
      </c>
      <c r="P30" s="351">
        <f t="shared" si="3"/>
        <v>0</v>
      </c>
      <c r="Q30" s="344"/>
      <c r="R30" s="344"/>
      <c r="S30" s="352">
        <v>0.01</v>
      </c>
      <c r="T30" s="351">
        <f t="shared" ref="T30" si="6">SUMIFS($K$2:$K$123,$A$2:$A$123,$N30)*S30</f>
        <v>0</v>
      </c>
      <c r="U30" s="345"/>
      <c r="V30" s="344"/>
      <c r="W30" s="344"/>
      <c r="X30" s="358"/>
      <c r="Y30" s="358"/>
      <c r="Z30" s="344"/>
      <c r="AA30" s="344"/>
      <c r="AB30" s="344"/>
      <c r="AC30" s="344"/>
      <c r="AD30" s="344"/>
      <c r="AE30" s="344"/>
    </row>
    <row r="31" spans="1:31" x14ac:dyDescent="0.25">
      <c r="A31" s="346" t="s">
        <v>553</v>
      </c>
      <c r="B31" s="346" t="s">
        <v>551</v>
      </c>
      <c r="C31" s="346" t="s">
        <v>351</v>
      </c>
      <c r="D31" s="346" t="s">
        <v>316</v>
      </c>
      <c r="E31" s="346" t="s">
        <v>250</v>
      </c>
      <c r="F31" s="346" t="s">
        <v>250</v>
      </c>
      <c r="G31" s="346" t="s">
        <v>347</v>
      </c>
      <c r="H31" s="346" t="s">
        <v>346</v>
      </c>
      <c r="I31" s="346" t="s">
        <v>211</v>
      </c>
      <c r="J31" s="347">
        <v>14</v>
      </c>
      <c r="K31" s="347">
        <v>463675.65</v>
      </c>
      <c r="L31" s="10"/>
      <c r="M31" s="348">
        <f t="shared" si="0"/>
        <v>29</v>
      </c>
      <c r="N31" s="349"/>
      <c r="O31" s="344"/>
      <c r="P31" s="353">
        <f>SUM(P23:P30)</f>
        <v>1537781.8243999998</v>
      </c>
      <c r="Q31" s="354">
        <v>0.67575917808170261</v>
      </c>
      <c r="R31" s="355">
        <v>1522598</v>
      </c>
      <c r="S31" s="356">
        <v>0.73203310448521375</v>
      </c>
      <c r="T31" s="357">
        <f>SUM(T23:T30)</f>
        <v>67547.766977999985</v>
      </c>
      <c r="U31" s="355">
        <f>T31*S31</f>
        <v>49447.201561949136</v>
      </c>
      <c r="V31" s="344"/>
      <c r="W31" s="344"/>
      <c r="X31" s="344"/>
      <c r="Y31" s="358"/>
      <c r="Z31" s="344"/>
      <c r="AA31" s="344"/>
      <c r="AB31" s="344"/>
      <c r="AC31" s="344"/>
      <c r="AD31" s="344"/>
      <c r="AE31" s="344"/>
    </row>
    <row r="32" spans="1:31" x14ac:dyDescent="0.25">
      <c r="A32" s="346" t="s">
        <v>552</v>
      </c>
      <c r="B32" s="346" t="s">
        <v>551</v>
      </c>
      <c r="C32" s="346" t="s">
        <v>351</v>
      </c>
      <c r="D32" s="346" t="s">
        <v>316</v>
      </c>
      <c r="E32" s="346" t="s">
        <v>250</v>
      </c>
      <c r="F32" s="346" t="s">
        <v>250</v>
      </c>
      <c r="G32" s="346"/>
      <c r="H32" s="346" t="s">
        <v>212</v>
      </c>
      <c r="I32" s="346" t="s">
        <v>211</v>
      </c>
      <c r="J32" s="347">
        <v>14</v>
      </c>
      <c r="K32" s="347">
        <v>81328.600000000006</v>
      </c>
      <c r="L32" s="10"/>
      <c r="M32" s="348">
        <f t="shared" si="0"/>
        <v>30</v>
      </c>
      <c r="N32" s="344"/>
      <c r="O32" s="344"/>
      <c r="P32" s="344"/>
      <c r="Q32" s="344"/>
      <c r="R32" s="360">
        <f>SUM(R11,R20,R31)</f>
        <v>9775543.715045169</v>
      </c>
      <c r="S32" s="344"/>
      <c r="T32" s="344"/>
      <c r="U32" s="360">
        <f>SUM(U11,U20,U31)</f>
        <v>135659.35144330363</v>
      </c>
      <c r="V32" s="344"/>
      <c r="W32" s="344"/>
      <c r="X32" s="344"/>
      <c r="Y32" s="358"/>
      <c r="Z32" s="344"/>
      <c r="AA32" s="344"/>
      <c r="AB32" s="344"/>
      <c r="AC32" s="344"/>
      <c r="AD32" s="344"/>
      <c r="AE32" s="344"/>
    </row>
    <row r="33" spans="1:31" x14ac:dyDescent="0.25">
      <c r="A33" s="346" t="s">
        <v>550</v>
      </c>
      <c r="B33" s="346" t="s">
        <v>549</v>
      </c>
      <c r="C33" s="346" t="s">
        <v>354</v>
      </c>
      <c r="D33" s="346" t="s">
        <v>251</v>
      </c>
      <c r="E33" s="346" t="s">
        <v>250</v>
      </c>
      <c r="F33" s="346" t="s">
        <v>250</v>
      </c>
      <c r="G33" s="346" t="s">
        <v>249</v>
      </c>
      <c r="H33" s="346" t="s">
        <v>248</v>
      </c>
      <c r="I33" s="346" t="s">
        <v>211</v>
      </c>
      <c r="J33" s="347">
        <v>14</v>
      </c>
      <c r="K33" s="347">
        <v>8333160.4199999999</v>
      </c>
      <c r="L33" s="10"/>
      <c r="M33" s="348">
        <f t="shared" si="0"/>
        <v>31</v>
      </c>
      <c r="N33" s="344"/>
      <c r="O33" s="344"/>
      <c r="P33" s="344" t="s">
        <v>657</v>
      </c>
      <c r="Q33" s="361">
        <v>0.94209394674575997</v>
      </c>
      <c r="R33" s="362">
        <f>R32*Q33</f>
        <v>9209480.5600926112</v>
      </c>
      <c r="S33" s="345"/>
      <c r="T33" s="344">
        <v>0.62473742956354805</v>
      </c>
      <c r="U33" s="362">
        <f>U32*T33</f>
        <v>84751.474516947521</v>
      </c>
      <c r="V33" s="344"/>
      <c r="W33" s="344"/>
      <c r="X33" s="344"/>
      <c r="Y33" s="358"/>
      <c r="Z33" s="344"/>
      <c r="AA33" s="344"/>
      <c r="AB33" s="344"/>
      <c r="AC33" s="344"/>
      <c r="AD33" s="344"/>
      <c r="AE33" s="344"/>
    </row>
    <row r="34" spans="1:31" x14ac:dyDescent="0.25">
      <c r="A34" s="346" t="s">
        <v>548</v>
      </c>
      <c r="B34" s="346" t="s">
        <v>547</v>
      </c>
      <c r="C34" s="346" t="s">
        <v>354</v>
      </c>
      <c r="D34" s="346" t="s">
        <v>251</v>
      </c>
      <c r="E34" s="346" t="s">
        <v>250</v>
      </c>
      <c r="F34" s="346" t="s">
        <v>250</v>
      </c>
      <c r="G34" s="346" t="s">
        <v>249</v>
      </c>
      <c r="H34" s="346" t="s">
        <v>248</v>
      </c>
      <c r="I34" s="346" t="s">
        <v>211</v>
      </c>
      <c r="J34" s="347">
        <v>14</v>
      </c>
      <c r="K34" s="347">
        <v>45</v>
      </c>
      <c r="L34" s="10"/>
      <c r="M34" s="348">
        <f t="shared" si="0"/>
        <v>32</v>
      </c>
      <c r="N34" s="344"/>
      <c r="O34" s="344"/>
      <c r="P34" s="344"/>
      <c r="Q34" s="344"/>
      <c r="R34" s="360">
        <f>SUM(R32:R33)</f>
        <v>18985024.275137782</v>
      </c>
      <c r="S34" s="344"/>
      <c r="T34" s="344"/>
      <c r="U34" s="360">
        <f>SUM(U32:U33)</f>
        <v>220410.82596025115</v>
      </c>
      <c r="V34" s="344"/>
      <c r="W34" s="344"/>
      <c r="X34" s="344"/>
      <c r="Y34" s="344"/>
      <c r="Z34" s="344"/>
      <c r="AA34" s="344"/>
      <c r="AB34" s="344"/>
      <c r="AC34" s="344"/>
      <c r="AD34" s="344"/>
      <c r="AE34" s="344"/>
    </row>
    <row r="35" spans="1:31" x14ac:dyDescent="0.25">
      <c r="A35" s="346" t="s">
        <v>546</v>
      </c>
      <c r="B35" s="346" t="s">
        <v>545</v>
      </c>
      <c r="C35" s="346" t="s">
        <v>354</v>
      </c>
      <c r="D35" s="346" t="s">
        <v>251</v>
      </c>
      <c r="E35" s="346" t="s">
        <v>250</v>
      </c>
      <c r="F35" s="346" t="s">
        <v>250</v>
      </c>
      <c r="G35" s="346" t="s">
        <v>249</v>
      </c>
      <c r="H35" s="346" t="s">
        <v>248</v>
      </c>
      <c r="I35" s="346" t="s">
        <v>211</v>
      </c>
      <c r="J35" s="347">
        <v>14</v>
      </c>
      <c r="K35" s="347">
        <v>4968325.8</v>
      </c>
      <c r="L35" s="10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</row>
    <row r="36" spans="1:31" x14ac:dyDescent="0.25">
      <c r="A36" s="346" t="s">
        <v>544</v>
      </c>
      <c r="B36" s="346" t="s">
        <v>543</v>
      </c>
      <c r="C36" s="346" t="s">
        <v>542</v>
      </c>
      <c r="D36" s="346" t="s">
        <v>251</v>
      </c>
      <c r="E36" s="346" t="s">
        <v>250</v>
      </c>
      <c r="F36" s="346" t="s">
        <v>250</v>
      </c>
      <c r="G36" s="346" t="s">
        <v>541</v>
      </c>
      <c r="H36" s="346" t="s">
        <v>540</v>
      </c>
      <c r="I36" s="346" t="s">
        <v>211</v>
      </c>
      <c r="J36" s="347">
        <v>14</v>
      </c>
      <c r="K36" s="347">
        <v>1271775.49</v>
      </c>
      <c r="L36" s="10"/>
      <c r="M36" s="344"/>
      <c r="N36" s="344"/>
      <c r="O36" s="344"/>
      <c r="P36" s="344"/>
      <c r="Q36" s="344"/>
      <c r="R36" s="344"/>
      <c r="S36" s="344"/>
      <c r="T36" s="344"/>
      <c r="U36" s="360">
        <f>SUM(R34+U34)</f>
        <v>19205435.101098035</v>
      </c>
      <c r="V36" s="344"/>
      <c r="W36" s="344"/>
      <c r="X36" s="344"/>
      <c r="Y36" s="344"/>
      <c r="Z36" s="344"/>
      <c r="AA36" s="344"/>
      <c r="AB36" s="344"/>
      <c r="AC36" s="344"/>
      <c r="AD36" s="344"/>
      <c r="AE36" s="344"/>
    </row>
    <row r="37" spans="1:31" x14ac:dyDescent="0.25">
      <c r="A37" s="346" t="s">
        <v>539</v>
      </c>
      <c r="B37" s="346" t="s">
        <v>537</v>
      </c>
      <c r="C37" s="346" t="s">
        <v>538</v>
      </c>
      <c r="D37" s="346" t="s">
        <v>537</v>
      </c>
      <c r="E37" s="346" t="s">
        <v>536</v>
      </c>
      <c r="F37" s="346" t="s">
        <v>213</v>
      </c>
      <c r="G37" s="346" t="s">
        <v>535</v>
      </c>
      <c r="H37" s="346" t="s">
        <v>534</v>
      </c>
      <c r="I37" s="346" t="s">
        <v>211</v>
      </c>
      <c r="J37" s="347">
        <v>14</v>
      </c>
      <c r="K37" s="347">
        <v>878534.06</v>
      </c>
      <c r="L37" s="10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</row>
    <row r="38" spans="1:31" x14ac:dyDescent="0.25">
      <c r="A38" s="346" t="s">
        <v>533</v>
      </c>
      <c r="B38" s="346" t="s">
        <v>532</v>
      </c>
      <c r="C38" s="346" t="s">
        <v>397</v>
      </c>
      <c r="D38" s="346" t="s">
        <v>520</v>
      </c>
      <c r="E38" s="346" t="s">
        <v>531</v>
      </c>
      <c r="F38" s="346" t="s">
        <v>213</v>
      </c>
      <c r="G38" s="346" t="s">
        <v>530</v>
      </c>
      <c r="H38" s="346" t="s">
        <v>529</v>
      </c>
      <c r="I38" s="346" t="s">
        <v>211</v>
      </c>
      <c r="J38" s="347">
        <v>14</v>
      </c>
      <c r="K38" s="347">
        <v>490788.58</v>
      </c>
      <c r="L38" s="10"/>
      <c r="M38" s="344"/>
      <c r="N38" s="344"/>
      <c r="O38" s="344"/>
      <c r="P38" s="344"/>
      <c r="Q38" s="344"/>
      <c r="R38" s="344"/>
      <c r="S38" s="344"/>
      <c r="T38" s="344"/>
      <c r="U38" s="363">
        <f>U36/SUM(K2:K138)</f>
        <v>0.13620347206687169</v>
      </c>
      <c r="V38" s="344"/>
      <c r="W38" s="344"/>
      <c r="X38" s="344"/>
      <c r="Y38" s="344"/>
      <c r="Z38" s="344"/>
      <c r="AA38" s="344"/>
      <c r="AB38" s="344"/>
      <c r="AC38" s="344"/>
      <c r="AD38" s="344"/>
      <c r="AE38" s="344"/>
    </row>
    <row r="39" spans="1:31" x14ac:dyDescent="0.25">
      <c r="A39" s="346" t="s">
        <v>528</v>
      </c>
      <c r="B39" s="346" t="s">
        <v>527</v>
      </c>
      <c r="C39" s="346" t="s">
        <v>262</v>
      </c>
      <c r="D39" s="346" t="s">
        <v>402</v>
      </c>
      <c r="E39" s="346" t="s">
        <v>526</v>
      </c>
      <c r="F39" s="346" t="s">
        <v>213</v>
      </c>
      <c r="G39" s="346" t="s">
        <v>525</v>
      </c>
      <c r="H39" s="346" t="s">
        <v>524</v>
      </c>
      <c r="I39" s="346" t="s">
        <v>211</v>
      </c>
      <c r="J39" s="347">
        <v>14</v>
      </c>
      <c r="K39" s="347">
        <v>184181.82</v>
      </c>
      <c r="L39" s="10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  <c r="AC39" s="344"/>
      <c r="AD39" s="344"/>
      <c r="AE39" s="344"/>
    </row>
    <row r="40" spans="1:31" x14ac:dyDescent="0.25">
      <c r="A40" s="346" t="s">
        <v>523</v>
      </c>
      <c r="B40" s="346" t="s">
        <v>522</v>
      </c>
      <c r="C40" s="346" t="s">
        <v>521</v>
      </c>
      <c r="D40" s="346" t="s">
        <v>520</v>
      </c>
      <c r="E40" s="346" t="s">
        <v>220</v>
      </c>
      <c r="F40" s="346" t="s">
        <v>220</v>
      </c>
      <c r="G40" s="346" t="s">
        <v>385</v>
      </c>
      <c r="H40" s="346" t="s">
        <v>384</v>
      </c>
      <c r="I40" s="346" t="s">
        <v>211</v>
      </c>
      <c r="J40" s="347">
        <v>14</v>
      </c>
      <c r="K40" s="347">
        <v>2743.29</v>
      </c>
      <c r="L40" s="10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44"/>
      <c r="Y40" s="344"/>
      <c r="Z40" s="344"/>
      <c r="AA40" s="344"/>
      <c r="AB40" s="344"/>
      <c r="AC40" s="344"/>
      <c r="AD40" s="344"/>
      <c r="AE40" s="344"/>
    </row>
    <row r="41" spans="1:31" x14ac:dyDescent="0.25">
      <c r="A41" s="346" t="s">
        <v>519</v>
      </c>
      <c r="B41" s="346" t="s">
        <v>518</v>
      </c>
      <c r="C41" s="346" t="s">
        <v>509</v>
      </c>
      <c r="D41" s="346" t="s">
        <v>285</v>
      </c>
      <c r="E41" s="346" t="s">
        <v>250</v>
      </c>
      <c r="F41" s="346" t="s">
        <v>250</v>
      </c>
      <c r="G41" s="346" t="s">
        <v>412</v>
      </c>
      <c r="H41" s="346" t="s">
        <v>411</v>
      </c>
      <c r="I41" s="346" t="s">
        <v>211</v>
      </c>
      <c r="J41" s="347">
        <v>14</v>
      </c>
      <c r="K41" s="347">
        <v>7700868.2300000004</v>
      </c>
      <c r="L41" s="10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  <c r="AA41" s="344"/>
      <c r="AB41" s="344"/>
      <c r="AC41" s="344"/>
      <c r="AD41" s="344"/>
      <c r="AE41" s="344"/>
    </row>
    <row r="42" spans="1:31" x14ac:dyDescent="0.25">
      <c r="A42" s="346" t="s">
        <v>517</v>
      </c>
      <c r="B42" s="346" t="s">
        <v>516</v>
      </c>
      <c r="C42" s="346" t="s">
        <v>509</v>
      </c>
      <c r="D42" s="346" t="s">
        <v>285</v>
      </c>
      <c r="E42" s="346" t="s">
        <v>250</v>
      </c>
      <c r="F42" s="346" t="s">
        <v>250</v>
      </c>
      <c r="G42" s="346" t="s">
        <v>412</v>
      </c>
      <c r="H42" s="346" t="s">
        <v>411</v>
      </c>
      <c r="I42" s="346" t="s">
        <v>211</v>
      </c>
      <c r="J42" s="347">
        <v>14</v>
      </c>
      <c r="K42" s="347">
        <v>780533.86</v>
      </c>
      <c r="L42" s="10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</row>
    <row r="43" spans="1:31" x14ac:dyDescent="0.25">
      <c r="A43" s="346" t="s">
        <v>515</v>
      </c>
      <c r="B43" s="346" t="s">
        <v>514</v>
      </c>
      <c r="C43" s="346" t="s">
        <v>509</v>
      </c>
      <c r="D43" s="346" t="s">
        <v>285</v>
      </c>
      <c r="E43" s="346" t="s">
        <v>250</v>
      </c>
      <c r="F43" s="346" t="s">
        <v>250</v>
      </c>
      <c r="G43" s="346" t="s">
        <v>412</v>
      </c>
      <c r="H43" s="346" t="s">
        <v>411</v>
      </c>
      <c r="I43" s="346" t="s">
        <v>211</v>
      </c>
      <c r="J43" s="347">
        <v>14</v>
      </c>
      <c r="K43" s="347">
        <v>1257.58</v>
      </c>
      <c r="L43" s="10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4"/>
      <c r="AA43" s="344"/>
      <c r="AB43" s="344"/>
      <c r="AC43" s="344"/>
      <c r="AD43" s="344"/>
      <c r="AE43" s="344"/>
    </row>
    <row r="44" spans="1:31" x14ac:dyDescent="0.25">
      <c r="A44" s="346" t="s">
        <v>513</v>
      </c>
      <c r="B44" s="346" t="s">
        <v>512</v>
      </c>
      <c r="C44" s="346" t="s">
        <v>509</v>
      </c>
      <c r="D44" s="346" t="s">
        <v>285</v>
      </c>
      <c r="E44" s="346" t="s">
        <v>250</v>
      </c>
      <c r="F44" s="346" t="s">
        <v>250</v>
      </c>
      <c r="G44" s="346" t="s">
        <v>453</v>
      </c>
      <c r="H44" s="346" t="s">
        <v>452</v>
      </c>
      <c r="I44" s="346" t="s">
        <v>211</v>
      </c>
      <c r="J44" s="347">
        <v>14</v>
      </c>
      <c r="K44" s="347">
        <v>2332314.61</v>
      </c>
      <c r="L44" s="10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  <c r="AC44" s="344"/>
      <c r="AD44" s="344"/>
      <c r="AE44" s="344"/>
    </row>
    <row r="45" spans="1:31" x14ac:dyDescent="0.25">
      <c r="A45" s="346" t="s">
        <v>511</v>
      </c>
      <c r="B45" s="346" t="s">
        <v>510</v>
      </c>
      <c r="C45" s="346" t="s">
        <v>509</v>
      </c>
      <c r="D45" s="346" t="s">
        <v>285</v>
      </c>
      <c r="E45" s="346" t="s">
        <v>250</v>
      </c>
      <c r="F45" s="346" t="s">
        <v>250</v>
      </c>
      <c r="G45" s="346" t="s">
        <v>453</v>
      </c>
      <c r="H45" s="346" t="s">
        <v>452</v>
      </c>
      <c r="I45" s="346" t="s">
        <v>211</v>
      </c>
      <c r="J45" s="347">
        <v>14</v>
      </c>
      <c r="K45" s="347">
        <v>59849.06</v>
      </c>
      <c r="L45" s="10"/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</row>
    <row r="46" spans="1:31" x14ac:dyDescent="0.25">
      <c r="A46" s="346" t="s">
        <v>508</v>
      </c>
      <c r="B46" s="346" t="s">
        <v>507</v>
      </c>
      <c r="C46" s="346" t="s">
        <v>289</v>
      </c>
      <c r="D46" s="346" t="s">
        <v>285</v>
      </c>
      <c r="E46" s="346" t="s">
        <v>480</v>
      </c>
      <c r="F46" s="346" t="s">
        <v>480</v>
      </c>
      <c r="G46" s="346" t="s">
        <v>406</v>
      </c>
      <c r="H46" s="346" t="s">
        <v>405</v>
      </c>
      <c r="I46" s="346" t="s">
        <v>211</v>
      </c>
      <c r="J46" s="347">
        <v>14</v>
      </c>
      <c r="K46" s="347">
        <v>2030370.69</v>
      </c>
      <c r="L46" s="10"/>
      <c r="M46" s="344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344"/>
      <c r="Z46" s="344"/>
      <c r="AA46" s="344"/>
      <c r="AB46" s="344"/>
      <c r="AC46" s="344"/>
      <c r="AD46" s="344"/>
      <c r="AE46" s="344"/>
    </row>
    <row r="47" spans="1:31" x14ac:dyDescent="0.25">
      <c r="A47" s="346" t="s">
        <v>506</v>
      </c>
      <c r="B47" s="346" t="s">
        <v>504</v>
      </c>
      <c r="C47" s="346" t="s">
        <v>505</v>
      </c>
      <c r="D47" s="346" t="s">
        <v>504</v>
      </c>
      <c r="E47" s="346" t="s">
        <v>250</v>
      </c>
      <c r="F47" s="346" t="s">
        <v>250</v>
      </c>
      <c r="G47" s="346" t="s">
        <v>453</v>
      </c>
      <c r="H47" s="346" t="s">
        <v>452</v>
      </c>
      <c r="I47" s="346" t="s">
        <v>211</v>
      </c>
      <c r="J47" s="347">
        <v>14</v>
      </c>
      <c r="K47" s="347">
        <v>193004.01</v>
      </c>
      <c r="L47" s="10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4"/>
      <c r="AA47" s="344"/>
      <c r="AB47" s="344"/>
      <c r="AC47" s="344"/>
      <c r="AD47" s="344"/>
      <c r="AE47" s="344"/>
    </row>
    <row r="48" spans="1:31" x14ac:dyDescent="0.25">
      <c r="A48" s="346" t="s">
        <v>503</v>
      </c>
      <c r="B48" s="346" t="s">
        <v>499</v>
      </c>
      <c r="C48" s="346" t="s">
        <v>498</v>
      </c>
      <c r="D48" s="346" t="s">
        <v>278</v>
      </c>
      <c r="E48" s="346" t="s">
        <v>241</v>
      </c>
      <c r="F48" s="346" t="s">
        <v>213</v>
      </c>
      <c r="G48" s="346" t="s">
        <v>497</v>
      </c>
      <c r="H48" s="346" t="s">
        <v>496</v>
      </c>
      <c r="I48" s="346" t="s">
        <v>211</v>
      </c>
      <c r="J48" s="347">
        <v>14</v>
      </c>
      <c r="K48" s="347">
        <v>6756866.9000000004</v>
      </c>
      <c r="L48" s="10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</row>
    <row r="49" spans="1:31" x14ac:dyDescent="0.25">
      <c r="A49" s="346" t="s">
        <v>502</v>
      </c>
      <c r="B49" s="346" t="s">
        <v>501</v>
      </c>
      <c r="C49" s="346" t="s">
        <v>498</v>
      </c>
      <c r="D49" s="346" t="s">
        <v>278</v>
      </c>
      <c r="E49" s="346" t="s">
        <v>241</v>
      </c>
      <c r="F49" s="346" t="s">
        <v>213</v>
      </c>
      <c r="G49" s="346" t="s">
        <v>497</v>
      </c>
      <c r="H49" s="346" t="s">
        <v>496</v>
      </c>
      <c r="I49" s="346" t="s">
        <v>211</v>
      </c>
      <c r="J49" s="347">
        <v>14</v>
      </c>
      <c r="K49" s="347">
        <v>115034.65</v>
      </c>
      <c r="L49" s="10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  <c r="AA49" s="344"/>
      <c r="AB49" s="344"/>
      <c r="AC49" s="344"/>
      <c r="AD49" s="344"/>
      <c r="AE49" s="344"/>
    </row>
    <row r="50" spans="1:31" x14ac:dyDescent="0.25">
      <c r="A50" s="346" t="s">
        <v>500</v>
      </c>
      <c r="B50" s="346" t="s">
        <v>499</v>
      </c>
      <c r="C50" s="346" t="s">
        <v>498</v>
      </c>
      <c r="D50" s="346" t="s">
        <v>278</v>
      </c>
      <c r="E50" s="346" t="s">
        <v>241</v>
      </c>
      <c r="F50" s="346" t="s">
        <v>213</v>
      </c>
      <c r="G50" s="346" t="s">
        <v>497</v>
      </c>
      <c r="H50" s="346" t="s">
        <v>496</v>
      </c>
      <c r="I50" s="346" t="s">
        <v>211</v>
      </c>
      <c r="J50" s="347">
        <v>14</v>
      </c>
      <c r="K50" s="347">
        <v>2623734.0699999998</v>
      </c>
      <c r="L50" s="10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</row>
    <row r="51" spans="1:31" x14ac:dyDescent="0.25">
      <c r="A51" s="346" t="s">
        <v>495</v>
      </c>
      <c r="B51" s="346" t="s">
        <v>494</v>
      </c>
      <c r="C51" s="346" t="s">
        <v>481</v>
      </c>
      <c r="D51" s="346" t="s">
        <v>285</v>
      </c>
      <c r="E51" s="346" t="s">
        <v>250</v>
      </c>
      <c r="F51" s="346" t="s">
        <v>250</v>
      </c>
      <c r="G51" s="346" t="s">
        <v>416</v>
      </c>
      <c r="H51" s="346" t="s">
        <v>415</v>
      </c>
      <c r="I51" s="346" t="s">
        <v>211</v>
      </c>
      <c r="J51" s="347">
        <v>14</v>
      </c>
      <c r="K51" s="347">
        <v>2390175.5099999998</v>
      </c>
      <c r="L51" s="10"/>
      <c r="M51" s="344"/>
      <c r="N51" s="344"/>
      <c r="O51" s="344"/>
      <c r="P51" s="344"/>
      <c r="Q51" s="344"/>
      <c r="R51" s="344"/>
      <c r="S51" s="344"/>
      <c r="T51" s="344"/>
      <c r="U51" s="344"/>
      <c r="V51" s="344"/>
      <c r="W51" s="344"/>
      <c r="X51" s="344"/>
      <c r="Y51" s="344"/>
      <c r="Z51" s="344"/>
      <c r="AA51" s="344"/>
      <c r="AB51" s="344"/>
      <c r="AC51" s="344"/>
      <c r="AD51" s="344"/>
      <c r="AE51" s="344"/>
    </row>
    <row r="52" spans="1:31" x14ac:dyDescent="0.25">
      <c r="A52" s="346" t="s">
        <v>493</v>
      </c>
      <c r="B52" s="346" t="s">
        <v>492</v>
      </c>
      <c r="C52" s="346" t="s">
        <v>481</v>
      </c>
      <c r="D52" s="346" t="s">
        <v>285</v>
      </c>
      <c r="E52" s="346" t="s">
        <v>250</v>
      </c>
      <c r="F52" s="346" t="s">
        <v>250</v>
      </c>
      <c r="G52" s="346" t="s">
        <v>416</v>
      </c>
      <c r="H52" s="346" t="s">
        <v>415</v>
      </c>
      <c r="I52" s="346" t="s">
        <v>211</v>
      </c>
      <c r="J52" s="347">
        <v>14</v>
      </c>
      <c r="K52" s="347">
        <v>126417.08</v>
      </c>
      <c r="L52" s="10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</row>
    <row r="53" spans="1:31" x14ac:dyDescent="0.25">
      <c r="A53" s="346" t="s">
        <v>491</v>
      </c>
      <c r="B53" s="346" t="s">
        <v>490</v>
      </c>
      <c r="C53" s="346" t="s">
        <v>481</v>
      </c>
      <c r="D53" s="346" t="s">
        <v>285</v>
      </c>
      <c r="E53" s="346" t="s">
        <v>250</v>
      </c>
      <c r="F53" s="346" t="s">
        <v>250</v>
      </c>
      <c r="G53" s="346" t="s">
        <v>416</v>
      </c>
      <c r="H53" s="346" t="s">
        <v>415</v>
      </c>
      <c r="I53" s="346" t="s">
        <v>211</v>
      </c>
      <c r="J53" s="347">
        <v>14</v>
      </c>
      <c r="K53" s="347">
        <v>11500</v>
      </c>
      <c r="L53" s="10"/>
      <c r="M53" s="344"/>
      <c r="N53" s="344"/>
      <c r="O53" s="344"/>
      <c r="P53" s="344"/>
      <c r="Q53" s="344"/>
      <c r="R53" s="344"/>
      <c r="S53" s="344"/>
      <c r="T53" s="344"/>
      <c r="U53" s="344"/>
      <c r="V53" s="344"/>
      <c r="W53" s="344"/>
      <c r="X53" s="344"/>
      <c r="Y53" s="344"/>
      <c r="Z53" s="344"/>
      <c r="AA53" s="344"/>
      <c r="AB53" s="344"/>
      <c r="AC53" s="344"/>
      <c r="AD53" s="344"/>
      <c r="AE53" s="344"/>
    </row>
    <row r="54" spans="1:31" x14ac:dyDescent="0.25">
      <c r="A54" s="346" t="s">
        <v>489</v>
      </c>
      <c r="B54" s="346" t="s">
        <v>488</v>
      </c>
      <c r="C54" s="346" t="s">
        <v>481</v>
      </c>
      <c r="D54" s="346" t="s">
        <v>285</v>
      </c>
      <c r="E54" s="346" t="s">
        <v>250</v>
      </c>
      <c r="F54" s="346" t="s">
        <v>250</v>
      </c>
      <c r="G54" s="346" t="s">
        <v>421</v>
      </c>
      <c r="H54" s="346" t="s">
        <v>420</v>
      </c>
      <c r="I54" s="346" t="s">
        <v>211</v>
      </c>
      <c r="J54" s="347">
        <v>14</v>
      </c>
      <c r="K54" s="347">
        <v>3174162.67</v>
      </c>
      <c r="L54" s="10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4"/>
      <c r="AA54" s="344"/>
      <c r="AB54" s="344"/>
      <c r="AC54" s="344"/>
      <c r="AD54" s="344"/>
      <c r="AE54" s="344"/>
    </row>
    <row r="55" spans="1:31" x14ac:dyDescent="0.25">
      <c r="A55" s="346" t="s">
        <v>487</v>
      </c>
      <c r="B55" s="346" t="s">
        <v>486</v>
      </c>
      <c r="C55" s="346" t="s">
        <v>481</v>
      </c>
      <c r="D55" s="346" t="s">
        <v>285</v>
      </c>
      <c r="E55" s="346" t="s">
        <v>250</v>
      </c>
      <c r="F55" s="346" t="s">
        <v>250</v>
      </c>
      <c r="G55" s="346" t="s">
        <v>421</v>
      </c>
      <c r="H55" s="346" t="s">
        <v>420</v>
      </c>
      <c r="I55" s="346" t="s">
        <v>211</v>
      </c>
      <c r="J55" s="347">
        <v>14</v>
      </c>
      <c r="K55" s="347">
        <v>-62894.62</v>
      </c>
      <c r="L55" s="10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</row>
    <row r="56" spans="1:31" x14ac:dyDescent="0.25">
      <c r="A56" s="346" t="s">
        <v>485</v>
      </c>
      <c r="B56" s="346" t="s">
        <v>484</v>
      </c>
      <c r="C56" s="346" t="s">
        <v>481</v>
      </c>
      <c r="D56" s="346" t="s">
        <v>285</v>
      </c>
      <c r="E56" s="346" t="s">
        <v>250</v>
      </c>
      <c r="F56" s="346" t="s">
        <v>250</v>
      </c>
      <c r="G56" s="346" t="s">
        <v>421</v>
      </c>
      <c r="H56" s="346" t="s">
        <v>420</v>
      </c>
      <c r="I56" s="346" t="s">
        <v>211</v>
      </c>
      <c r="J56" s="347">
        <v>14</v>
      </c>
      <c r="K56" s="347">
        <v>363.22</v>
      </c>
      <c r="L56" s="10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  <c r="AA56" s="344"/>
      <c r="AB56" s="344"/>
      <c r="AC56" s="344"/>
      <c r="AD56" s="344"/>
      <c r="AE56" s="344"/>
    </row>
    <row r="57" spans="1:31" x14ac:dyDescent="0.25">
      <c r="A57" s="346" t="s">
        <v>483</v>
      </c>
      <c r="B57" s="346" t="s">
        <v>482</v>
      </c>
      <c r="C57" s="346" t="s">
        <v>481</v>
      </c>
      <c r="D57" s="346" t="s">
        <v>285</v>
      </c>
      <c r="E57" s="346" t="s">
        <v>480</v>
      </c>
      <c r="F57" s="346" t="s">
        <v>480</v>
      </c>
      <c r="G57" s="346" t="s">
        <v>421</v>
      </c>
      <c r="H57" s="346" t="s">
        <v>420</v>
      </c>
      <c r="I57" s="346" t="s">
        <v>211</v>
      </c>
      <c r="J57" s="347">
        <v>14</v>
      </c>
      <c r="K57" s="347">
        <v>89574.59</v>
      </c>
      <c r="L57" s="10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  <c r="AC57" s="344"/>
      <c r="AD57" s="344"/>
      <c r="AE57" s="344"/>
    </row>
    <row r="58" spans="1:31" x14ac:dyDescent="0.25">
      <c r="A58" s="346" t="s">
        <v>479</v>
      </c>
      <c r="B58" s="346" t="s">
        <v>478</v>
      </c>
      <c r="C58" s="346" t="s">
        <v>468</v>
      </c>
      <c r="D58" s="346" t="s">
        <v>278</v>
      </c>
      <c r="E58" s="346" t="s">
        <v>454</v>
      </c>
      <c r="F58" s="346" t="s">
        <v>454</v>
      </c>
      <c r="G58" s="346" t="s">
        <v>416</v>
      </c>
      <c r="H58" s="346" t="s">
        <v>415</v>
      </c>
      <c r="I58" s="346" t="s">
        <v>211</v>
      </c>
      <c r="J58" s="347">
        <v>14</v>
      </c>
      <c r="K58" s="347">
        <v>8049.03</v>
      </c>
      <c r="L58" s="10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4"/>
      <c r="AA58" s="344"/>
      <c r="AB58" s="344"/>
      <c r="AC58" s="344"/>
      <c r="AD58" s="344"/>
      <c r="AE58" s="344"/>
    </row>
    <row r="59" spans="1:31" x14ac:dyDescent="0.25">
      <c r="A59" s="346" t="s">
        <v>477</v>
      </c>
      <c r="B59" s="346" t="s">
        <v>475</v>
      </c>
      <c r="C59" s="346" t="s">
        <v>468</v>
      </c>
      <c r="D59" s="346" t="s">
        <v>278</v>
      </c>
      <c r="E59" s="346" t="s">
        <v>454</v>
      </c>
      <c r="F59" s="346" t="s">
        <v>454</v>
      </c>
      <c r="G59" s="346" t="s">
        <v>421</v>
      </c>
      <c r="H59" s="346" t="s">
        <v>420</v>
      </c>
      <c r="I59" s="346" t="s">
        <v>211</v>
      </c>
      <c r="J59" s="347">
        <v>14</v>
      </c>
      <c r="K59" s="347">
        <v>1755596.51</v>
      </c>
      <c r="L59" s="10"/>
      <c r="M59" s="344"/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4"/>
      <c r="Z59" s="344"/>
      <c r="AA59" s="344"/>
      <c r="AB59" s="344"/>
      <c r="AC59" s="344"/>
      <c r="AD59" s="344"/>
      <c r="AE59" s="344"/>
    </row>
    <row r="60" spans="1:31" x14ac:dyDescent="0.25">
      <c r="A60" s="346" t="s">
        <v>476</v>
      </c>
      <c r="B60" s="346" t="s">
        <v>475</v>
      </c>
      <c r="C60" s="346" t="s">
        <v>468</v>
      </c>
      <c r="D60" s="346" t="s">
        <v>278</v>
      </c>
      <c r="E60" s="346" t="s">
        <v>454</v>
      </c>
      <c r="F60" s="346" t="s">
        <v>454</v>
      </c>
      <c r="G60" s="346"/>
      <c r="H60" s="346" t="s">
        <v>212</v>
      </c>
      <c r="I60" s="346" t="s">
        <v>211</v>
      </c>
      <c r="J60" s="347">
        <v>14</v>
      </c>
      <c r="K60" s="347">
        <v>31636.36</v>
      </c>
      <c r="L60" s="10"/>
      <c r="M60" s="344"/>
      <c r="N60" s="344"/>
      <c r="O60" s="344"/>
      <c r="P60" s="344"/>
      <c r="Q60" s="344"/>
      <c r="R60" s="344"/>
      <c r="S60" s="344"/>
      <c r="T60" s="344"/>
      <c r="U60" s="344"/>
      <c r="V60" s="344"/>
      <c r="W60" s="344"/>
      <c r="X60" s="344"/>
      <c r="Y60" s="344"/>
      <c r="Z60" s="344"/>
      <c r="AA60" s="344"/>
      <c r="AB60" s="344"/>
      <c r="AC60" s="344"/>
      <c r="AD60" s="344"/>
      <c r="AE60" s="344"/>
    </row>
    <row r="61" spans="1:31" x14ac:dyDescent="0.25">
      <c r="A61" s="346" t="s">
        <v>474</v>
      </c>
      <c r="B61" s="346" t="s">
        <v>473</v>
      </c>
      <c r="C61" s="346" t="s">
        <v>468</v>
      </c>
      <c r="D61" s="346" t="s">
        <v>278</v>
      </c>
      <c r="E61" s="346" t="s">
        <v>454</v>
      </c>
      <c r="F61" s="346" t="s">
        <v>454</v>
      </c>
      <c r="G61" s="346" t="s">
        <v>421</v>
      </c>
      <c r="H61" s="346" t="s">
        <v>420</v>
      </c>
      <c r="I61" s="346" t="s">
        <v>211</v>
      </c>
      <c r="J61" s="347">
        <v>14</v>
      </c>
      <c r="K61" s="347">
        <v>31616.02</v>
      </c>
      <c r="L61" s="10"/>
      <c r="M61" s="344"/>
      <c r="N61" s="344"/>
      <c r="O61" s="344"/>
      <c r="P61" s="344"/>
      <c r="Q61" s="344"/>
      <c r="R61" s="344"/>
      <c r="S61" s="344"/>
      <c r="T61" s="344"/>
      <c r="U61" s="344"/>
      <c r="V61" s="344"/>
      <c r="W61" s="344"/>
      <c r="X61" s="344"/>
      <c r="Y61" s="344"/>
      <c r="Z61" s="344"/>
      <c r="AA61" s="344"/>
      <c r="AB61" s="344"/>
      <c r="AC61" s="344"/>
      <c r="AD61" s="344"/>
      <c r="AE61" s="344"/>
    </row>
    <row r="62" spans="1:31" x14ac:dyDescent="0.25">
      <c r="A62" s="346" t="s">
        <v>472</v>
      </c>
      <c r="B62" s="346" t="s">
        <v>471</v>
      </c>
      <c r="C62" s="346" t="s">
        <v>468</v>
      </c>
      <c r="D62" s="346" t="s">
        <v>278</v>
      </c>
      <c r="E62" s="346" t="s">
        <v>430</v>
      </c>
      <c r="F62" s="346" t="s">
        <v>430</v>
      </c>
      <c r="G62" s="346" t="s">
        <v>421</v>
      </c>
      <c r="H62" s="346" t="s">
        <v>420</v>
      </c>
      <c r="I62" s="346" t="s">
        <v>211</v>
      </c>
      <c r="J62" s="347">
        <v>14</v>
      </c>
      <c r="K62" s="347">
        <v>192853.03</v>
      </c>
      <c r="L62" s="10"/>
      <c r="M62" s="344"/>
      <c r="N62" s="344"/>
      <c r="O62" s="344"/>
      <c r="P62" s="344"/>
      <c r="Q62" s="344"/>
      <c r="R62" s="344"/>
      <c r="S62" s="344"/>
      <c r="T62" s="344"/>
      <c r="U62" s="344"/>
      <c r="V62" s="344"/>
      <c r="W62" s="344"/>
      <c r="X62" s="344"/>
      <c r="Y62" s="344"/>
      <c r="Z62" s="344"/>
      <c r="AA62" s="344"/>
      <c r="AB62" s="344"/>
      <c r="AC62" s="344"/>
      <c r="AD62" s="344"/>
      <c r="AE62" s="344"/>
    </row>
    <row r="63" spans="1:31" x14ac:dyDescent="0.25">
      <c r="A63" s="346" t="s">
        <v>470</v>
      </c>
      <c r="B63" s="346" t="s">
        <v>469</v>
      </c>
      <c r="C63" s="346" t="s">
        <v>468</v>
      </c>
      <c r="D63" s="346" t="s">
        <v>278</v>
      </c>
      <c r="E63" s="346" t="s">
        <v>430</v>
      </c>
      <c r="F63" s="346" t="s">
        <v>430</v>
      </c>
      <c r="G63" s="346" t="s">
        <v>421</v>
      </c>
      <c r="H63" s="346" t="s">
        <v>420</v>
      </c>
      <c r="I63" s="346" t="s">
        <v>211</v>
      </c>
      <c r="J63" s="347">
        <v>14</v>
      </c>
      <c r="K63" s="347">
        <v>3551.59</v>
      </c>
      <c r="L63" s="10"/>
      <c r="M63" s="344"/>
      <c r="N63" s="344"/>
      <c r="O63" s="344"/>
      <c r="P63" s="344"/>
      <c r="Q63" s="344"/>
      <c r="R63" s="344"/>
      <c r="S63" s="344"/>
      <c r="T63" s="344"/>
      <c r="U63" s="344"/>
      <c r="V63" s="344"/>
      <c r="W63" s="344"/>
      <c r="X63" s="344"/>
      <c r="Y63" s="344"/>
      <c r="Z63" s="344"/>
      <c r="AA63" s="344"/>
      <c r="AB63" s="344"/>
      <c r="AC63" s="344"/>
      <c r="AD63" s="344"/>
      <c r="AE63" s="344"/>
    </row>
    <row r="64" spans="1:31" x14ac:dyDescent="0.25">
      <c r="A64" s="346" t="s">
        <v>467</v>
      </c>
      <c r="B64" s="346" t="s">
        <v>466</v>
      </c>
      <c r="C64" s="346" t="s">
        <v>455</v>
      </c>
      <c r="D64" s="346" t="s">
        <v>278</v>
      </c>
      <c r="E64" s="346" t="s">
        <v>430</v>
      </c>
      <c r="F64" s="346" t="s">
        <v>430</v>
      </c>
      <c r="G64" s="346" t="s">
        <v>406</v>
      </c>
      <c r="H64" s="346" t="s">
        <v>405</v>
      </c>
      <c r="I64" s="346" t="s">
        <v>211</v>
      </c>
      <c r="J64" s="347">
        <v>14</v>
      </c>
      <c r="K64" s="347">
        <v>4482195.59</v>
      </c>
      <c r="L64" s="10"/>
      <c r="M64" s="344"/>
      <c r="N64" s="344"/>
      <c r="O64" s="344"/>
      <c r="P64" s="344"/>
      <c r="Q64" s="344"/>
      <c r="R64" s="344"/>
      <c r="S64" s="344"/>
      <c r="T64" s="344"/>
      <c r="U64" s="344"/>
      <c r="V64" s="344"/>
      <c r="W64" s="344"/>
      <c r="X64" s="344"/>
      <c r="Y64" s="344"/>
      <c r="Z64" s="344"/>
      <c r="AA64" s="344"/>
      <c r="AB64" s="344"/>
      <c r="AC64" s="344"/>
      <c r="AD64" s="344"/>
      <c r="AE64" s="344"/>
    </row>
    <row r="65" spans="1:31" x14ac:dyDescent="0.25">
      <c r="A65" s="346" t="s">
        <v>465</v>
      </c>
      <c r="B65" s="346" t="s">
        <v>464</v>
      </c>
      <c r="C65" s="346" t="s">
        <v>455</v>
      </c>
      <c r="D65" s="346" t="s">
        <v>278</v>
      </c>
      <c r="E65" s="346" t="s">
        <v>430</v>
      </c>
      <c r="F65" s="346" t="s">
        <v>430</v>
      </c>
      <c r="G65" s="346" t="s">
        <v>406</v>
      </c>
      <c r="H65" s="346" t="s">
        <v>405</v>
      </c>
      <c r="I65" s="346" t="s">
        <v>211</v>
      </c>
      <c r="J65" s="347">
        <v>14</v>
      </c>
      <c r="K65" s="347">
        <v>101330.54</v>
      </c>
      <c r="L65" s="10"/>
      <c r="M65" s="344"/>
      <c r="N65" s="344"/>
      <c r="O65" s="344"/>
      <c r="P65" s="344"/>
      <c r="Q65" s="344"/>
      <c r="R65" s="344"/>
      <c r="S65" s="344"/>
      <c r="T65" s="344"/>
      <c r="U65" s="344"/>
      <c r="V65" s="344"/>
      <c r="W65" s="344"/>
      <c r="X65" s="344"/>
      <c r="Y65" s="344"/>
      <c r="Z65" s="344"/>
      <c r="AA65" s="344"/>
      <c r="AB65" s="344"/>
      <c r="AC65" s="344"/>
      <c r="AD65" s="344"/>
      <c r="AE65" s="344"/>
    </row>
    <row r="66" spans="1:31" x14ac:dyDescent="0.25">
      <c r="A66" s="346" t="s">
        <v>463</v>
      </c>
      <c r="B66" s="346" t="s">
        <v>462</v>
      </c>
      <c r="C66" s="346" t="s">
        <v>455</v>
      </c>
      <c r="D66" s="346" t="s">
        <v>278</v>
      </c>
      <c r="E66" s="346" t="s">
        <v>430</v>
      </c>
      <c r="F66" s="346" t="s">
        <v>430</v>
      </c>
      <c r="G66" s="346" t="s">
        <v>406</v>
      </c>
      <c r="H66" s="346" t="s">
        <v>405</v>
      </c>
      <c r="I66" s="346" t="s">
        <v>211</v>
      </c>
      <c r="J66" s="347">
        <v>14</v>
      </c>
      <c r="K66" s="347">
        <v>41788.519999999997</v>
      </c>
      <c r="L66" s="10"/>
      <c r="M66" s="344"/>
      <c r="N66" s="344"/>
      <c r="O66" s="344"/>
      <c r="P66" s="344"/>
      <c r="Q66" s="344"/>
      <c r="R66" s="344"/>
      <c r="S66" s="344"/>
      <c r="T66" s="344"/>
      <c r="U66" s="344"/>
      <c r="V66" s="344"/>
      <c r="W66" s="344"/>
      <c r="X66" s="344"/>
      <c r="Y66" s="344"/>
      <c r="Z66" s="344"/>
      <c r="AA66" s="344"/>
      <c r="AB66" s="344"/>
      <c r="AC66" s="344"/>
      <c r="AD66" s="344"/>
      <c r="AE66" s="344"/>
    </row>
    <row r="67" spans="1:31" x14ac:dyDescent="0.25">
      <c r="A67" s="346" t="s">
        <v>461</v>
      </c>
      <c r="B67" s="346" t="s">
        <v>460</v>
      </c>
      <c r="C67" s="346" t="s">
        <v>455</v>
      </c>
      <c r="D67" s="346" t="s">
        <v>278</v>
      </c>
      <c r="E67" s="346" t="s">
        <v>454</v>
      </c>
      <c r="F67" s="346" t="s">
        <v>454</v>
      </c>
      <c r="G67" s="346" t="s">
        <v>412</v>
      </c>
      <c r="H67" s="346" t="s">
        <v>411</v>
      </c>
      <c r="I67" s="346" t="s">
        <v>211</v>
      </c>
      <c r="J67" s="347">
        <v>14</v>
      </c>
      <c r="K67" s="347">
        <v>142698.87</v>
      </c>
      <c r="L67" s="10"/>
      <c r="M67" s="344"/>
      <c r="N67" s="344"/>
      <c r="O67" s="344"/>
      <c r="P67" s="344"/>
      <c r="Q67" s="344"/>
      <c r="R67" s="344"/>
      <c r="S67" s="344"/>
      <c r="T67" s="344"/>
      <c r="U67" s="344"/>
      <c r="V67" s="344"/>
      <c r="W67" s="344"/>
      <c r="X67" s="344"/>
      <c r="Y67" s="344"/>
      <c r="Z67" s="344"/>
      <c r="AA67" s="344"/>
      <c r="AB67" s="344"/>
      <c r="AC67" s="344"/>
      <c r="AD67" s="344"/>
      <c r="AE67" s="344"/>
    </row>
    <row r="68" spans="1:31" x14ac:dyDescent="0.25">
      <c r="A68" s="346" t="s">
        <v>459</v>
      </c>
      <c r="B68" s="346" t="s">
        <v>458</v>
      </c>
      <c r="C68" s="346" t="s">
        <v>455</v>
      </c>
      <c r="D68" s="346" t="s">
        <v>278</v>
      </c>
      <c r="E68" s="346" t="s">
        <v>454</v>
      </c>
      <c r="F68" s="346" t="s">
        <v>454</v>
      </c>
      <c r="G68" s="346" t="s">
        <v>453</v>
      </c>
      <c r="H68" s="346" t="s">
        <v>452</v>
      </c>
      <c r="I68" s="346" t="s">
        <v>211</v>
      </c>
      <c r="J68" s="347">
        <v>14</v>
      </c>
      <c r="K68" s="347">
        <v>556808.47</v>
      </c>
      <c r="L68" s="10"/>
      <c r="M68" s="344"/>
      <c r="N68" s="344"/>
      <c r="O68" s="344"/>
      <c r="P68" s="344"/>
      <c r="Q68" s="344"/>
      <c r="R68" s="344"/>
      <c r="S68" s="344"/>
      <c r="T68" s="344"/>
      <c r="U68" s="344"/>
      <c r="V68" s="344"/>
      <c r="W68" s="344"/>
      <c r="X68" s="344"/>
      <c r="Y68" s="344"/>
      <c r="Z68" s="344"/>
      <c r="AA68" s="344"/>
      <c r="AB68" s="344"/>
      <c r="AC68" s="344"/>
      <c r="AD68" s="344"/>
      <c r="AE68" s="344"/>
    </row>
    <row r="69" spans="1:31" x14ac:dyDescent="0.25">
      <c r="A69" s="346" t="s">
        <v>457</v>
      </c>
      <c r="B69" s="346" t="s">
        <v>456</v>
      </c>
      <c r="C69" s="346" t="s">
        <v>455</v>
      </c>
      <c r="D69" s="346" t="s">
        <v>278</v>
      </c>
      <c r="E69" s="346" t="s">
        <v>454</v>
      </c>
      <c r="F69" s="346" t="s">
        <v>454</v>
      </c>
      <c r="G69" s="346" t="s">
        <v>453</v>
      </c>
      <c r="H69" s="346" t="s">
        <v>452</v>
      </c>
      <c r="I69" s="346" t="s">
        <v>211</v>
      </c>
      <c r="J69" s="347">
        <v>14</v>
      </c>
      <c r="K69" s="347">
        <v>111943.61</v>
      </c>
      <c r="L69" s="10"/>
      <c r="M69" s="344"/>
      <c r="N69" s="344"/>
      <c r="O69" s="344"/>
      <c r="P69" s="344"/>
      <c r="Q69" s="344"/>
      <c r="R69" s="344"/>
      <c r="S69" s="344"/>
      <c r="T69" s="344"/>
      <c r="U69" s="344"/>
      <c r="V69" s="344"/>
      <c r="W69" s="344"/>
      <c r="X69" s="344"/>
      <c r="Y69" s="344"/>
      <c r="Z69" s="344"/>
      <c r="AA69" s="344"/>
      <c r="AB69" s="344"/>
      <c r="AC69" s="344"/>
      <c r="AD69" s="344"/>
      <c r="AE69" s="344"/>
    </row>
    <row r="70" spans="1:31" x14ac:dyDescent="0.25">
      <c r="A70" s="346" t="s">
        <v>451</v>
      </c>
      <c r="B70" s="346" t="s">
        <v>447</v>
      </c>
      <c r="C70" s="346" t="s">
        <v>448</v>
      </c>
      <c r="D70" s="346" t="s">
        <v>447</v>
      </c>
      <c r="E70" s="346" t="s">
        <v>386</v>
      </c>
      <c r="F70" s="346" t="s">
        <v>386</v>
      </c>
      <c r="G70" s="346" t="s">
        <v>385</v>
      </c>
      <c r="H70" s="346" t="s">
        <v>384</v>
      </c>
      <c r="I70" s="346" t="s">
        <v>211</v>
      </c>
      <c r="J70" s="347">
        <v>14</v>
      </c>
      <c r="K70" s="347">
        <v>1465403.23</v>
      </c>
      <c r="L70" s="10"/>
      <c r="M70" s="344"/>
      <c r="N70" s="344"/>
      <c r="O70" s="344"/>
      <c r="P70" s="344"/>
      <c r="Q70" s="344"/>
      <c r="R70" s="344"/>
      <c r="S70" s="344"/>
      <c r="T70" s="344"/>
      <c r="U70" s="344"/>
      <c r="V70" s="344"/>
      <c r="W70" s="344"/>
      <c r="X70" s="344"/>
      <c r="Y70" s="344"/>
      <c r="Z70" s="344"/>
      <c r="AA70" s="344"/>
      <c r="AB70" s="344"/>
      <c r="AC70" s="344"/>
      <c r="AD70" s="344"/>
      <c r="AE70" s="344"/>
    </row>
    <row r="71" spans="1:31" x14ac:dyDescent="0.25">
      <c r="A71" s="346" t="s">
        <v>450</v>
      </c>
      <c r="B71" s="346" t="s">
        <v>449</v>
      </c>
      <c r="C71" s="346" t="s">
        <v>448</v>
      </c>
      <c r="D71" s="346" t="s">
        <v>447</v>
      </c>
      <c r="E71" s="346" t="s">
        <v>386</v>
      </c>
      <c r="F71" s="346" t="s">
        <v>386</v>
      </c>
      <c r="G71" s="346" t="s">
        <v>385</v>
      </c>
      <c r="H71" s="346" t="s">
        <v>384</v>
      </c>
      <c r="I71" s="346" t="s">
        <v>211</v>
      </c>
      <c r="J71" s="347">
        <v>14</v>
      </c>
      <c r="K71" s="347">
        <v>-42519.69</v>
      </c>
      <c r="L71" s="10"/>
      <c r="M71" s="344"/>
      <c r="N71" s="344"/>
      <c r="O71" s="344"/>
      <c r="P71" s="344"/>
      <c r="Q71" s="344"/>
      <c r="R71" s="344"/>
      <c r="S71" s="344"/>
      <c r="T71" s="344"/>
      <c r="U71" s="344"/>
      <c r="V71" s="344"/>
      <c r="W71" s="344"/>
      <c r="X71" s="344"/>
      <c r="Y71" s="344"/>
      <c r="Z71" s="344"/>
      <c r="AA71" s="344"/>
      <c r="AB71" s="344"/>
      <c r="AC71" s="344"/>
      <c r="AD71" s="344"/>
      <c r="AE71" s="344"/>
    </row>
    <row r="72" spans="1:31" x14ac:dyDescent="0.25">
      <c r="A72" s="346" t="s">
        <v>446</v>
      </c>
      <c r="B72" s="346" t="s">
        <v>445</v>
      </c>
      <c r="C72" s="346" t="s">
        <v>444</v>
      </c>
      <c r="D72" s="346" t="s">
        <v>443</v>
      </c>
      <c r="E72" s="346" t="s">
        <v>386</v>
      </c>
      <c r="F72" s="346" t="s">
        <v>386</v>
      </c>
      <c r="G72" s="346" t="s">
        <v>385</v>
      </c>
      <c r="H72" s="346" t="s">
        <v>384</v>
      </c>
      <c r="I72" s="346" t="s">
        <v>211</v>
      </c>
      <c r="J72" s="347">
        <v>14</v>
      </c>
      <c r="K72" s="347">
        <v>-21.08</v>
      </c>
      <c r="L72" s="10"/>
      <c r="M72" s="344"/>
      <c r="N72" s="344"/>
      <c r="O72" s="344"/>
      <c r="P72" s="344"/>
      <c r="Q72" s="344"/>
      <c r="R72" s="344"/>
      <c r="S72" s="344"/>
      <c r="T72" s="344"/>
      <c r="U72" s="344"/>
      <c r="V72" s="344"/>
      <c r="W72" s="344"/>
      <c r="X72" s="344"/>
      <c r="Y72" s="344"/>
      <c r="Z72" s="344"/>
      <c r="AA72" s="344"/>
      <c r="AB72" s="344"/>
      <c r="AC72" s="344"/>
      <c r="AD72" s="344"/>
      <c r="AE72" s="344"/>
    </row>
    <row r="73" spans="1:31" x14ac:dyDescent="0.25">
      <c r="A73" s="346" t="s">
        <v>442</v>
      </c>
      <c r="B73" s="346" t="s">
        <v>441</v>
      </c>
      <c r="C73" s="346" t="s">
        <v>408</v>
      </c>
      <c r="D73" s="346" t="s">
        <v>278</v>
      </c>
      <c r="E73" s="346" t="s">
        <v>250</v>
      </c>
      <c r="F73" s="346" t="s">
        <v>250</v>
      </c>
      <c r="G73" s="346" t="s">
        <v>406</v>
      </c>
      <c r="H73" s="346" t="s">
        <v>405</v>
      </c>
      <c r="I73" s="346" t="s">
        <v>211</v>
      </c>
      <c r="J73" s="347">
        <v>14</v>
      </c>
      <c r="K73" s="347">
        <v>519954.24</v>
      </c>
      <c r="L73" s="10"/>
      <c r="M73" s="344"/>
      <c r="N73" s="344"/>
      <c r="O73" s="344"/>
      <c r="P73" s="344"/>
      <c r="Q73" s="344"/>
      <c r="R73" s="344"/>
      <c r="S73" s="344"/>
      <c r="T73" s="344"/>
      <c r="U73" s="344"/>
      <c r="V73" s="344"/>
      <c r="W73" s="344"/>
      <c r="X73" s="344"/>
      <c r="Y73" s="344"/>
      <c r="Z73" s="344"/>
      <c r="AA73" s="344"/>
      <c r="AB73" s="344"/>
      <c r="AC73" s="344"/>
      <c r="AD73" s="344"/>
      <c r="AE73" s="344"/>
    </row>
    <row r="74" spans="1:31" x14ac:dyDescent="0.25">
      <c r="A74" s="346" t="s">
        <v>440</v>
      </c>
      <c r="B74" s="346" t="s">
        <v>439</v>
      </c>
      <c r="C74" s="346" t="s">
        <v>408</v>
      </c>
      <c r="D74" s="346" t="s">
        <v>278</v>
      </c>
      <c r="E74" s="346" t="s">
        <v>250</v>
      </c>
      <c r="F74" s="346" t="s">
        <v>250</v>
      </c>
      <c r="G74" s="346" t="s">
        <v>406</v>
      </c>
      <c r="H74" s="346" t="s">
        <v>405</v>
      </c>
      <c r="I74" s="346" t="s">
        <v>211</v>
      </c>
      <c r="J74" s="347">
        <v>14</v>
      </c>
      <c r="K74" s="347">
        <v>27152.84</v>
      </c>
      <c r="L74" s="10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44"/>
      <c r="Y74" s="344"/>
      <c r="Z74" s="344"/>
      <c r="AA74" s="344"/>
      <c r="AB74" s="344"/>
      <c r="AC74" s="344"/>
      <c r="AD74" s="344"/>
      <c r="AE74" s="344"/>
    </row>
    <row r="75" spans="1:31" x14ac:dyDescent="0.25">
      <c r="A75" s="346" t="s">
        <v>438</v>
      </c>
      <c r="B75" s="346" t="s">
        <v>437</v>
      </c>
      <c r="C75" s="346" t="s">
        <v>408</v>
      </c>
      <c r="D75" s="346" t="s">
        <v>278</v>
      </c>
      <c r="E75" s="346" t="s">
        <v>430</v>
      </c>
      <c r="F75" s="346" t="s">
        <v>430</v>
      </c>
      <c r="G75" s="346" t="s">
        <v>406</v>
      </c>
      <c r="H75" s="346" t="s">
        <v>405</v>
      </c>
      <c r="I75" s="346" t="s">
        <v>211</v>
      </c>
      <c r="J75" s="347">
        <v>14</v>
      </c>
      <c r="K75" s="347">
        <v>2656307.73</v>
      </c>
      <c r="L75" s="10"/>
      <c r="M75" s="344"/>
      <c r="N75" s="344"/>
      <c r="O75" s="344"/>
      <c r="P75" s="344"/>
      <c r="Q75" s="344"/>
      <c r="R75" s="344"/>
      <c r="S75" s="344"/>
      <c r="T75" s="344"/>
      <c r="U75" s="344"/>
      <c r="V75" s="344"/>
      <c r="W75" s="344"/>
      <c r="X75" s="344"/>
      <c r="Y75" s="344"/>
      <c r="Z75" s="344"/>
      <c r="AA75" s="344"/>
      <c r="AB75" s="344"/>
      <c r="AC75" s="344"/>
      <c r="AD75" s="344"/>
      <c r="AE75" s="344"/>
    </row>
    <row r="76" spans="1:31" x14ac:dyDescent="0.25">
      <c r="A76" s="346" t="s">
        <v>436</v>
      </c>
      <c r="B76" s="346" t="s">
        <v>435</v>
      </c>
      <c r="C76" s="346" t="s">
        <v>408</v>
      </c>
      <c r="D76" s="346" t="s">
        <v>278</v>
      </c>
      <c r="E76" s="346" t="s">
        <v>430</v>
      </c>
      <c r="F76" s="346" t="s">
        <v>430</v>
      </c>
      <c r="G76" s="346" t="s">
        <v>406</v>
      </c>
      <c r="H76" s="346" t="s">
        <v>405</v>
      </c>
      <c r="I76" s="346" t="s">
        <v>211</v>
      </c>
      <c r="J76" s="347">
        <v>14</v>
      </c>
      <c r="K76" s="347">
        <v>15458.55</v>
      </c>
      <c r="L76" s="10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344"/>
      <c r="Z76" s="344"/>
      <c r="AA76" s="344"/>
      <c r="AB76" s="344"/>
      <c r="AC76" s="344"/>
      <c r="AD76" s="344"/>
      <c r="AE76" s="344"/>
    </row>
    <row r="77" spans="1:31" x14ac:dyDescent="0.25">
      <c r="A77" s="346" t="s">
        <v>434</v>
      </c>
      <c r="B77" s="346" t="s">
        <v>433</v>
      </c>
      <c r="C77" s="346" t="s">
        <v>417</v>
      </c>
      <c r="D77" s="346" t="s">
        <v>278</v>
      </c>
      <c r="E77" s="346" t="s">
        <v>430</v>
      </c>
      <c r="F77" s="346" t="s">
        <v>430</v>
      </c>
      <c r="G77" s="346" t="s">
        <v>421</v>
      </c>
      <c r="H77" s="346" t="s">
        <v>420</v>
      </c>
      <c r="I77" s="346" t="s">
        <v>211</v>
      </c>
      <c r="J77" s="347">
        <v>14</v>
      </c>
      <c r="K77" s="347">
        <v>443155.02</v>
      </c>
      <c r="L77" s="10"/>
      <c r="M77" s="344"/>
      <c r="N77" s="344"/>
      <c r="O77" s="344"/>
      <c r="P77" s="344"/>
      <c r="Q77" s="344"/>
      <c r="R77" s="344"/>
      <c r="S77" s="344"/>
      <c r="T77" s="344"/>
      <c r="U77" s="344"/>
      <c r="V77" s="344"/>
      <c r="W77" s="344"/>
      <c r="X77" s="344"/>
      <c r="Y77" s="344"/>
      <c r="Z77" s="344"/>
      <c r="AA77" s="344"/>
      <c r="AB77" s="344"/>
      <c r="AC77" s="344"/>
      <c r="AD77" s="344"/>
      <c r="AE77" s="344"/>
    </row>
    <row r="78" spans="1:31" x14ac:dyDescent="0.25">
      <c r="A78" s="346" t="s">
        <v>432</v>
      </c>
      <c r="B78" s="346" t="s">
        <v>431</v>
      </c>
      <c r="C78" s="346" t="s">
        <v>417</v>
      </c>
      <c r="D78" s="346" t="s">
        <v>278</v>
      </c>
      <c r="E78" s="346" t="s">
        <v>430</v>
      </c>
      <c r="F78" s="346" t="s">
        <v>430</v>
      </c>
      <c r="G78" s="346" t="s">
        <v>421</v>
      </c>
      <c r="H78" s="346" t="s">
        <v>420</v>
      </c>
      <c r="I78" s="346" t="s">
        <v>211</v>
      </c>
      <c r="J78" s="347">
        <v>14</v>
      </c>
      <c r="K78" s="347">
        <v>4111.32</v>
      </c>
      <c r="L78" s="10"/>
      <c r="M78" s="344"/>
      <c r="N78" s="344"/>
      <c r="O78" s="344"/>
      <c r="P78" s="344"/>
      <c r="Q78" s="344"/>
      <c r="R78" s="344"/>
      <c r="S78" s="344"/>
      <c r="T78" s="344"/>
      <c r="U78" s="344"/>
      <c r="V78" s="344"/>
      <c r="W78" s="344"/>
      <c r="X78" s="344"/>
      <c r="Y78" s="344"/>
      <c r="Z78" s="344"/>
      <c r="AA78" s="344"/>
      <c r="AB78" s="344"/>
      <c r="AC78" s="344"/>
      <c r="AD78" s="344"/>
      <c r="AE78" s="344"/>
    </row>
    <row r="79" spans="1:31" x14ac:dyDescent="0.25">
      <c r="A79" s="346" t="s">
        <v>429</v>
      </c>
      <c r="B79" s="346" t="s">
        <v>428</v>
      </c>
      <c r="C79" s="346" t="s">
        <v>417</v>
      </c>
      <c r="D79" s="346" t="s">
        <v>278</v>
      </c>
      <c r="E79" s="346" t="s">
        <v>407</v>
      </c>
      <c r="F79" s="346" t="s">
        <v>407</v>
      </c>
      <c r="G79" s="346" t="s">
        <v>421</v>
      </c>
      <c r="H79" s="346" t="s">
        <v>420</v>
      </c>
      <c r="I79" s="346" t="s">
        <v>211</v>
      </c>
      <c r="J79" s="347">
        <v>14</v>
      </c>
      <c r="K79" s="347">
        <v>295401.01</v>
      </c>
      <c r="L79" s="10"/>
      <c r="M79" s="344"/>
      <c r="N79" s="344"/>
      <c r="O79" s="344"/>
      <c r="P79" s="344"/>
      <c r="Q79" s="344"/>
      <c r="R79" s="344"/>
      <c r="S79" s="344"/>
      <c r="T79" s="344"/>
      <c r="U79" s="344"/>
      <c r="V79" s="344"/>
      <c r="W79" s="344"/>
      <c r="X79" s="344"/>
      <c r="Y79" s="344"/>
      <c r="Z79" s="344"/>
      <c r="AA79" s="344"/>
      <c r="AB79" s="344"/>
      <c r="AC79" s="344"/>
      <c r="AD79" s="344"/>
      <c r="AE79" s="344"/>
    </row>
    <row r="80" spans="1:31" x14ac:dyDescent="0.25">
      <c r="A80" s="346" t="s">
        <v>427</v>
      </c>
      <c r="B80" s="346" t="s">
        <v>426</v>
      </c>
      <c r="C80" s="346" t="s">
        <v>417</v>
      </c>
      <c r="D80" s="346" t="s">
        <v>278</v>
      </c>
      <c r="E80" s="346" t="s">
        <v>407</v>
      </c>
      <c r="F80" s="346" t="s">
        <v>407</v>
      </c>
      <c r="G80" s="346" t="s">
        <v>421</v>
      </c>
      <c r="H80" s="346" t="s">
        <v>420</v>
      </c>
      <c r="I80" s="346" t="s">
        <v>211</v>
      </c>
      <c r="J80" s="347">
        <v>14</v>
      </c>
      <c r="K80" s="347">
        <v>4036.9</v>
      </c>
      <c r="L80" s="10"/>
      <c r="M80" s="344"/>
      <c r="N80" s="344"/>
      <c r="O80" s="344"/>
      <c r="P80" s="344"/>
      <c r="Q80" s="344"/>
      <c r="R80" s="344"/>
      <c r="S80" s="344"/>
      <c r="T80" s="344"/>
      <c r="U80" s="344"/>
      <c r="V80" s="344"/>
      <c r="W80" s="344"/>
      <c r="X80" s="344"/>
      <c r="Y80" s="344"/>
      <c r="Z80" s="344"/>
      <c r="AA80" s="344"/>
      <c r="AB80" s="344"/>
      <c r="AC80" s="344"/>
      <c r="AD80" s="344"/>
      <c r="AE80" s="344"/>
    </row>
    <row r="81" spans="1:31" x14ac:dyDescent="0.25">
      <c r="A81" s="346" t="s">
        <v>425</v>
      </c>
      <c r="B81" s="346" t="s">
        <v>424</v>
      </c>
      <c r="C81" s="346" t="s">
        <v>417</v>
      </c>
      <c r="D81" s="346" t="s">
        <v>278</v>
      </c>
      <c r="E81" s="346" t="s">
        <v>250</v>
      </c>
      <c r="F81" s="346" t="s">
        <v>250</v>
      </c>
      <c r="G81" s="346" t="s">
        <v>421</v>
      </c>
      <c r="H81" s="346" t="s">
        <v>420</v>
      </c>
      <c r="I81" s="346" t="s">
        <v>211</v>
      </c>
      <c r="J81" s="347">
        <v>14</v>
      </c>
      <c r="K81" s="347">
        <v>2344243.2799999998</v>
      </c>
      <c r="L81" s="10"/>
      <c r="M81" s="344"/>
      <c r="N81" s="344"/>
      <c r="O81" s="344"/>
      <c r="P81" s="344"/>
      <c r="Q81" s="344"/>
      <c r="R81" s="344"/>
      <c r="S81" s="344"/>
      <c r="T81" s="344"/>
      <c r="U81" s="344"/>
      <c r="V81" s="344"/>
      <c r="W81" s="344"/>
      <c r="X81" s="344"/>
      <c r="Y81" s="344"/>
      <c r="Z81" s="344"/>
      <c r="AA81" s="344"/>
      <c r="AB81" s="344"/>
      <c r="AC81" s="344"/>
      <c r="AD81" s="344"/>
      <c r="AE81" s="344"/>
    </row>
    <row r="82" spans="1:31" x14ac:dyDescent="0.25">
      <c r="A82" s="346" t="s">
        <v>423</v>
      </c>
      <c r="B82" s="346" t="s">
        <v>422</v>
      </c>
      <c r="C82" s="346" t="s">
        <v>417</v>
      </c>
      <c r="D82" s="346" t="s">
        <v>278</v>
      </c>
      <c r="E82" s="346" t="s">
        <v>250</v>
      </c>
      <c r="F82" s="346" t="s">
        <v>250</v>
      </c>
      <c r="G82" s="346" t="s">
        <v>421</v>
      </c>
      <c r="H82" s="346" t="s">
        <v>420</v>
      </c>
      <c r="I82" s="346" t="s">
        <v>211</v>
      </c>
      <c r="J82" s="347">
        <v>14</v>
      </c>
      <c r="K82" s="347">
        <v>37205.18</v>
      </c>
      <c r="L82" s="10"/>
      <c r="M82" s="344"/>
      <c r="N82" s="344"/>
      <c r="O82" s="344"/>
      <c r="P82" s="344"/>
      <c r="Q82" s="344"/>
      <c r="R82" s="344"/>
      <c r="S82" s="344"/>
      <c r="T82" s="344"/>
      <c r="U82" s="344"/>
      <c r="V82" s="344"/>
      <c r="W82" s="344"/>
      <c r="X82" s="344"/>
      <c r="Y82" s="344"/>
      <c r="Z82" s="344"/>
      <c r="AA82" s="344"/>
      <c r="AB82" s="344"/>
      <c r="AC82" s="344"/>
      <c r="AD82" s="344"/>
      <c r="AE82" s="344"/>
    </row>
    <row r="83" spans="1:31" x14ac:dyDescent="0.25">
      <c r="A83" s="346" t="s">
        <v>419</v>
      </c>
      <c r="B83" s="346" t="s">
        <v>418</v>
      </c>
      <c r="C83" s="346" t="s">
        <v>417</v>
      </c>
      <c r="D83" s="346" t="s">
        <v>278</v>
      </c>
      <c r="E83" s="346" t="s">
        <v>250</v>
      </c>
      <c r="F83" s="346" t="s">
        <v>250</v>
      </c>
      <c r="G83" s="346" t="s">
        <v>416</v>
      </c>
      <c r="H83" s="346" t="s">
        <v>415</v>
      </c>
      <c r="I83" s="346" t="s">
        <v>211</v>
      </c>
      <c r="J83" s="347">
        <v>14</v>
      </c>
      <c r="K83" s="347">
        <v>496963.98</v>
      </c>
      <c r="L83" s="10"/>
      <c r="M83" s="344"/>
      <c r="N83" s="344"/>
      <c r="O83" s="344"/>
      <c r="P83" s="344"/>
      <c r="Q83" s="344"/>
      <c r="R83" s="344"/>
      <c r="S83" s="344"/>
      <c r="T83" s="344"/>
      <c r="U83" s="344"/>
      <c r="V83" s="344"/>
      <c r="W83" s="344"/>
      <c r="X83" s="344"/>
      <c r="Y83" s="344"/>
      <c r="Z83" s="344"/>
      <c r="AA83" s="344"/>
      <c r="AB83" s="344"/>
      <c r="AC83" s="344"/>
      <c r="AD83" s="344"/>
      <c r="AE83" s="344"/>
    </row>
    <row r="84" spans="1:31" x14ac:dyDescent="0.25">
      <c r="A84" s="346" t="s">
        <v>414</v>
      </c>
      <c r="B84" s="346" t="s">
        <v>413</v>
      </c>
      <c r="C84" s="346" t="s">
        <v>408</v>
      </c>
      <c r="D84" s="346" t="s">
        <v>278</v>
      </c>
      <c r="E84" s="346" t="s">
        <v>250</v>
      </c>
      <c r="F84" s="346" t="s">
        <v>250</v>
      </c>
      <c r="G84" s="346" t="s">
        <v>412</v>
      </c>
      <c r="H84" s="346" t="s">
        <v>411</v>
      </c>
      <c r="I84" s="346" t="s">
        <v>211</v>
      </c>
      <c r="J84" s="347">
        <v>14</v>
      </c>
      <c r="K84" s="347">
        <v>632260.61</v>
      </c>
      <c r="L84" s="10"/>
      <c r="M84" s="344"/>
      <c r="N84" s="344"/>
      <c r="O84" s="344"/>
      <c r="P84" s="344"/>
      <c r="Q84" s="344"/>
      <c r="R84" s="344"/>
      <c r="S84" s="344"/>
      <c r="T84" s="344"/>
      <c r="U84" s="344"/>
      <c r="V84" s="344"/>
      <c r="W84" s="344"/>
      <c r="X84" s="344"/>
      <c r="Y84" s="344"/>
      <c r="Z84" s="344"/>
      <c r="AA84" s="344"/>
      <c r="AB84" s="344"/>
      <c r="AC84" s="344"/>
      <c r="AD84" s="344"/>
      <c r="AE84" s="344"/>
    </row>
    <row r="85" spans="1:31" x14ac:dyDescent="0.25">
      <c r="A85" s="346" t="s">
        <v>410</v>
      </c>
      <c r="B85" s="346" t="s">
        <v>409</v>
      </c>
      <c r="C85" s="346" t="s">
        <v>408</v>
      </c>
      <c r="D85" s="346" t="s">
        <v>278</v>
      </c>
      <c r="E85" s="346" t="s">
        <v>407</v>
      </c>
      <c r="F85" s="346" t="s">
        <v>407</v>
      </c>
      <c r="G85" s="346" t="s">
        <v>406</v>
      </c>
      <c r="H85" s="346" t="s">
        <v>405</v>
      </c>
      <c r="I85" s="346" t="s">
        <v>211</v>
      </c>
      <c r="J85" s="347">
        <v>14</v>
      </c>
      <c r="K85" s="347">
        <v>449340.5</v>
      </c>
      <c r="L85" s="10"/>
      <c r="M85" s="344"/>
      <c r="N85" s="344"/>
      <c r="O85" s="344"/>
      <c r="P85" s="344"/>
      <c r="Q85" s="344"/>
      <c r="R85" s="344"/>
      <c r="S85" s="344"/>
      <c r="T85" s="344"/>
      <c r="U85" s="344"/>
      <c r="V85" s="344"/>
      <c r="W85" s="344"/>
      <c r="X85" s="344"/>
      <c r="Y85" s="344"/>
      <c r="Z85" s="344"/>
      <c r="AA85" s="344"/>
      <c r="AB85" s="344"/>
      <c r="AC85" s="344"/>
      <c r="AD85" s="344"/>
      <c r="AE85" s="344"/>
    </row>
    <row r="86" spans="1:31" x14ac:dyDescent="0.25">
      <c r="A86" s="346" t="s">
        <v>404</v>
      </c>
      <c r="B86" s="346" t="s">
        <v>403</v>
      </c>
      <c r="C86" s="346" t="s">
        <v>262</v>
      </c>
      <c r="D86" s="346" t="s">
        <v>402</v>
      </c>
      <c r="E86" s="346" t="s">
        <v>401</v>
      </c>
      <c r="F86" s="346" t="s">
        <v>213</v>
      </c>
      <c r="G86" s="346" t="s">
        <v>400</v>
      </c>
      <c r="H86" s="346" t="s">
        <v>399</v>
      </c>
      <c r="I86" s="346" t="s">
        <v>211</v>
      </c>
      <c r="J86" s="347">
        <v>14</v>
      </c>
      <c r="K86" s="347">
        <v>187721.2</v>
      </c>
      <c r="L86" s="10"/>
      <c r="M86" s="344"/>
      <c r="N86" s="344"/>
      <c r="O86" s="344"/>
      <c r="P86" s="344"/>
      <c r="Q86" s="344"/>
      <c r="R86" s="344"/>
      <c r="S86" s="344"/>
      <c r="T86" s="344"/>
      <c r="U86" s="344"/>
      <c r="V86" s="344"/>
      <c r="W86" s="344"/>
      <c r="X86" s="344"/>
      <c r="Y86" s="344"/>
      <c r="Z86" s="344"/>
      <c r="AA86" s="344"/>
      <c r="AB86" s="344"/>
      <c r="AC86" s="344"/>
      <c r="AD86" s="344"/>
      <c r="AE86" s="344"/>
    </row>
    <row r="87" spans="1:31" x14ac:dyDescent="0.25">
      <c r="A87" s="346" t="s">
        <v>398</v>
      </c>
      <c r="B87" s="346" t="s">
        <v>394</v>
      </c>
      <c r="C87" s="346" t="s">
        <v>397</v>
      </c>
      <c r="D87" s="346" t="s">
        <v>394</v>
      </c>
      <c r="E87" s="346" t="s">
        <v>386</v>
      </c>
      <c r="F87" s="346" t="s">
        <v>386</v>
      </c>
      <c r="G87" s="346" t="s">
        <v>385</v>
      </c>
      <c r="H87" s="346" t="s">
        <v>384</v>
      </c>
      <c r="I87" s="346" t="s">
        <v>211</v>
      </c>
      <c r="J87" s="347">
        <v>14</v>
      </c>
      <c r="K87" s="347">
        <v>29.96</v>
      </c>
      <c r="L87" s="10"/>
      <c r="M87" s="344"/>
      <c r="N87" s="344"/>
      <c r="O87" s="344"/>
      <c r="P87" s="344"/>
      <c r="Q87" s="344"/>
      <c r="R87" s="344"/>
      <c r="S87" s="344"/>
      <c r="T87" s="344"/>
      <c r="U87" s="344"/>
      <c r="V87" s="344"/>
      <c r="W87" s="344"/>
      <c r="X87" s="344"/>
      <c r="Y87" s="344"/>
      <c r="Z87" s="344"/>
      <c r="AA87" s="344"/>
      <c r="AB87" s="344"/>
      <c r="AC87" s="344"/>
      <c r="AD87" s="344"/>
      <c r="AE87" s="344"/>
    </row>
    <row r="88" spans="1:31" x14ac:dyDescent="0.25">
      <c r="A88" s="346" t="s">
        <v>396</v>
      </c>
      <c r="B88" s="346" t="s">
        <v>394</v>
      </c>
      <c r="C88" s="346" t="s">
        <v>395</v>
      </c>
      <c r="D88" s="346" t="s">
        <v>394</v>
      </c>
      <c r="E88" s="346" t="s">
        <v>386</v>
      </c>
      <c r="F88" s="346" t="s">
        <v>386</v>
      </c>
      <c r="G88" s="346" t="s">
        <v>385</v>
      </c>
      <c r="H88" s="346" t="s">
        <v>384</v>
      </c>
      <c r="I88" s="346" t="s">
        <v>211</v>
      </c>
      <c r="J88" s="347">
        <v>14</v>
      </c>
      <c r="K88" s="347">
        <v>74425.279999999999</v>
      </c>
      <c r="L88" s="10"/>
      <c r="M88" s="344"/>
      <c r="N88" s="344"/>
      <c r="O88" s="344"/>
      <c r="P88" s="344"/>
      <c r="Q88" s="344"/>
      <c r="R88" s="344"/>
      <c r="S88" s="344"/>
      <c r="T88" s="344"/>
      <c r="U88" s="344"/>
      <c r="V88" s="344"/>
      <c r="W88" s="344"/>
      <c r="X88" s="344"/>
      <c r="Y88" s="344"/>
      <c r="Z88" s="344"/>
      <c r="AA88" s="344"/>
      <c r="AB88" s="344"/>
      <c r="AC88" s="344"/>
      <c r="AD88" s="344"/>
      <c r="AE88" s="344"/>
    </row>
    <row r="89" spans="1:31" x14ac:dyDescent="0.25">
      <c r="A89" s="346" t="s">
        <v>393</v>
      </c>
      <c r="B89" s="346" t="s">
        <v>392</v>
      </c>
      <c r="C89" s="346" t="s">
        <v>391</v>
      </c>
      <c r="D89" s="346" t="s">
        <v>390</v>
      </c>
      <c r="E89" s="346" t="s">
        <v>386</v>
      </c>
      <c r="F89" s="346" t="s">
        <v>386</v>
      </c>
      <c r="G89" s="346" t="s">
        <v>385</v>
      </c>
      <c r="H89" s="346" t="s">
        <v>384</v>
      </c>
      <c r="I89" s="346" t="s">
        <v>211</v>
      </c>
      <c r="J89" s="347">
        <v>14</v>
      </c>
      <c r="K89" s="347">
        <v>2932088.06</v>
      </c>
      <c r="L89" s="10"/>
      <c r="M89" s="344"/>
      <c r="N89" s="344"/>
      <c r="O89" s="344"/>
      <c r="P89" s="344"/>
      <c r="Q89" s="344"/>
      <c r="R89" s="344"/>
      <c r="S89" s="344"/>
      <c r="T89" s="344"/>
      <c r="U89" s="344"/>
      <c r="V89" s="344"/>
      <c r="W89" s="344"/>
      <c r="X89" s="344"/>
      <c r="Y89" s="344"/>
      <c r="Z89" s="344"/>
      <c r="AA89" s="344"/>
      <c r="AB89" s="344"/>
      <c r="AC89" s="344"/>
      <c r="AD89" s="344"/>
      <c r="AE89" s="344"/>
    </row>
    <row r="90" spans="1:31" x14ac:dyDescent="0.25">
      <c r="A90" s="346" t="s">
        <v>389</v>
      </c>
      <c r="B90" s="346" t="s">
        <v>388</v>
      </c>
      <c r="C90" s="346" t="s">
        <v>221</v>
      </c>
      <c r="D90" s="346" t="s">
        <v>387</v>
      </c>
      <c r="E90" s="346" t="s">
        <v>386</v>
      </c>
      <c r="F90" s="346" t="s">
        <v>386</v>
      </c>
      <c r="G90" s="346" t="s">
        <v>385</v>
      </c>
      <c r="H90" s="346" t="s">
        <v>384</v>
      </c>
      <c r="I90" s="346" t="s">
        <v>211</v>
      </c>
      <c r="J90" s="347">
        <v>14</v>
      </c>
      <c r="K90" s="347">
        <v>742912.8</v>
      </c>
      <c r="L90" s="10"/>
      <c r="M90" s="344"/>
      <c r="N90" s="344"/>
      <c r="O90" s="344"/>
      <c r="P90" s="344"/>
      <c r="Q90" s="344"/>
      <c r="R90" s="344"/>
      <c r="S90" s="344"/>
      <c r="T90" s="344"/>
      <c r="U90" s="344"/>
      <c r="V90" s="344"/>
      <c r="W90" s="344"/>
      <c r="X90" s="344"/>
      <c r="Y90" s="344"/>
      <c r="Z90" s="344"/>
      <c r="AA90" s="344"/>
      <c r="AB90" s="344"/>
      <c r="AC90" s="344"/>
      <c r="AD90" s="344"/>
      <c r="AE90" s="344"/>
    </row>
    <row r="91" spans="1:31" x14ac:dyDescent="0.25">
      <c r="A91" s="346" t="s">
        <v>383</v>
      </c>
      <c r="B91" s="346" t="s">
        <v>382</v>
      </c>
      <c r="C91" s="346" t="s">
        <v>381</v>
      </c>
      <c r="D91" s="346" t="s">
        <v>380</v>
      </c>
      <c r="E91" s="346" t="s">
        <v>241</v>
      </c>
      <c r="F91" s="346" t="s">
        <v>213</v>
      </c>
      <c r="G91" s="346" t="s">
        <v>240</v>
      </c>
      <c r="H91" s="346" t="s">
        <v>239</v>
      </c>
      <c r="I91" s="346" t="s">
        <v>211</v>
      </c>
      <c r="J91" s="347">
        <v>14</v>
      </c>
      <c r="K91" s="347">
        <v>4195407.95</v>
      </c>
      <c r="L91" s="10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44"/>
      <c r="Y91" s="344"/>
      <c r="Z91" s="344"/>
      <c r="AA91" s="344"/>
      <c r="AB91" s="344"/>
      <c r="AC91" s="344"/>
      <c r="AD91" s="344"/>
      <c r="AE91" s="344"/>
    </row>
    <row r="92" spans="1:31" x14ac:dyDescent="0.25">
      <c r="A92" s="346" t="s">
        <v>379</v>
      </c>
      <c r="B92" s="346" t="s">
        <v>377</v>
      </c>
      <c r="C92" s="346" t="s">
        <v>378</v>
      </c>
      <c r="D92" s="346" t="s">
        <v>377</v>
      </c>
      <c r="E92" s="346" t="s">
        <v>241</v>
      </c>
      <c r="F92" s="346" t="s">
        <v>213</v>
      </c>
      <c r="G92" s="346" t="s">
        <v>240</v>
      </c>
      <c r="H92" s="346" t="s">
        <v>239</v>
      </c>
      <c r="I92" s="346" t="s">
        <v>211</v>
      </c>
      <c r="J92" s="347">
        <v>14</v>
      </c>
      <c r="K92" s="347">
        <v>118117.87</v>
      </c>
      <c r="L92" s="10"/>
      <c r="M92" s="344"/>
      <c r="N92" s="344"/>
      <c r="O92" s="344"/>
      <c r="P92" s="344"/>
      <c r="Q92" s="344"/>
      <c r="R92" s="344"/>
      <c r="S92" s="344"/>
      <c r="T92" s="344"/>
      <c r="U92" s="344"/>
      <c r="V92" s="344"/>
      <c r="W92" s="344"/>
      <c r="X92" s="344"/>
      <c r="Y92" s="344"/>
      <c r="Z92" s="344"/>
      <c r="AA92" s="344"/>
      <c r="AB92" s="344"/>
      <c r="AC92" s="344"/>
      <c r="AD92" s="344"/>
      <c r="AE92" s="344"/>
    </row>
    <row r="93" spans="1:31" x14ac:dyDescent="0.25">
      <c r="A93" s="346" t="s">
        <v>376</v>
      </c>
      <c r="B93" s="346" t="s">
        <v>375</v>
      </c>
      <c r="C93" s="346" t="s">
        <v>374</v>
      </c>
      <c r="D93" s="346" t="s">
        <v>246</v>
      </c>
      <c r="E93" s="346" t="s">
        <v>241</v>
      </c>
      <c r="F93" s="346" t="s">
        <v>213</v>
      </c>
      <c r="G93" s="346" t="s">
        <v>240</v>
      </c>
      <c r="H93" s="346" t="s">
        <v>239</v>
      </c>
      <c r="I93" s="346" t="s">
        <v>211</v>
      </c>
      <c r="J93" s="347">
        <v>14</v>
      </c>
      <c r="K93" s="347">
        <v>844916.48</v>
      </c>
      <c r="L93" s="10"/>
      <c r="M93" s="344"/>
      <c r="N93" s="344"/>
      <c r="O93" s="344"/>
      <c r="P93" s="344"/>
      <c r="Q93" s="344"/>
      <c r="R93" s="344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</row>
    <row r="94" spans="1:31" x14ac:dyDescent="0.25">
      <c r="A94" s="346" t="s">
        <v>373</v>
      </c>
      <c r="B94" s="346" t="s">
        <v>372</v>
      </c>
      <c r="C94" s="346" t="s">
        <v>371</v>
      </c>
      <c r="D94" s="346" t="s">
        <v>370</v>
      </c>
      <c r="E94" s="346" t="s">
        <v>241</v>
      </c>
      <c r="F94" s="346" t="s">
        <v>213</v>
      </c>
      <c r="G94" s="346" t="s">
        <v>240</v>
      </c>
      <c r="H94" s="346" t="s">
        <v>239</v>
      </c>
      <c r="I94" s="346" t="s">
        <v>211</v>
      </c>
      <c r="J94" s="347">
        <v>14</v>
      </c>
      <c r="K94" s="347">
        <v>295418.44</v>
      </c>
      <c r="L94" s="10"/>
      <c r="M94" s="344"/>
      <c r="N94" s="344"/>
      <c r="O94" s="344"/>
      <c r="P94" s="344"/>
      <c r="Q94" s="344"/>
      <c r="R94" s="344"/>
      <c r="S94" s="344"/>
      <c r="T94" s="344"/>
      <c r="U94" s="344"/>
      <c r="V94" s="344"/>
      <c r="W94" s="344"/>
      <c r="X94" s="344"/>
      <c r="Y94" s="344"/>
      <c r="Z94" s="344"/>
      <c r="AA94" s="344"/>
      <c r="AB94" s="344"/>
      <c r="AC94" s="344"/>
      <c r="AD94" s="344"/>
      <c r="AE94" s="344"/>
    </row>
    <row r="95" spans="1:31" x14ac:dyDescent="0.25">
      <c r="A95" s="346" t="s">
        <v>369</v>
      </c>
      <c r="B95" s="346" t="s">
        <v>368</v>
      </c>
      <c r="C95" s="346" t="s">
        <v>367</v>
      </c>
      <c r="D95" s="346" t="s">
        <v>366</v>
      </c>
      <c r="E95" s="346" t="s">
        <v>241</v>
      </c>
      <c r="F95" s="346" t="s">
        <v>213</v>
      </c>
      <c r="G95" s="346" t="s">
        <v>240</v>
      </c>
      <c r="H95" s="346" t="s">
        <v>239</v>
      </c>
      <c r="I95" s="346" t="s">
        <v>211</v>
      </c>
      <c r="J95" s="347">
        <v>14</v>
      </c>
      <c r="K95" s="347">
        <v>756800.19</v>
      </c>
      <c r="L95" s="10"/>
      <c r="M95" s="344"/>
      <c r="N95" s="344"/>
      <c r="O95" s="344"/>
      <c r="P95" s="344"/>
      <c r="Q95" s="344"/>
      <c r="R95" s="344"/>
      <c r="S95" s="344"/>
      <c r="T95" s="344"/>
      <c r="U95" s="344"/>
      <c r="V95" s="344"/>
      <c r="W95" s="344"/>
      <c r="X95" s="344"/>
      <c r="Y95" s="344"/>
      <c r="Z95" s="344"/>
      <c r="AA95" s="344"/>
      <c r="AB95" s="344"/>
      <c r="AC95" s="344"/>
      <c r="AD95" s="344"/>
      <c r="AE95" s="344"/>
    </row>
    <row r="96" spans="1:31" x14ac:dyDescent="0.25">
      <c r="A96" s="346" t="s">
        <v>365</v>
      </c>
      <c r="B96" s="346" t="s">
        <v>364</v>
      </c>
      <c r="C96" s="346" t="s">
        <v>361</v>
      </c>
      <c r="D96" s="346" t="s">
        <v>360</v>
      </c>
      <c r="E96" s="346" t="s">
        <v>241</v>
      </c>
      <c r="F96" s="346" t="s">
        <v>213</v>
      </c>
      <c r="G96" s="346" t="s">
        <v>240</v>
      </c>
      <c r="H96" s="346" t="s">
        <v>239</v>
      </c>
      <c r="I96" s="346" t="s">
        <v>211</v>
      </c>
      <c r="J96" s="347">
        <v>14</v>
      </c>
      <c r="K96" s="347">
        <v>2073641.77</v>
      </c>
      <c r="L96" s="10"/>
      <c r="M96" s="344"/>
      <c r="N96" s="344"/>
      <c r="O96" s="344"/>
      <c r="P96" s="344"/>
      <c r="Q96" s="344"/>
      <c r="R96" s="344"/>
      <c r="S96" s="344"/>
      <c r="T96" s="344"/>
      <c r="U96" s="344"/>
      <c r="V96" s="344"/>
      <c r="W96" s="344"/>
      <c r="X96" s="344"/>
      <c r="Y96" s="344"/>
      <c r="Z96" s="344"/>
      <c r="AA96" s="344"/>
      <c r="AB96" s="344"/>
      <c r="AC96" s="344"/>
      <c r="AD96" s="344"/>
      <c r="AE96" s="344"/>
    </row>
    <row r="97" spans="1:31" x14ac:dyDescent="0.25">
      <c r="A97" s="346" t="s">
        <v>363</v>
      </c>
      <c r="B97" s="346" t="s">
        <v>362</v>
      </c>
      <c r="C97" s="346" t="s">
        <v>361</v>
      </c>
      <c r="D97" s="346" t="s">
        <v>360</v>
      </c>
      <c r="E97" s="346" t="s">
        <v>241</v>
      </c>
      <c r="F97" s="346" t="s">
        <v>213</v>
      </c>
      <c r="G97" s="346" t="s">
        <v>240</v>
      </c>
      <c r="H97" s="346" t="s">
        <v>239</v>
      </c>
      <c r="I97" s="346" t="s">
        <v>211</v>
      </c>
      <c r="J97" s="347">
        <v>14</v>
      </c>
      <c r="K97" s="347">
        <v>192209.14</v>
      </c>
      <c r="L97" s="10"/>
      <c r="M97" s="344"/>
      <c r="N97" s="344"/>
      <c r="O97" s="344"/>
      <c r="P97" s="344"/>
      <c r="Q97" s="344"/>
      <c r="R97" s="344"/>
      <c r="S97" s="344"/>
      <c r="T97" s="344"/>
      <c r="U97" s="344"/>
      <c r="V97" s="344"/>
      <c r="W97" s="344"/>
      <c r="X97" s="344"/>
      <c r="Y97" s="344"/>
      <c r="Z97" s="344"/>
      <c r="AA97" s="344"/>
      <c r="AB97" s="344"/>
      <c r="AC97" s="344"/>
      <c r="AD97" s="344"/>
      <c r="AE97" s="344"/>
    </row>
    <row r="98" spans="1:31" x14ac:dyDescent="0.25">
      <c r="A98" s="346" t="s">
        <v>359</v>
      </c>
      <c r="B98" s="346" t="s">
        <v>358</v>
      </c>
      <c r="C98" s="346" t="s">
        <v>357</v>
      </c>
      <c r="D98" s="346" t="s">
        <v>251</v>
      </c>
      <c r="E98" s="346" t="s">
        <v>250</v>
      </c>
      <c r="F98" s="346" t="s">
        <v>250</v>
      </c>
      <c r="G98" s="346" t="s">
        <v>249</v>
      </c>
      <c r="H98" s="346" t="s">
        <v>248</v>
      </c>
      <c r="I98" s="346" t="s">
        <v>211</v>
      </c>
      <c r="J98" s="347">
        <v>14</v>
      </c>
      <c r="K98" s="347">
        <v>5152584.82</v>
      </c>
      <c r="L98" s="10"/>
      <c r="M98" s="344"/>
      <c r="N98" s="344"/>
      <c r="O98" s="344"/>
      <c r="P98" s="344"/>
      <c r="Q98" s="344"/>
      <c r="R98" s="344"/>
      <c r="S98" s="344"/>
      <c r="T98" s="344"/>
      <c r="U98" s="344"/>
      <c r="V98" s="344"/>
      <c r="W98" s="344"/>
      <c r="X98" s="344"/>
      <c r="Y98" s="344"/>
      <c r="Z98" s="344"/>
      <c r="AA98" s="344"/>
      <c r="AB98" s="344"/>
      <c r="AC98" s="344"/>
      <c r="AD98" s="344"/>
      <c r="AE98" s="344"/>
    </row>
    <row r="99" spans="1:31" x14ac:dyDescent="0.25">
      <c r="A99" s="346" t="s">
        <v>356</v>
      </c>
      <c r="B99" s="346" t="s">
        <v>355</v>
      </c>
      <c r="C99" s="346" t="s">
        <v>354</v>
      </c>
      <c r="D99" s="346" t="s">
        <v>251</v>
      </c>
      <c r="E99" s="346" t="s">
        <v>250</v>
      </c>
      <c r="F99" s="346" t="s">
        <v>250</v>
      </c>
      <c r="G99" s="346" t="s">
        <v>249</v>
      </c>
      <c r="H99" s="346" t="s">
        <v>248</v>
      </c>
      <c r="I99" s="346" t="s">
        <v>211</v>
      </c>
      <c r="J99" s="347">
        <v>14</v>
      </c>
      <c r="K99" s="347">
        <v>2032669.5</v>
      </c>
      <c r="L99" s="10"/>
      <c r="M99" s="344"/>
      <c r="N99" s="344"/>
      <c r="O99" s="344"/>
      <c r="P99" s="344"/>
      <c r="Q99" s="344"/>
      <c r="R99" s="344"/>
      <c r="S99" s="344"/>
      <c r="T99" s="344"/>
      <c r="U99" s="344"/>
      <c r="V99" s="344"/>
      <c r="W99" s="344"/>
      <c r="X99" s="344"/>
      <c r="Y99" s="344"/>
      <c r="Z99" s="344"/>
      <c r="AA99" s="344"/>
      <c r="AB99" s="344"/>
      <c r="AC99" s="344"/>
      <c r="AD99" s="344"/>
      <c r="AE99" s="344"/>
    </row>
    <row r="100" spans="1:31" x14ac:dyDescent="0.25">
      <c r="A100" s="346" t="s">
        <v>353</v>
      </c>
      <c r="B100" s="346" t="s">
        <v>352</v>
      </c>
      <c r="C100" s="346" t="s">
        <v>351</v>
      </c>
      <c r="D100" s="346" t="s">
        <v>316</v>
      </c>
      <c r="E100" s="346" t="s">
        <v>250</v>
      </c>
      <c r="F100" s="346" t="s">
        <v>250</v>
      </c>
      <c r="G100" s="346" t="s">
        <v>347</v>
      </c>
      <c r="H100" s="346" t="s">
        <v>346</v>
      </c>
      <c r="I100" s="346" t="s">
        <v>211</v>
      </c>
      <c r="J100" s="347">
        <v>14</v>
      </c>
      <c r="K100" s="347">
        <v>1637112.26</v>
      </c>
      <c r="L100" s="10"/>
      <c r="M100" s="344"/>
      <c r="N100" s="344"/>
      <c r="O100" s="344"/>
      <c r="P100" s="344"/>
      <c r="Q100" s="344"/>
      <c r="R100" s="344"/>
      <c r="S100" s="344"/>
      <c r="T100" s="344"/>
      <c r="U100" s="344"/>
      <c r="V100" s="344"/>
      <c r="W100" s="344"/>
      <c r="X100" s="344"/>
      <c r="Y100" s="344"/>
      <c r="Z100" s="344"/>
      <c r="AA100" s="344"/>
      <c r="AB100" s="344"/>
      <c r="AC100" s="344"/>
      <c r="AD100" s="344"/>
      <c r="AE100" s="344"/>
    </row>
    <row r="101" spans="1:31" x14ac:dyDescent="0.25">
      <c r="A101" s="346" t="s">
        <v>350</v>
      </c>
      <c r="B101" s="346" t="s">
        <v>349</v>
      </c>
      <c r="C101" s="346" t="s">
        <v>348</v>
      </c>
      <c r="D101" s="346" t="s">
        <v>316</v>
      </c>
      <c r="E101" s="346" t="s">
        <v>250</v>
      </c>
      <c r="F101" s="346" t="s">
        <v>250</v>
      </c>
      <c r="G101" s="346" t="s">
        <v>347</v>
      </c>
      <c r="H101" s="346" t="s">
        <v>346</v>
      </c>
      <c r="I101" s="346" t="s">
        <v>211</v>
      </c>
      <c r="J101" s="347">
        <v>14</v>
      </c>
      <c r="K101" s="347">
        <v>488378.44</v>
      </c>
      <c r="L101" s="10"/>
      <c r="M101" s="344"/>
      <c r="N101" s="344"/>
      <c r="O101" s="344"/>
      <c r="P101" s="344"/>
      <c r="Q101" s="344"/>
      <c r="R101" s="344"/>
      <c r="S101" s="344"/>
      <c r="T101" s="344"/>
      <c r="U101" s="344"/>
      <c r="V101" s="344"/>
      <c r="W101" s="344"/>
      <c r="X101" s="344"/>
      <c r="Y101" s="344"/>
      <c r="Z101" s="344"/>
      <c r="AA101" s="344"/>
      <c r="AB101" s="344"/>
      <c r="AC101" s="344"/>
      <c r="AD101" s="344"/>
      <c r="AE101" s="344"/>
    </row>
    <row r="102" spans="1:31" x14ac:dyDescent="0.25">
      <c r="A102" s="346" t="s">
        <v>345</v>
      </c>
      <c r="B102" s="346" t="s">
        <v>344</v>
      </c>
      <c r="C102" s="346" t="s">
        <v>230</v>
      </c>
      <c r="D102" s="346" t="s">
        <v>316</v>
      </c>
      <c r="E102" s="346" t="s">
        <v>250</v>
      </c>
      <c r="F102" s="346" t="s">
        <v>250</v>
      </c>
      <c r="G102" s="346" t="s">
        <v>343</v>
      </c>
      <c r="H102" s="346" t="s">
        <v>342</v>
      </c>
      <c r="I102" s="346" t="s">
        <v>211</v>
      </c>
      <c r="J102" s="347">
        <v>14</v>
      </c>
      <c r="K102" s="347">
        <v>1035399.51</v>
      </c>
      <c r="L102" s="10"/>
      <c r="M102" s="344"/>
      <c r="N102" s="344"/>
      <c r="O102" s="344"/>
      <c r="P102" s="344"/>
      <c r="Q102" s="344"/>
      <c r="R102" s="344"/>
      <c r="S102" s="344"/>
      <c r="T102" s="344"/>
      <c r="U102" s="344"/>
      <c r="V102" s="344"/>
      <c r="W102" s="344"/>
      <c r="X102" s="344"/>
      <c r="Y102" s="344"/>
      <c r="Z102" s="344"/>
      <c r="AA102" s="344"/>
      <c r="AB102" s="344"/>
      <c r="AC102" s="344"/>
      <c r="AD102" s="344"/>
      <c r="AE102" s="344"/>
    </row>
    <row r="103" spans="1:31" x14ac:dyDescent="0.25">
      <c r="A103" s="346" t="s">
        <v>341</v>
      </c>
      <c r="B103" s="346" t="s">
        <v>340</v>
      </c>
      <c r="C103" s="346" t="s">
        <v>243</v>
      </c>
      <c r="D103" s="346" t="s">
        <v>339</v>
      </c>
      <c r="E103" s="346" t="s">
        <v>241</v>
      </c>
      <c r="F103" s="346" t="s">
        <v>213</v>
      </c>
      <c r="G103" s="346" t="s">
        <v>240</v>
      </c>
      <c r="H103" s="346" t="s">
        <v>239</v>
      </c>
      <c r="I103" s="346" t="s">
        <v>211</v>
      </c>
      <c r="J103" s="347">
        <v>14</v>
      </c>
      <c r="K103" s="347">
        <v>1034247.95</v>
      </c>
      <c r="L103" s="10"/>
      <c r="M103" s="344"/>
      <c r="N103" s="344"/>
      <c r="O103" s="344"/>
      <c r="P103" s="344"/>
      <c r="Q103" s="344"/>
      <c r="R103" s="344"/>
      <c r="S103" s="344"/>
      <c r="T103" s="344"/>
      <c r="U103" s="344"/>
      <c r="V103" s="344"/>
      <c r="W103" s="344"/>
      <c r="X103" s="344"/>
      <c r="Y103" s="344"/>
      <c r="Z103" s="344"/>
      <c r="AA103" s="344"/>
      <c r="AB103" s="344"/>
      <c r="AC103" s="344"/>
      <c r="AD103" s="344"/>
      <c r="AE103" s="344"/>
    </row>
    <row r="104" spans="1:31" x14ac:dyDescent="0.25">
      <c r="A104" s="346" t="s">
        <v>338</v>
      </c>
      <c r="B104" s="346" t="s">
        <v>308</v>
      </c>
      <c r="C104" s="346" t="s">
        <v>337</v>
      </c>
      <c r="D104" s="346" t="s">
        <v>308</v>
      </c>
      <c r="E104" s="346" t="s">
        <v>336</v>
      </c>
      <c r="F104" s="346" t="s">
        <v>213</v>
      </c>
      <c r="G104" s="346" t="s">
        <v>335</v>
      </c>
      <c r="H104" s="346" t="s">
        <v>334</v>
      </c>
      <c r="I104" s="346" t="s">
        <v>211</v>
      </c>
      <c r="J104" s="347">
        <v>14</v>
      </c>
      <c r="K104" s="347">
        <v>3090657.57</v>
      </c>
      <c r="L104" s="10"/>
      <c r="M104" s="344"/>
      <c r="N104" s="344"/>
      <c r="O104" s="344"/>
      <c r="P104" s="344"/>
      <c r="Q104" s="344"/>
      <c r="R104" s="344"/>
      <c r="S104" s="344"/>
      <c r="T104" s="344"/>
      <c r="U104" s="344"/>
      <c r="V104" s="344"/>
      <c r="W104" s="344"/>
      <c r="X104" s="344"/>
      <c r="Y104" s="344"/>
      <c r="Z104" s="344"/>
      <c r="AA104" s="344"/>
      <c r="AB104" s="344"/>
      <c r="AC104" s="344"/>
      <c r="AD104" s="344"/>
      <c r="AE104" s="344"/>
    </row>
    <row r="105" spans="1:31" x14ac:dyDescent="0.25">
      <c r="A105" s="346" t="s">
        <v>333</v>
      </c>
      <c r="B105" s="346" t="s">
        <v>332</v>
      </c>
      <c r="C105" s="346" t="s">
        <v>289</v>
      </c>
      <c r="D105" s="346" t="s">
        <v>285</v>
      </c>
      <c r="E105" s="346" t="s">
        <v>284</v>
      </c>
      <c r="F105" s="346" t="s">
        <v>213</v>
      </c>
      <c r="G105" s="346" t="s">
        <v>283</v>
      </c>
      <c r="H105" s="346" t="s">
        <v>282</v>
      </c>
      <c r="I105" s="346" t="s">
        <v>211</v>
      </c>
      <c r="J105" s="347">
        <v>14</v>
      </c>
      <c r="K105" s="347">
        <v>1710646.98</v>
      </c>
      <c r="L105" s="10"/>
      <c r="M105" s="344"/>
      <c r="N105" s="344"/>
      <c r="O105" s="344"/>
      <c r="P105" s="344"/>
      <c r="Q105" s="344"/>
      <c r="R105" s="344"/>
      <c r="S105" s="344"/>
      <c r="T105" s="344"/>
      <c r="U105" s="344"/>
      <c r="V105" s="344"/>
      <c r="W105" s="344"/>
      <c r="X105" s="344"/>
      <c r="Y105" s="344"/>
      <c r="Z105" s="344"/>
      <c r="AA105" s="344"/>
      <c r="AB105" s="344"/>
      <c r="AC105" s="344"/>
      <c r="AD105" s="344"/>
      <c r="AE105" s="344"/>
    </row>
    <row r="106" spans="1:31" x14ac:dyDescent="0.25">
      <c r="A106" s="346" t="s">
        <v>331</v>
      </c>
      <c r="B106" s="346" t="s">
        <v>330</v>
      </c>
      <c r="C106" s="346" t="s">
        <v>289</v>
      </c>
      <c r="D106" s="346" t="s">
        <v>285</v>
      </c>
      <c r="E106" s="346" t="s">
        <v>284</v>
      </c>
      <c r="F106" s="346" t="s">
        <v>213</v>
      </c>
      <c r="G106" s="346" t="s">
        <v>283</v>
      </c>
      <c r="H106" s="346" t="s">
        <v>282</v>
      </c>
      <c r="I106" s="346" t="s">
        <v>211</v>
      </c>
      <c r="J106" s="347">
        <v>14</v>
      </c>
      <c r="K106" s="347">
        <v>-18.899999999999999</v>
      </c>
      <c r="L106" s="10"/>
      <c r="M106" s="344"/>
      <c r="N106" s="344"/>
      <c r="O106" s="344"/>
      <c r="P106" s="344"/>
      <c r="Q106" s="344"/>
      <c r="R106" s="344"/>
      <c r="S106" s="344"/>
      <c r="T106" s="344"/>
      <c r="U106" s="344"/>
      <c r="V106" s="344"/>
      <c r="W106" s="344"/>
      <c r="X106" s="344"/>
      <c r="Y106" s="344"/>
      <c r="Z106" s="344"/>
      <c r="AA106" s="344"/>
      <c r="AB106" s="344"/>
      <c r="AC106" s="344"/>
      <c r="AD106" s="344"/>
      <c r="AE106" s="344"/>
    </row>
    <row r="107" spans="1:31" x14ac:dyDescent="0.25">
      <c r="A107" s="346" t="s">
        <v>329</v>
      </c>
      <c r="B107" s="346" t="s">
        <v>328</v>
      </c>
      <c r="C107" s="346" t="s">
        <v>320</v>
      </c>
      <c r="D107" s="346" t="s">
        <v>278</v>
      </c>
      <c r="E107" s="346" t="s">
        <v>327</v>
      </c>
      <c r="F107" s="346" t="s">
        <v>213</v>
      </c>
      <c r="G107" s="346" t="s">
        <v>326</v>
      </c>
      <c r="H107" s="346" t="s">
        <v>325</v>
      </c>
      <c r="I107" s="346" t="s">
        <v>211</v>
      </c>
      <c r="J107" s="347">
        <v>14</v>
      </c>
      <c r="K107" s="347">
        <v>1183545.93</v>
      </c>
      <c r="L107" s="10"/>
      <c r="M107" s="344"/>
      <c r="N107" s="344"/>
      <c r="O107" s="344"/>
      <c r="P107" s="344"/>
      <c r="Q107" s="344"/>
      <c r="R107" s="344"/>
      <c r="S107" s="344"/>
      <c r="T107" s="344"/>
      <c r="U107" s="344"/>
      <c r="V107" s="344"/>
      <c r="W107" s="344"/>
      <c r="X107" s="344"/>
      <c r="Y107" s="344"/>
      <c r="Z107" s="344"/>
      <c r="AA107" s="344"/>
      <c r="AB107" s="344"/>
      <c r="AC107" s="344"/>
      <c r="AD107" s="344"/>
      <c r="AE107" s="344"/>
    </row>
    <row r="108" spans="1:31" x14ac:dyDescent="0.25">
      <c r="A108" s="346" t="s">
        <v>324</v>
      </c>
      <c r="B108" s="346" t="s">
        <v>323</v>
      </c>
      <c r="C108" s="346" t="s">
        <v>320</v>
      </c>
      <c r="D108" s="346" t="s">
        <v>278</v>
      </c>
      <c r="E108" s="346" t="s">
        <v>277</v>
      </c>
      <c r="F108" s="346" t="s">
        <v>213</v>
      </c>
      <c r="G108" s="346" t="s">
        <v>276</v>
      </c>
      <c r="H108" s="346" t="s">
        <v>275</v>
      </c>
      <c r="I108" s="346" t="s">
        <v>211</v>
      </c>
      <c r="J108" s="347">
        <v>14</v>
      </c>
      <c r="K108" s="347">
        <v>636019.71</v>
      </c>
      <c r="L108" s="10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44"/>
      <c r="Y108" s="344"/>
      <c r="Z108" s="344"/>
      <c r="AA108" s="344"/>
      <c r="AB108" s="344"/>
      <c r="AC108" s="344"/>
      <c r="AD108" s="344"/>
      <c r="AE108" s="344"/>
    </row>
    <row r="109" spans="1:31" x14ac:dyDescent="0.25">
      <c r="A109" s="346" t="s">
        <v>322</v>
      </c>
      <c r="B109" s="346" t="s">
        <v>321</v>
      </c>
      <c r="C109" s="346" t="s">
        <v>320</v>
      </c>
      <c r="D109" s="346" t="s">
        <v>278</v>
      </c>
      <c r="E109" s="346" t="s">
        <v>277</v>
      </c>
      <c r="F109" s="346" t="s">
        <v>213</v>
      </c>
      <c r="G109" s="346" t="s">
        <v>276</v>
      </c>
      <c r="H109" s="346" t="s">
        <v>275</v>
      </c>
      <c r="I109" s="346" t="s">
        <v>211</v>
      </c>
      <c r="J109" s="347">
        <v>14</v>
      </c>
      <c r="K109" s="347">
        <v>500155.82</v>
      </c>
      <c r="L109" s="10"/>
      <c r="M109" s="344"/>
      <c r="N109" s="344"/>
      <c r="O109" s="344"/>
      <c r="P109" s="344"/>
      <c r="Q109" s="344"/>
      <c r="R109" s="344"/>
      <c r="S109" s="344"/>
      <c r="T109" s="344"/>
      <c r="U109" s="344"/>
      <c r="V109" s="344"/>
      <c r="W109" s="344"/>
      <c r="X109" s="344"/>
      <c r="Y109" s="344"/>
      <c r="Z109" s="344"/>
      <c r="AA109" s="344"/>
      <c r="AB109" s="344"/>
      <c r="AC109" s="344"/>
      <c r="AD109" s="344"/>
      <c r="AE109" s="344"/>
    </row>
    <row r="110" spans="1:31" x14ac:dyDescent="0.25">
      <c r="A110" s="346" t="s">
        <v>319</v>
      </c>
      <c r="B110" s="346" t="s">
        <v>318</v>
      </c>
      <c r="C110" s="346" t="s">
        <v>317</v>
      </c>
      <c r="D110" s="346" t="s">
        <v>316</v>
      </c>
      <c r="E110" s="346"/>
      <c r="F110" s="346" t="s">
        <v>213</v>
      </c>
      <c r="G110" s="346"/>
      <c r="H110" s="346" t="s">
        <v>212</v>
      </c>
      <c r="I110" s="346" t="s">
        <v>211</v>
      </c>
      <c r="J110" s="347">
        <v>14</v>
      </c>
      <c r="K110" s="347">
        <v>929790.8</v>
      </c>
      <c r="L110" s="10"/>
      <c r="M110" s="344"/>
      <c r="N110" s="344"/>
      <c r="O110" s="344"/>
      <c r="P110" s="344"/>
      <c r="Q110" s="344"/>
      <c r="R110" s="344"/>
      <c r="S110" s="344"/>
      <c r="T110" s="344"/>
      <c r="U110" s="344"/>
      <c r="V110" s="344"/>
      <c r="W110" s="344"/>
      <c r="X110" s="344"/>
      <c r="Y110" s="344"/>
      <c r="Z110" s="344"/>
      <c r="AA110" s="344"/>
      <c r="AB110" s="344"/>
      <c r="AC110" s="344"/>
      <c r="AD110" s="344"/>
      <c r="AE110" s="344"/>
    </row>
    <row r="111" spans="1:31" x14ac:dyDescent="0.25">
      <c r="A111" s="346" t="s">
        <v>315</v>
      </c>
      <c r="B111" s="346" t="s">
        <v>314</v>
      </c>
      <c r="C111" s="346" t="s">
        <v>313</v>
      </c>
      <c r="D111" s="346" t="s">
        <v>312</v>
      </c>
      <c r="E111" s="346" t="s">
        <v>241</v>
      </c>
      <c r="F111" s="346" t="s">
        <v>213</v>
      </c>
      <c r="G111" s="346" t="s">
        <v>240</v>
      </c>
      <c r="H111" s="346" t="s">
        <v>239</v>
      </c>
      <c r="I111" s="346" t="s">
        <v>211</v>
      </c>
      <c r="J111" s="347">
        <v>14</v>
      </c>
      <c r="K111" s="347">
        <v>313031.01</v>
      </c>
      <c r="L111" s="10"/>
      <c r="M111" s="344"/>
      <c r="N111" s="344"/>
      <c r="O111" s="344"/>
      <c r="P111" s="344"/>
      <c r="Q111" s="344"/>
      <c r="R111" s="344"/>
      <c r="S111" s="344"/>
      <c r="T111" s="344"/>
      <c r="U111" s="344"/>
      <c r="V111" s="344"/>
      <c r="W111" s="344"/>
      <c r="X111" s="344"/>
      <c r="Y111" s="344"/>
      <c r="Z111" s="344"/>
      <c r="AA111" s="344"/>
      <c r="AB111" s="344"/>
      <c r="AC111" s="344"/>
      <c r="AD111" s="344"/>
      <c r="AE111" s="344"/>
    </row>
    <row r="112" spans="1:31" x14ac:dyDescent="0.25">
      <c r="A112" s="346" t="s">
        <v>311</v>
      </c>
      <c r="B112" s="346" t="s">
        <v>310</v>
      </c>
      <c r="C112" s="346" t="s">
        <v>309</v>
      </c>
      <c r="D112" s="346" t="s">
        <v>308</v>
      </c>
      <c r="E112" s="346" t="s">
        <v>241</v>
      </c>
      <c r="F112" s="346" t="s">
        <v>213</v>
      </c>
      <c r="G112" s="346" t="s">
        <v>240</v>
      </c>
      <c r="H112" s="346" t="s">
        <v>239</v>
      </c>
      <c r="I112" s="346" t="s">
        <v>211</v>
      </c>
      <c r="J112" s="347">
        <v>14</v>
      </c>
      <c r="K112" s="347">
        <v>58095.49</v>
      </c>
      <c r="L112" s="10"/>
      <c r="M112" s="344"/>
      <c r="N112" s="344"/>
      <c r="O112" s="344"/>
      <c r="P112" s="344"/>
      <c r="Q112" s="344"/>
      <c r="R112" s="344"/>
      <c r="S112" s="344"/>
      <c r="T112" s="344"/>
      <c r="U112" s="344"/>
      <c r="V112" s="344"/>
      <c r="W112" s="344"/>
      <c r="X112" s="344"/>
      <c r="Y112" s="344"/>
      <c r="Z112" s="344"/>
      <c r="AA112" s="344"/>
      <c r="AB112" s="344"/>
      <c r="AC112" s="344"/>
      <c r="AD112" s="344"/>
      <c r="AE112" s="344"/>
    </row>
    <row r="113" spans="1:31" x14ac:dyDescent="0.25">
      <c r="A113" s="346" t="s">
        <v>307</v>
      </c>
      <c r="B113" s="346" t="s">
        <v>306</v>
      </c>
      <c r="C113" s="346" t="s">
        <v>305</v>
      </c>
      <c r="D113" s="346" t="s">
        <v>304</v>
      </c>
      <c r="E113" s="346" t="s">
        <v>241</v>
      </c>
      <c r="F113" s="346" t="s">
        <v>213</v>
      </c>
      <c r="G113" s="346" t="s">
        <v>240</v>
      </c>
      <c r="H113" s="346" t="s">
        <v>239</v>
      </c>
      <c r="I113" s="346" t="s">
        <v>211</v>
      </c>
      <c r="J113" s="347">
        <v>14</v>
      </c>
      <c r="K113" s="347">
        <v>3278690.18</v>
      </c>
      <c r="L113" s="10"/>
      <c r="M113" s="344"/>
      <c r="N113" s="344"/>
      <c r="O113" s="344"/>
      <c r="P113" s="344"/>
      <c r="Q113" s="344"/>
      <c r="R113" s="344"/>
      <c r="S113" s="344"/>
      <c r="T113" s="344"/>
      <c r="U113" s="344"/>
      <c r="V113" s="344"/>
      <c r="W113" s="344"/>
      <c r="X113" s="344"/>
      <c r="Y113" s="344"/>
      <c r="Z113" s="344"/>
      <c r="AA113" s="344"/>
      <c r="AB113" s="344"/>
      <c r="AC113" s="344"/>
      <c r="AD113" s="344"/>
      <c r="AE113" s="344"/>
    </row>
    <row r="114" spans="1:31" x14ac:dyDescent="0.25">
      <c r="A114" s="346" t="s">
        <v>303</v>
      </c>
      <c r="B114" s="346" t="s">
        <v>302</v>
      </c>
      <c r="C114" s="346" t="s">
        <v>301</v>
      </c>
      <c r="D114" s="346" t="s">
        <v>251</v>
      </c>
      <c r="E114" s="346" t="s">
        <v>250</v>
      </c>
      <c r="F114" s="346" t="s">
        <v>250</v>
      </c>
      <c r="G114" s="346" t="s">
        <v>249</v>
      </c>
      <c r="H114" s="346" t="s">
        <v>248</v>
      </c>
      <c r="I114" s="346" t="s">
        <v>211</v>
      </c>
      <c r="J114" s="347">
        <v>14</v>
      </c>
      <c r="K114" s="347">
        <v>2672522.36</v>
      </c>
      <c r="L114" s="10"/>
      <c r="M114" s="344"/>
      <c r="N114" s="344"/>
      <c r="O114" s="344"/>
      <c r="P114" s="344"/>
      <c r="Q114" s="344"/>
      <c r="R114" s="344"/>
      <c r="S114" s="344"/>
      <c r="T114" s="344"/>
      <c r="U114" s="344"/>
      <c r="V114" s="344"/>
      <c r="W114" s="344"/>
      <c r="X114" s="344"/>
      <c r="Y114" s="344"/>
      <c r="Z114" s="344"/>
      <c r="AA114" s="344"/>
      <c r="AB114" s="344"/>
      <c r="AC114" s="344"/>
      <c r="AD114" s="344"/>
      <c r="AE114" s="344"/>
    </row>
    <row r="115" spans="1:31" x14ac:dyDescent="0.25">
      <c r="A115" s="346" t="s">
        <v>300</v>
      </c>
      <c r="B115" s="346" t="s">
        <v>299</v>
      </c>
      <c r="C115" s="346" t="s">
        <v>298</v>
      </c>
      <c r="D115" s="346" t="s">
        <v>278</v>
      </c>
      <c r="E115" s="346" t="s">
        <v>284</v>
      </c>
      <c r="F115" s="346" t="s">
        <v>213</v>
      </c>
      <c r="G115" s="346" t="s">
        <v>283</v>
      </c>
      <c r="H115" s="346" t="s">
        <v>282</v>
      </c>
      <c r="I115" s="346" t="s">
        <v>211</v>
      </c>
      <c r="J115" s="347">
        <v>14</v>
      </c>
      <c r="K115" s="347">
        <v>364278.27</v>
      </c>
      <c r="L115" s="10"/>
      <c r="M115" s="344"/>
      <c r="N115" s="344"/>
      <c r="O115" s="344"/>
      <c r="P115" s="344"/>
      <c r="Q115" s="344"/>
      <c r="R115" s="344"/>
      <c r="S115" s="344"/>
      <c r="T115" s="344"/>
      <c r="U115" s="344"/>
      <c r="V115" s="344"/>
      <c r="W115" s="344"/>
      <c r="X115" s="344"/>
      <c r="Y115" s="344"/>
      <c r="Z115" s="344"/>
      <c r="AA115" s="344"/>
      <c r="AB115" s="344"/>
      <c r="AC115" s="344"/>
      <c r="AD115" s="344"/>
      <c r="AE115" s="344"/>
    </row>
    <row r="116" spans="1:31" x14ac:dyDescent="0.25">
      <c r="A116" s="346" t="s">
        <v>297</v>
      </c>
      <c r="B116" s="346" t="s">
        <v>296</v>
      </c>
      <c r="C116" s="346" t="s">
        <v>295</v>
      </c>
      <c r="D116" s="346" t="s">
        <v>285</v>
      </c>
      <c r="E116" s="346" t="s">
        <v>284</v>
      </c>
      <c r="F116" s="346" t="s">
        <v>213</v>
      </c>
      <c r="G116" s="346" t="s">
        <v>283</v>
      </c>
      <c r="H116" s="346" t="s">
        <v>282</v>
      </c>
      <c r="I116" s="346" t="s">
        <v>211</v>
      </c>
      <c r="J116" s="347">
        <v>14</v>
      </c>
      <c r="K116" s="347">
        <v>510095.01</v>
      </c>
      <c r="L116" s="10"/>
      <c r="M116" s="344"/>
      <c r="N116" s="344"/>
      <c r="O116" s="344"/>
      <c r="P116" s="344"/>
      <c r="Q116" s="344"/>
      <c r="R116" s="344"/>
      <c r="S116" s="344"/>
      <c r="T116" s="344"/>
      <c r="U116" s="344"/>
      <c r="V116" s="344"/>
      <c r="W116" s="344"/>
      <c r="X116" s="344"/>
      <c r="Y116" s="344"/>
      <c r="Z116" s="344"/>
      <c r="AA116" s="344"/>
      <c r="AB116" s="344"/>
      <c r="AC116" s="344"/>
      <c r="AD116" s="344"/>
      <c r="AE116" s="344"/>
    </row>
    <row r="117" spans="1:31" x14ac:dyDescent="0.25">
      <c r="A117" s="346" t="s">
        <v>294</v>
      </c>
      <c r="B117" s="346" t="s">
        <v>293</v>
      </c>
      <c r="C117" s="346" t="s">
        <v>292</v>
      </c>
      <c r="D117" s="346" t="s">
        <v>285</v>
      </c>
      <c r="E117" s="346" t="s">
        <v>284</v>
      </c>
      <c r="F117" s="346" t="s">
        <v>213</v>
      </c>
      <c r="G117" s="346" t="s">
        <v>283</v>
      </c>
      <c r="H117" s="346" t="s">
        <v>282</v>
      </c>
      <c r="I117" s="346" t="s">
        <v>211</v>
      </c>
      <c r="J117" s="347">
        <v>14</v>
      </c>
      <c r="K117" s="347">
        <v>428957.61</v>
      </c>
      <c r="L117" s="10"/>
      <c r="M117" s="344"/>
      <c r="N117" s="344"/>
      <c r="O117" s="344"/>
      <c r="P117" s="344"/>
      <c r="Q117" s="344"/>
      <c r="R117" s="344"/>
      <c r="S117" s="344"/>
      <c r="T117" s="344"/>
      <c r="U117" s="344"/>
      <c r="V117" s="344"/>
      <c r="W117" s="344"/>
      <c r="X117" s="344"/>
      <c r="Y117" s="344"/>
      <c r="Z117" s="344"/>
      <c r="AA117" s="344"/>
      <c r="AB117" s="344"/>
      <c r="AC117" s="344"/>
      <c r="AD117" s="344"/>
      <c r="AE117" s="344"/>
    </row>
    <row r="118" spans="1:31" x14ac:dyDescent="0.25">
      <c r="A118" s="346" t="s">
        <v>291</v>
      </c>
      <c r="B118" s="346" t="s">
        <v>290</v>
      </c>
      <c r="C118" s="346" t="s">
        <v>289</v>
      </c>
      <c r="D118" s="346" t="s">
        <v>285</v>
      </c>
      <c r="E118" s="346" t="s">
        <v>284</v>
      </c>
      <c r="F118" s="346" t="s">
        <v>213</v>
      </c>
      <c r="G118" s="346" t="s">
        <v>283</v>
      </c>
      <c r="H118" s="346" t="s">
        <v>282</v>
      </c>
      <c r="I118" s="346" t="s">
        <v>211</v>
      </c>
      <c r="J118" s="347">
        <v>14</v>
      </c>
      <c r="K118" s="347">
        <v>676155.96</v>
      </c>
      <c r="L118" s="10"/>
      <c r="M118" s="344"/>
      <c r="N118" s="344"/>
      <c r="O118" s="344"/>
      <c r="P118" s="344"/>
      <c r="Q118" s="344"/>
      <c r="R118" s="344"/>
      <c r="S118" s="344"/>
      <c r="T118" s="344"/>
      <c r="U118" s="344"/>
      <c r="V118" s="344"/>
      <c r="W118" s="344"/>
      <c r="X118" s="344"/>
      <c r="Y118" s="344"/>
      <c r="Z118" s="344"/>
      <c r="AA118" s="344"/>
      <c r="AB118" s="344"/>
      <c r="AC118" s="344"/>
      <c r="AD118" s="344"/>
      <c r="AE118" s="344"/>
    </row>
    <row r="119" spans="1:31" x14ac:dyDescent="0.25">
      <c r="A119" s="346" t="s">
        <v>288</v>
      </c>
      <c r="B119" s="346" t="s">
        <v>287</v>
      </c>
      <c r="C119" s="346" t="s">
        <v>286</v>
      </c>
      <c r="D119" s="346" t="s">
        <v>285</v>
      </c>
      <c r="E119" s="346" t="s">
        <v>284</v>
      </c>
      <c r="F119" s="346" t="s">
        <v>213</v>
      </c>
      <c r="G119" s="346" t="s">
        <v>283</v>
      </c>
      <c r="H119" s="346" t="s">
        <v>282</v>
      </c>
      <c r="I119" s="346" t="s">
        <v>211</v>
      </c>
      <c r="J119" s="347">
        <v>14</v>
      </c>
      <c r="K119" s="347">
        <v>1670835.18</v>
      </c>
      <c r="L119" s="10"/>
      <c r="M119" s="344"/>
      <c r="N119" s="344"/>
      <c r="O119" s="344"/>
      <c r="P119" s="344"/>
      <c r="Q119" s="344"/>
      <c r="R119" s="344"/>
      <c r="S119" s="344"/>
      <c r="T119" s="344"/>
      <c r="U119" s="344"/>
      <c r="V119" s="344"/>
      <c r="W119" s="344"/>
      <c r="X119" s="344"/>
      <c r="Y119" s="344"/>
      <c r="Z119" s="344"/>
      <c r="AA119" s="344"/>
      <c r="AB119" s="344"/>
      <c r="AC119" s="344"/>
      <c r="AD119" s="344"/>
      <c r="AE119" s="344"/>
    </row>
    <row r="120" spans="1:31" x14ac:dyDescent="0.25">
      <c r="A120" s="346" t="s">
        <v>281</v>
      </c>
      <c r="B120" s="346" t="s">
        <v>280</v>
      </c>
      <c r="C120" s="346" t="s">
        <v>279</v>
      </c>
      <c r="D120" s="346" t="s">
        <v>278</v>
      </c>
      <c r="E120" s="346" t="s">
        <v>277</v>
      </c>
      <c r="F120" s="346" t="s">
        <v>213</v>
      </c>
      <c r="G120" s="346" t="s">
        <v>276</v>
      </c>
      <c r="H120" s="346" t="s">
        <v>275</v>
      </c>
      <c r="I120" s="346" t="s">
        <v>211</v>
      </c>
      <c r="J120" s="347">
        <v>14</v>
      </c>
      <c r="K120" s="347">
        <v>390189.66</v>
      </c>
      <c r="L120" s="10"/>
      <c r="M120" s="344"/>
      <c r="N120" s="344"/>
      <c r="O120" s="344"/>
      <c r="P120" s="344"/>
      <c r="Q120" s="344"/>
      <c r="R120" s="344"/>
      <c r="S120" s="344"/>
      <c r="T120" s="344"/>
      <c r="U120" s="344"/>
      <c r="V120" s="344"/>
      <c r="W120" s="344"/>
      <c r="X120" s="344"/>
      <c r="Y120" s="344"/>
      <c r="Z120" s="344"/>
      <c r="AA120" s="344"/>
      <c r="AB120" s="344"/>
      <c r="AC120" s="344"/>
      <c r="AD120" s="344"/>
      <c r="AE120" s="344"/>
    </row>
    <row r="121" spans="1:31" x14ac:dyDescent="0.25">
      <c r="A121" s="346" t="s">
        <v>274</v>
      </c>
      <c r="B121" s="346" t="s">
        <v>273</v>
      </c>
      <c r="C121" s="346" t="s">
        <v>262</v>
      </c>
      <c r="D121" s="346" t="s">
        <v>261</v>
      </c>
      <c r="E121" s="346"/>
      <c r="F121" s="346" t="s">
        <v>213</v>
      </c>
      <c r="G121" s="346"/>
      <c r="H121" s="346" t="s">
        <v>212</v>
      </c>
      <c r="I121" s="346" t="s">
        <v>211</v>
      </c>
      <c r="J121" s="347">
        <v>14</v>
      </c>
      <c r="K121" s="347">
        <v>357673.7</v>
      </c>
      <c r="L121" s="10"/>
      <c r="M121" s="344"/>
      <c r="N121" s="344"/>
      <c r="O121" s="344"/>
      <c r="P121" s="344"/>
      <c r="Q121" s="344"/>
      <c r="R121" s="344"/>
      <c r="S121" s="344"/>
      <c r="T121" s="344"/>
      <c r="U121" s="344"/>
      <c r="V121" s="344"/>
      <c r="W121" s="344"/>
      <c r="X121" s="344"/>
      <c r="Y121" s="344"/>
      <c r="Z121" s="344"/>
      <c r="AA121" s="344"/>
      <c r="AB121" s="344"/>
      <c r="AC121" s="344"/>
      <c r="AD121" s="344"/>
      <c r="AE121" s="344"/>
    </row>
    <row r="122" spans="1:31" x14ac:dyDescent="0.25">
      <c r="A122" s="346" t="s">
        <v>272</v>
      </c>
      <c r="B122" s="346" t="s">
        <v>270</v>
      </c>
      <c r="C122" s="346" t="s">
        <v>271</v>
      </c>
      <c r="D122" s="346" t="s">
        <v>270</v>
      </c>
      <c r="E122" s="346"/>
      <c r="F122" s="346" t="s">
        <v>213</v>
      </c>
      <c r="G122" s="346"/>
      <c r="H122" s="346" t="s">
        <v>212</v>
      </c>
      <c r="I122" s="346" t="s">
        <v>211</v>
      </c>
      <c r="J122" s="347">
        <v>14</v>
      </c>
      <c r="K122" s="347">
        <v>460827.66</v>
      </c>
      <c r="L122" s="10"/>
      <c r="M122" s="344"/>
      <c r="N122" s="344"/>
      <c r="O122" s="344"/>
      <c r="P122" s="344"/>
      <c r="Q122" s="344"/>
      <c r="R122" s="344"/>
      <c r="S122" s="344"/>
      <c r="T122" s="344"/>
      <c r="U122" s="344"/>
      <c r="V122" s="344"/>
      <c r="W122" s="344"/>
      <c r="X122" s="344"/>
      <c r="Y122" s="344"/>
      <c r="Z122" s="344"/>
      <c r="AA122" s="344"/>
      <c r="AB122" s="344"/>
      <c r="AC122" s="344"/>
      <c r="AD122" s="344"/>
      <c r="AE122" s="344"/>
    </row>
    <row r="123" spans="1:31" x14ac:dyDescent="0.25">
      <c r="A123" s="346" t="s">
        <v>269</v>
      </c>
      <c r="B123" s="346" t="s">
        <v>267</v>
      </c>
      <c r="C123" s="346" t="s">
        <v>268</v>
      </c>
      <c r="D123" s="346" t="s">
        <v>267</v>
      </c>
      <c r="E123" s="346"/>
      <c r="F123" s="346" t="s">
        <v>213</v>
      </c>
      <c r="G123" s="346"/>
      <c r="H123" s="346" t="s">
        <v>212</v>
      </c>
      <c r="I123" s="346" t="s">
        <v>211</v>
      </c>
      <c r="J123" s="347">
        <v>14</v>
      </c>
      <c r="K123" s="347">
        <v>253863.6</v>
      </c>
      <c r="L123" s="10"/>
      <c r="M123" s="344"/>
      <c r="N123" s="344"/>
      <c r="O123" s="344"/>
      <c r="P123" s="344"/>
      <c r="Q123" s="344"/>
      <c r="R123" s="344"/>
      <c r="S123" s="344"/>
      <c r="T123" s="344"/>
      <c r="U123" s="344"/>
      <c r="V123" s="344"/>
      <c r="W123" s="344"/>
      <c r="X123" s="344"/>
      <c r="Y123" s="344"/>
      <c r="Z123" s="344"/>
      <c r="AA123" s="344"/>
      <c r="AB123" s="344"/>
      <c r="AC123" s="344"/>
      <c r="AD123" s="344"/>
      <c r="AE123" s="344"/>
    </row>
    <row r="124" spans="1:31" x14ac:dyDescent="0.25">
      <c r="A124" s="346" t="s">
        <v>266</v>
      </c>
      <c r="B124" s="346" t="s">
        <v>265</v>
      </c>
      <c r="C124" s="346" t="s">
        <v>262</v>
      </c>
      <c r="D124" s="346" t="s">
        <v>261</v>
      </c>
      <c r="E124" s="346"/>
      <c r="F124" s="346" t="s">
        <v>213</v>
      </c>
      <c r="G124" s="346"/>
      <c r="H124" s="346" t="s">
        <v>212</v>
      </c>
      <c r="I124" s="346" t="s">
        <v>211</v>
      </c>
      <c r="J124" s="347">
        <v>14</v>
      </c>
      <c r="K124" s="347">
        <v>170282.37</v>
      </c>
      <c r="L124" s="10"/>
      <c r="M124" s="344"/>
      <c r="N124" s="344"/>
      <c r="O124" s="344"/>
      <c r="P124" s="344"/>
      <c r="Q124" s="344"/>
      <c r="R124" s="344"/>
      <c r="S124" s="344"/>
      <c r="T124" s="344"/>
      <c r="U124" s="344"/>
      <c r="V124" s="344"/>
      <c r="W124" s="344"/>
      <c r="X124" s="344"/>
      <c r="Y124" s="344"/>
      <c r="Z124" s="344"/>
      <c r="AA124" s="344"/>
      <c r="AB124" s="344"/>
      <c r="AC124" s="344"/>
      <c r="AD124" s="344"/>
      <c r="AE124" s="344"/>
    </row>
    <row r="125" spans="1:31" x14ac:dyDescent="0.25">
      <c r="A125" s="346" t="s">
        <v>264</v>
      </c>
      <c r="B125" s="346" t="s">
        <v>263</v>
      </c>
      <c r="C125" s="346" t="s">
        <v>262</v>
      </c>
      <c r="D125" s="346" t="s">
        <v>261</v>
      </c>
      <c r="E125" s="346"/>
      <c r="F125" s="346" t="s">
        <v>213</v>
      </c>
      <c r="G125" s="346"/>
      <c r="H125" s="346" t="s">
        <v>212</v>
      </c>
      <c r="I125" s="346" t="s">
        <v>211</v>
      </c>
      <c r="J125" s="347">
        <v>14</v>
      </c>
      <c r="K125" s="347">
        <v>1536.46</v>
      </c>
      <c r="L125" s="10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44"/>
      <c r="Y125" s="344"/>
      <c r="Z125" s="344"/>
      <c r="AA125" s="344"/>
      <c r="AB125" s="344"/>
      <c r="AC125" s="344"/>
      <c r="AD125" s="344"/>
      <c r="AE125" s="344"/>
    </row>
    <row r="126" spans="1:31" x14ac:dyDescent="0.25">
      <c r="A126" s="346" t="s">
        <v>260</v>
      </c>
      <c r="B126" s="346" t="s">
        <v>258</v>
      </c>
      <c r="C126" s="346" t="s">
        <v>259</v>
      </c>
      <c r="D126" s="346" t="s">
        <v>258</v>
      </c>
      <c r="E126" s="346"/>
      <c r="F126" s="346" t="s">
        <v>213</v>
      </c>
      <c r="G126" s="346"/>
      <c r="H126" s="346" t="s">
        <v>212</v>
      </c>
      <c r="I126" s="346" t="s">
        <v>211</v>
      </c>
      <c r="J126" s="347">
        <v>14</v>
      </c>
      <c r="K126" s="347">
        <v>944950.6</v>
      </c>
      <c r="L126" s="10"/>
      <c r="M126" s="344"/>
      <c r="N126" s="344"/>
      <c r="O126" s="344"/>
      <c r="P126" s="344"/>
      <c r="Q126" s="344"/>
      <c r="R126" s="344"/>
      <c r="S126" s="344"/>
      <c r="T126" s="344"/>
      <c r="U126" s="344"/>
      <c r="V126" s="344"/>
      <c r="W126" s="344"/>
      <c r="X126" s="344"/>
      <c r="Y126" s="344"/>
      <c r="Z126" s="344"/>
      <c r="AA126" s="344"/>
      <c r="AB126" s="344"/>
      <c r="AC126" s="344"/>
      <c r="AD126" s="344"/>
      <c r="AE126" s="344"/>
    </row>
    <row r="127" spans="1:31" x14ac:dyDescent="0.25">
      <c r="A127" s="346" t="s">
        <v>257</v>
      </c>
      <c r="B127" s="346" t="s">
        <v>255</v>
      </c>
      <c r="C127" s="346" t="s">
        <v>256</v>
      </c>
      <c r="D127" s="346" t="s">
        <v>255</v>
      </c>
      <c r="E127" s="346"/>
      <c r="F127" s="346" t="s">
        <v>213</v>
      </c>
      <c r="G127" s="346"/>
      <c r="H127" s="346" t="s">
        <v>212</v>
      </c>
      <c r="I127" s="346" t="s">
        <v>211</v>
      </c>
      <c r="J127" s="347">
        <v>14</v>
      </c>
      <c r="K127" s="347">
        <v>608315.19999999995</v>
      </c>
      <c r="L127" s="10"/>
      <c r="M127" s="344"/>
      <c r="N127" s="344"/>
      <c r="O127" s="344"/>
      <c r="P127" s="344"/>
      <c r="Q127" s="344"/>
      <c r="R127" s="344"/>
      <c r="S127" s="344"/>
      <c r="T127" s="344"/>
      <c r="U127" s="344"/>
      <c r="V127" s="344"/>
      <c r="W127" s="344"/>
      <c r="X127" s="344"/>
      <c r="Y127" s="344"/>
      <c r="Z127" s="344"/>
      <c r="AA127" s="344"/>
      <c r="AB127" s="344"/>
      <c r="AC127" s="344"/>
      <c r="AD127" s="344"/>
      <c r="AE127" s="344"/>
    </row>
    <row r="128" spans="1:31" x14ac:dyDescent="0.25">
      <c r="A128" s="346" t="s">
        <v>254</v>
      </c>
      <c r="B128" s="346" t="s">
        <v>253</v>
      </c>
      <c r="C128" s="346" t="s">
        <v>252</v>
      </c>
      <c r="D128" s="346" t="s">
        <v>251</v>
      </c>
      <c r="E128" s="346" t="s">
        <v>250</v>
      </c>
      <c r="F128" s="346" t="s">
        <v>250</v>
      </c>
      <c r="G128" s="346" t="s">
        <v>249</v>
      </c>
      <c r="H128" s="346" t="s">
        <v>248</v>
      </c>
      <c r="I128" s="346" t="s">
        <v>211</v>
      </c>
      <c r="J128" s="347">
        <v>14</v>
      </c>
      <c r="K128" s="347">
        <v>979018.15</v>
      </c>
      <c r="L128" s="10"/>
      <c r="M128" s="344"/>
      <c r="N128" s="344"/>
      <c r="O128" s="344"/>
      <c r="P128" s="344"/>
      <c r="Q128" s="344"/>
      <c r="R128" s="344"/>
      <c r="S128" s="344"/>
      <c r="T128" s="344"/>
      <c r="U128" s="344"/>
      <c r="V128" s="344"/>
      <c r="W128" s="344"/>
      <c r="X128" s="344"/>
      <c r="Y128" s="344"/>
      <c r="Z128" s="344"/>
      <c r="AA128" s="344"/>
      <c r="AB128" s="344"/>
      <c r="AC128" s="344"/>
      <c r="AD128" s="344"/>
      <c r="AE128" s="344"/>
    </row>
    <row r="129" spans="1:31" x14ac:dyDescent="0.25">
      <c r="A129" s="346" t="s">
        <v>247</v>
      </c>
      <c r="B129" s="346" t="s">
        <v>246</v>
      </c>
      <c r="C129" s="346" t="s">
        <v>221</v>
      </c>
      <c r="D129" s="346" t="s">
        <v>246</v>
      </c>
      <c r="E129" s="346" t="s">
        <v>241</v>
      </c>
      <c r="F129" s="346" t="s">
        <v>213</v>
      </c>
      <c r="G129" s="346" t="s">
        <v>240</v>
      </c>
      <c r="H129" s="346" t="s">
        <v>239</v>
      </c>
      <c r="I129" s="346" t="s">
        <v>211</v>
      </c>
      <c r="J129" s="347">
        <v>14</v>
      </c>
      <c r="K129" s="347">
        <v>1169478.01</v>
      </c>
      <c r="L129" s="10"/>
      <c r="M129" s="344"/>
      <c r="N129" s="344"/>
      <c r="O129" s="344"/>
      <c r="P129" s="344"/>
      <c r="Q129" s="344"/>
      <c r="R129" s="344"/>
      <c r="S129" s="344"/>
      <c r="T129" s="344"/>
      <c r="U129" s="344"/>
      <c r="V129" s="344"/>
      <c r="W129" s="344"/>
      <c r="X129" s="344"/>
      <c r="Y129" s="344"/>
      <c r="Z129" s="344"/>
      <c r="AA129" s="344"/>
      <c r="AB129" s="344"/>
      <c r="AC129" s="344"/>
      <c r="AD129" s="344"/>
      <c r="AE129" s="344"/>
    </row>
    <row r="130" spans="1:31" x14ac:dyDescent="0.25">
      <c r="A130" s="346" t="s">
        <v>245</v>
      </c>
      <c r="B130" s="346" t="s">
        <v>244</v>
      </c>
      <c r="C130" s="346" t="s">
        <v>243</v>
      </c>
      <c r="D130" s="346" t="s">
        <v>242</v>
      </c>
      <c r="E130" s="346" t="s">
        <v>241</v>
      </c>
      <c r="F130" s="346" t="s">
        <v>213</v>
      </c>
      <c r="G130" s="346" t="s">
        <v>240</v>
      </c>
      <c r="H130" s="346" t="s">
        <v>239</v>
      </c>
      <c r="I130" s="346" t="s">
        <v>211</v>
      </c>
      <c r="J130" s="347">
        <v>14</v>
      </c>
      <c r="K130" s="347">
        <v>63093.36</v>
      </c>
      <c r="L130" s="10"/>
      <c r="M130" s="344"/>
      <c r="N130" s="344"/>
      <c r="O130" s="344"/>
      <c r="P130" s="344"/>
      <c r="Q130" s="344"/>
      <c r="R130" s="344"/>
      <c r="S130" s="344"/>
      <c r="T130" s="344"/>
      <c r="U130" s="344"/>
      <c r="V130" s="344"/>
      <c r="W130" s="344"/>
      <c r="X130" s="344"/>
      <c r="Y130" s="344"/>
      <c r="Z130" s="344"/>
      <c r="AA130" s="344"/>
      <c r="AB130" s="344"/>
      <c r="AC130" s="344"/>
      <c r="AD130" s="344"/>
      <c r="AE130" s="344"/>
    </row>
    <row r="131" spans="1:31" x14ac:dyDescent="0.25">
      <c r="A131" s="346" t="s">
        <v>238</v>
      </c>
      <c r="B131" s="346" t="s">
        <v>236</v>
      </c>
      <c r="C131" s="346" t="s">
        <v>237</v>
      </c>
      <c r="D131" s="346" t="s">
        <v>236</v>
      </c>
      <c r="E131" s="346"/>
      <c r="F131" s="346" t="s">
        <v>213</v>
      </c>
      <c r="G131" s="346"/>
      <c r="H131" s="346" t="s">
        <v>212</v>
      </c>
      <c r="I131" s="346" t="s">
        <v>211</v>
      </c>
      <c r="J131" s="347">
        <v>14</v>
      </c>
      <c r="K131" s="347">
        <v>94956.33</v>
      </c>
      <c r="L131" s="10"/>
      <c r="M131" s="344"/>
      <c r="N131" s="344"/>
      <c r="O131" s="344"/>
      <c r="P131" s="344"/>
      <c r="Q131" s="344"/>
      <c r="R131" s="344"/>
      <c r="S131" s="344"/>
      <c r="T131" s="344"/>
      <c r="U131" s="344"/>
      <c r="V131" s="344"/>
      <c r="W131" s="344"/>
      <c r="X131" s="344"/>
      <c r="Y131" s="344"/>
      <c r="Z131" s="344"/>
      <c r="AA131" s="344"/>
      <c r="AB131" s="344"/>
      <c r="AC131" s="344"/>
      <c r="AD131" s="344"/>
      <c r="AE131" s="344"/>
    </row>
    <row r="132" spans="1:31" x14ac:dyDescent="0.25">
      <c r="A132" s="346" t="s">
        <v>235</v>
      </c>
      <c r="B132" s="346" t="s">
        <v>229</v>
      </c>
      <c r="C132" s="346" t="s">
        <v>230</v>
      </c>
      <c r="D132" s="346" t="s">
        <v>229</v>
      </c>
      <c r="E132" s="346"/>
      <c r="F132" s="346" t="s">
        <v>213</v>
      </c>
      <c r="G132" s="346"/>
      <c r="H132" s="346" t="s">
        <v>212</v>
      </c>
      <c r="I132" s="346" t="s">
        <v>211</v>
      </c>
      <c r="J132" s="347">
        <v>14</v>
      </c>
      <c r="K132" s="347">
        <v>221.16</v>
      </c>
      <c r="L132" s="10"/>
      <c r="M132" s="344"/>
      <c r="N132" s="344"/>
      <c r="O132" s="344"/>
      <c r="P132" s="344"/>
      <c r="Q132" s="344"/>
      <c r="R132" s="344"/>
      <c r="S132" s="344"/>
      <c r="T132" s="344"/>
      <c r="U132" s="344"/>
      <c r="V132" s="344"/>
      <c r="W132" s="344"/>
      <c r="X132" s="344"/>
      <c r="Y132" s="344"/>
      <c r="Z132" s="344"/>
      <c r="AA132" s="344"/>
      <c r="AB132" s="344"/>
      <c r="AC132" s="344"/>
      <c r="AD132" s="344"/>
      <c r="AE132" s="344"/>
    </row>
    <row r="133" spans="1:31" x14ac:dyDescent="0.25">
      <c r="A133" s="346" t="s">
        <v>234</v>
      </c>
      <c r="B133" s="346" t="s">
        <v>233</v>
      </c>
      <c r="C133" s="346" t="s">
        <v>230</v>
      </c>
      <c r="D133" s="346" t="s">
        <v>229</v>
      </c>
      <c r="E133" s="346"/>
      <c r="F133" s="346" t="s">
        <v>213</v>
      </c>
      <c r="G133" s="346"/>
      <c r="H133" s="346" t="s">
        <v>212</v>
      </c>
      <c r="I133" s="346" t="s">
        <v>211</v>
      </c>
      <c r="J133" s="347">
        <v>14</v>
      </c>
      <c r="K133" s="347">
        <v>123.96</v>
      </c>
      <c r="L133" s="10"/>
      <c r="M133" s="344"/>
      <c r="N133" s="344"/>
      <c r="O133" s="344"/>
      <c r="P133" s="344"/>
      <c r="Q133" s="344"/>
      <c r="R133" s="344"/>
      <c r="S133" s="344"/>
      <c r="T133" s="344"/>
      <c r="U133" s="344"/>
      <c r="V133" s="344"/>
      <c r="W133" s="344"/>
      <c r="X133" s="344"/>
      <c r="Y133" s="344"/>
      <c r="Z133" s="344"/>
      <c r="AA133" s="344"/>
      <c r="AB133" s="344"/>
      <c r="AC133" s="344"/>
      <c r="AD133" s="344"/>
      <c r="AE133" s="344"/>
    </row>
    <row r="134" spans="1:31" x14ac:dyDescent="0.25">
      <c r="A134" s="346" t="s">
        <v>232</v>
      </c>
      <c r="B134" s="346" t="s">
        <v>231</v>
      </c>
      <c r="C134" s="346" t="s">
        <v>230</v>
      </c>
      <c r="D134" s="346" t="s">
        <v>229</v>
      </c>
      <c r="E134" s="346"/>
      <c r="F134" s="346" t="s">
        <v>213</v>
      </c>
      <c r="G134" s="346"/>
      <c r="H134" s="346" t="s">
        <v>212</v>
      </c>
      <c r="I134" s="346" t="s">
        <v>211</v>
      </c>
      <c r="J134" s="347">
        <v>14</v>
      </c>
      <c r="K134" s="347">
        <v>35.29</v>
      </c>
      <c r="L134" s="10"/>
      <c r="M134" s="344"/>
      <c r="N134" s="344"/>
      <c r="O134" s="344"/>
      <c r="P134" s="344"/>
      <c r="Q134" s="344"/>
      <c r="R134" s="344"/>
      <c r="S134" s="344"/>
      <c r="T134" s="344"/>
      <c r="U134" s="344"/>
      <c r="V134" s="344"/>
      <c r="W134" s="344"/>
      <c r="X134" s="344"/>
      <c r="Y134" s="344"/>
      <c r="Z134" s="344"/>
      <c r="AA134" s="344"/>
      <c r="AB134" s="344"/>
      <c r="AC134" s="344"/>
      <c r="AD134" s="344"/>
      <c r="AE134" s="344"/>
    </row>
    <row r="135" spans="1:31" x14ac:dyDescent="0.25">
      <c r="A135" s="346" t="s">
        <v>228</v>
      </c>
      <c r="B135" s="346" t="s">
        <v>227</v>
      </c>
      <c r="C135" s="346" t="s">
        <v>226</v>
      </c>
      <c r="D135" s="346" t="s">
        <v>212</v>
      </c>
      <c r="E135" s="346"/>
      <c r="F135" s="346" t="s">
        <v>213</v>
      </c>
      <c r="G135" s="346"/>
      <c r="H135" s="346" t="s">
        <v>212</v>
      </c>
      <c r="I135" s="346" t="s">
        <v>211</v>
      </c>
      <c r="J135" s="347">
        <v>14</v>
      </c>
      <c r="K135" s="347">
        <v>-4494400</v>
      </c>
      <c r="L135" s="10"/>
      <c r="M135" s="344"/>
      <c r="N135" s="344"/>
      <c r="O135" s="344"/>
      <c r="P135" s="344"/>
      <c r="Q135" s="344"/>
      <c r="R135" s="344"/>
      <c r="S135" s="344"/>
      <c r="T135" s="344"/>
      <c r="U135" s="344"/>
      <c r="V135" s="344"/>
      <c r="W135" s="344"/>
      <c r="X135" s="344"/>
      <c r="Y135" s="344"/>
      <c r="Z135" s="344"/>
      <c r="AA135" s="344"/>
      <c r="AB135" s="344"/>
      <c r="AC135" s="344"/>
      <c r="AD135" s="344"/>
      <c r="AE135" s="344"/>
    </row>
    <row r="136" spans="1:31" x14ac:dyDescent="0.25">
      <c r="A136" s="346" t="s">
        <v>225</v>
      </c>
      <c r="B136" s="346" t="s">
        <v>224</v>
      </c>
      <c r="C136" s="346" t="s">
        <v>221</v>
      </c>
      <c r="D136" s="346" t="s">
        <v>214</v>
      </c>
      <c r="E136" s="346" t="s">
        <v>220</v>
      </c>
      <c r="F136" s="346" t="s">
        <v>220</v>
      </c>
      <c r="G136" s="346" t="s">
        <v>219</v>
      </c>
      <c r="H136" s="346" t="s">
        <v>218</v>
      </c>
      <c r="I136" s="346" t="s">
        <v>211</v>
      </c>
      <c r="J136" s="347">
        <v>14</v>
      </c>
      <c r="K136" s="347">
        <v>6110816.6799999997</v>
      </c>
      <c r="L136" s="10"/>
      <c r="M136" s="344"/>
      <c r="N136" s="344"/>
      <c r="O136" s="344"/>
      <c r="P136" s="344"/>
      <c r="Q136" s="344"/>
      <c r="R136" s="344"/>
      <c r="S136" s="344"/>
      <c r="T136" s="344"/>
      <c r="U136" s="344"/>
      <c r="V136" s="344"/>
      <c r="W136" s="344"/>
      <c r="X136" s="344"/>
      <c r="Y136" s="344"/>
      <c r="Z136" s="344"/>
      <c r="AA136" s="344"/>
      <c r="AB136" s="344"/>
      <c r="AC136" s="344"/>
      <c r="AD136" s="344"/>
      <c r="AE136" s="344"/>
    </row>
    <row r="137" spans="1:31" x14ac:dyDescent="0.25">
      <c r="A137" s="346" t="s">
        <v>223</v>
      </c>
      <c r="B137" s="346" t="s">
        <v>222</v>
      </c>
      <c r="C137" s="346" t="s">
        <v>221</v>
      </c>
      <c r="D137" s="346" t="s">
        <v>214</v>
      </c>
      <c r="E137" s="346" t="s">
        <v>220</v>
      </c>
      <c r="F137" s="346" t="s">
        <v>220</v>
      </c>
      <c r="G137" s="346" t="s">
        <v>219</v>
      </c>
      <c r="H137" s="346" t="s">
        <v>218</v>
      </c>
      <c r="I137" s="346" t="s">
        <v>211</v>
      </c>
      <c r="J137" s="347">
        <v>14</v>
      </c>
      <c r="K137" s="347">
        <v>-1010100</v>
      </c>
      <c r="L137" s="10"/>
      <c r="M137" s="344"/>
      <c r="N137" s="344"/>
      <c r="O137" s="344"/>
      <c r="P137" s="344"/>
      <c r="Q137" s="344"/>
      <c r="R137" s="344"/>
      <c r="S137" s="344"/>
      <c r="T137" s="344"/>
      <c r="U137" s="344"/>
      <c r="V137" s="344"/>
      <c r="W137" s="344"/>
      <c r="X137" s="344"/>
      <c r="Y137" s="344"/>
      <c r="Z137" s="344"/>
      <c r="AA137" s="344"/>
      <c r="AB137" s="344"/>
      <c r="AC137" s="344"/>
      <c r="AD137" s="344"/>
      <c r="AE137" s="344"/>
    </row>
    <row r="138" spans="1:31" x14ac:dyDescent="0.25">
      <c r="A138" s="346" t="s">
        <v>217</v>
      </c>
      <c r="B138" s="346" t="s">
        <v>216</v>
      </c>
      <c r="C138" s="346" t="s">
        <v>215</v>
      </c>
      <c r="D138" s="346" t="s">
        <v>214</v>
      </c>
      <c r="E138" s="346"/>
      <c r="F138" s="346" t="s">
        <v>213</v>
      </c>
      <c r="G138" s="346"/>
      <c r="H138" s="346" t="s">
        <v>212</v>
      </c>
      <c r="I138" s="346" t="s">
        <v>211</v>
      </c>
      <c r="J138" s="347">
        <v>14</v>
      </c>
      <c r="K138" s="347">
        <v>1010100</v>
      </c>
      <c r="L138" s="10"/>
      <c r="M138" s="344"/>
      <c r="N138" s="344"/>
      <c r="O138" s="344"/>
      <c r="P138" s="344"/>
      <c r="Q138" s="344"/>
      <c r="R138" s="344"/>
      <c r="S138" s="344"/>
      <c r="T138" s="344"/>
      <c r="U138" s="344"/>
      <c r="V138" s="344"/>
      <c r="W138" s="344"/>
      <c r="X138" s="344"/>
      <c r="Y138" s="344"/>
      <c r="Z138" s="344"/>
      <c r="AA138" s="344"/>
      <c r="AB138" s="344"/>
      <c r="AC138" s="344"/>
      <c r="AD138" s="344"/>
      <c r="AE138" s="344"/>
    </row>
    <row r="139" spans="1:3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>
        <f>SUM(K2:K138)</f>
        <v>141005473.72000003</v>
      </c>
      <c r="L139" s="10"/>
      <c r="M139" s="344"/>
      <c r="N139" s="344"/>
      <c r="O139" s="344"/>
      <c r="P139" s="344"/>
      <c r="Q139" s="344"/>
      <c r="R139" s="344"/>
      <c r="S139" s="344"/>
      <c r="T139" s="344"/>
      <c r="U139" s="344"/>
      <c r="V139" s="344"/>
      <c r="W139" s="344"/>
      <c r="X139" s="344"/>
      <c r="Y139" s="344"/>
      <c r="Z139" s="344"/>
      <c r="AA139" s="344"/>
      <c r="AB139" s="344"/>
      <c r="AC139" s="344"/>
      <c r="AD139" s="344"/>
      <c r="AE139" s="344"/>
    </row>
    <row r="140" spans="1:3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344"/>
      <c r="N140" s="344"/>
      <c r="O140" s="344"/>
      <c r="P140" s="344"/>
      <c r="Q140" s="344"/>
      <c r="R140" s="344"/>
      <c r="S140" s="344"/>
      <c r="T140" s="344"/>
      <c r="U140" s="344"/>
      <c r="V140" s="344"/>
      <c r="W140" s="344"/>
      <c r="X140" s="344"/>
      <c r="Y140" s="344"/>
      <c r="Z140" s="344"/>
      <c r="AA140" s="344"/>
      <c r="AB140" s="344"/>
      <c r="AC140" s="344"/>
      <c r="AD140" s="344"/>
      <c r="AE140" s="344"/>
    </row>
    <row r="141" spans="1:3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364" t="s">
        <v>210</v>
      </c>
      <c r="K141" s="10"/>
      <c r="L141" s="10"/>
      <c r="M141" s="344"/>
      <c r="N141" s="344"/>
      <c r="O141" s="344"/>
      <c r="P141" s="344"/>
      <c r="Q141" s="344"/>
      <c r="R141" s="344"/>
      <c r="S141" s="344"/>
      <c r="T141" s="344"/>
      <c r="U141" s="344"/>
      <c r="V141" s="344"/>
      <c r="W141" s="344"/>
      <c r="X141" s="344"/>
      <c r="Y141" s="344"/>
      <c r="Z141" s="344"/>
      <c r="AA141" s="344"/>
      <c r="AB141" s="344"/>
      <c r="AC141" s="344"/>
      <c r="AD141" s="344"/>
      <c r="AE141" s="344"/>
    </row>
    <row r="142" spans="1:3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365">
        <v>9000</v>
      </c>
      <c r="K142" s="10">
        <v>-1926191.03</v>
      </c>
      <c r="L142" s="10"/>
      <c r="M142" s="344"/>
      <c r="N142" s="366">
        <f>SUMIFS($K$2:$K$138,$F$2:$F$138,"NR")</f>
        <v>5172318.5599999996</v>
      </c>
      <c r="O142" s="344"/>
      <c r="P142" s="344"/>
      <c r="Q142" s="344"/>
      <c r="R142" s="344"/>
      <c r="S142" s="344"/>
      <c r="T142" s="344"/>
      <c r="U142" s="344"/>
      <c r="V142" s="344"/>
      <c r="W142" s="344"/>
      <c r="X142" s="344"/>
      <c r="Y142" s="344"/>
      <c r="Z142" s="344"/>
      <c r="AA142" s="344"/>
      <c r="AB142" s="344"/>
      <c r="AC142" s="344"/>
      <c r="AD142" s="344"/>
      <c r="AE142" s="344"/>
    </row>
    <row r="143" spans="1:3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365">
        <v>1952</v>
      </c>
      <c r="K143" s="10">
        <v>1931711.07</v>
      </c>
      <c r="L143" s="10"/>
      <c r="M143" s="344"/>
      <c r="N143" s="367">
        <f>K139-N142</f>
        <v>135833155.16000003</v>
      </c>
      <c r="O143" s="344"/>
      <c r="P143" s="344"/>
      <c r="Q143" s="344"/>
      <c r="R143" s="344"/>
      <c r="S143" s="344"/>
      <c r="T143" s="344"/>
      <c r="U143" s="344"/>
      <c r="V143" s="344"/>
      <c r="W143" s="344"/>
      <c r="X143" s="344"/>
      <c r="Y143" s="344"/>
      <c r="Z143" s="344"/>
      <c r="AA143" s="344"/>
      <c r="AB143" s="344"/>
      <c r="AC143" s="344"/>
      <c r="AD143" s="344"/>
      <c r="AE143" s="344"/>
    </row>
    <row r="144" spans="1:3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365"/>
      <c r="K144" s="10"/>
      <c r="L144" s="10"/>
      <c r="M144" s="344"/>
      <c r="N144" s="344"/>
      <c r="O144" s="344"/>
      <c r="P144" s="344"/>
      <c r="Q144" s="344"/>
      <c r="R144" s="344"/>
      <c r="S144" s="344"/>
      <c r="T144" s="344"/>
      <c r="U144" s="344"/>
      <c r="V144" s="344"/>
      <c r="W144" s="344"/>
      <c r="X144" s="344"/>
      <c r="Y144" s="344"/>
      <c r="Z144" s="344"/>
      <c r="AA144" s="344"/>
      <c r="AB144" s="344"/>
      <c r="AC144" s="344"/>
      <c r="AD144" s="344"/>
      <c r="AE144" s="344"/>
    </row>
    <row r="145" spans="1:3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364" t="s">
        <v>209</v>
      </c>
      <c r="K145" s="10">
        <f>K139+K142+K143</f>
        <v>141010993.76000002</v>
      </c>
      <c r="L145" s="10"/>
      <c r="M145" s="344"/>
      <c r="N145" s="344"/>
      <c r="O145" s="344"/>
      <c r="P145" s="344"/>
      <c r="Q145" s="344"/>
      <c r="R145" s="344"/>
      <c r="S145" s="344"/>
      <c r="T145" s="344"/>
      <c r="U145" s="344"/>
      <c r="V145" s="344"/>
      <c r="W145" s="344"/>
      <c r="X145" s="344"/>
      <c r="Y145" s="344"/>
      <c r="Z145" s="344"/>
      <c r="AA145" s="344"/>
      <c r="AB145" s="344"/>
      <c r="AC145" s="344"/>
      <c r="AD145" s="344"/>
      <c r="AE145" s="344"/>
    </row>
    <row r="146" spans="1:3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344"/>
      <c r="N146" s="344"/>
      <c r="O146" s="344"/>
      <c r="P146" s="344"/>
      <c r="Q146" s="344"/>
      <c r="R146" s="344"/>
      <c r="S146" s="344"/>
      <c r="T146" s="344"/>
      <c r="U146" s="344"/>
      <c r="V146" s="344"/>
      <c r="W146" s="344"/>
      <c r="X146" s="344"/>
      <c r="Y146" s="344"/>
      <c r="Z146" s="344"/>
      <c r="AA146" s="344"/>
      <c r="AB146" s="344"/>
      <c r="AC146" s="344"/>
      <c r="AD146" s="344"/>
      <c r="AE146" s="344"/>
    </row>
    <row r="147" spans="1:3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368">
        <v>141010993.75999999</v>
      </c>
      <c r="L147" s="10" t="s">
        <v>208</v>
      </c>
      <c r="M147" s="344"/>
      <c r="N147" s="344"/>
      <c r="O147" s="344"/>
      <c r="P147" s="344"/>
      <c r="Q147" s="344"/>
      <c r="R147" s="344"/>
      <c r="S147" s="344"/>
      <c r="T147" s="344"/>
      <c r="U147" s="344"/>
      <c r="V147" s="344"/>
      <c r="W147" s="344"/>
      <c r="X147" s="344"/>
      <c r="Y147" s="344"/>
      <c r="Z147" s="344"/>
      <c r="AA147" s="344"/>
      <c r="AB147" s="344"/>
      <c r="AC147" s="344"/>
      <c r="AD147" s="344"/>
      <c r="AE147" s="344"/>
    </row>
    <row r="148" spans="1:3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344"/>
      <c r="N148" s="344"/>
      <c r="O148" s="344"/>
      <c r="P148" s="344"/>
      <c r="Q148" s="344"/>
      <c r="R148" s="344"/>
      <c r="S148" s="344"/>
      <c r="T148" s="344"/>
      <c r="U148" s="344"/>
      <c r="V148" s="344"/>
      <c r="W148" s="344"/>
      <c r="X148" s="344"/>
      <c r="Y148" s="344"/>
      <c r="Z148" s="344"/>
      <c r="AA148" s="344"/>
      <c r="AB148" s="344"/>
      <c r="AC148" s="344"/>
      <c r="AD148" s="344"/>
      <c r="AE148" s="344"/>
    </row>
    <row r="149" spans="1:3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>
        <f>K145-K147</f>
        <v>0</v>
      </c>
      <c r="L149" s="364" t="s">
        <v>207</v>
      </c>
      <c r="M149" s="344"/>
      <c r="N149" s="344"/>
      <c r="O149" s="344"/>
      <c r="P149" s="344"/>
      <c r="Q149" s="344"/>
      <c r="R149" s="344"/>
      <c r="S149" s="344"/>
      <c r="T149" s="344"/>
      <c r="U149" s="344"/>
      <c r="V149" s="344"/>
      <c r="W149" s="344"/>
      <c r="X149" s="344"/>
      <c r="Y149" s="344"/>
      <c r="Z149" s="344"/>
      <c r="AA149" s="344"/>
      <c r="AB149" s="344"/>
      <c r="AC149" s="344"/>
      <c r="AD149" s="344"/>
      <c r="AE149" s="344"/>
    </row>
    <row r="150" spans="1:3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344"/>
      <c r="N150" s="344"/>
      <c r="O150" s="344"/>
      <c r="P150" s="344"/>
      <c r="Q150" s="344"/>
      <c r="R150" s="344"/>
      <c r="S150" s="344"/>
      <c r="T150" s="344"/>
      <c r="U150" s="344"/>
      <c r="V150" s="344"/>
      <c r="W150" s="344"/>
      <c r="X150" s="344"/>
      <c r="Y150" s="344"/>
      <c r="Z150" s="344"/>
      <c r="AA150" s="344"/>
      <c r="AB150" s="344"/>
      <c r="AC150" s="344"/>
      <c r="AD150" s="344"/>
      <c r="AE150" s="344"/>
    </row>
    <row r="151" spans="1:3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344"/>
      <c r="N151" s="344"/>
      <c r="O151" s="344"/>
      <c r="P151" s="344"/>
      <c r="Q151" s="344"/>
      <c r="R151" s="344"/>
      <c r="S151" s="344"/>
      <c r="T151" s="344"/>
      <c r="U151" s="344"/>
      <c r="V151" s="344"/>
      <c r="W151" s="344"/>
      <c r="X151" s="344"/>
      <c r="Y151" s="344"/>
      <c r="Z151" s="344"/>
      <c r="AA151" s="344"/>
      <c r="AB151" s="344"/>
      <c r="AC151" s="344"/>
      <c r="AD151" s="344"/>
      <c r="AE151" s="344"/>
    </row>
    <row r="152" spans="1:3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344"/>
      <c r="N152" s="344"/>
      <c r="O152" s="344"/>
      <c r="P152" s="344"/>
      <c r="Q152" s="344"/>
      <c r="R152" s="344"/>
      <c r="S152" s="344"/>
      <c r="T152" s="344"/>
      <c r="U152" s="344"/>
      <c r="V152" s="344"/>
      <c r="W152" s="344"/>
      <c r="X152" s="344"/>
      <c r="Y152" s="344"/>
      <c r="Z152" s="344"/>
      <c r="AA152" s="344"/>
      <c r="AB152" s="344"/>
      <c r="AC152" s="344"/>
      <c r="AD152" s="344"/>
      <c r="AE152" s="344"/>
    </row>
    <row r="153" spans="1:3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344"/>
      <c r="N153" s="344"/>
      <c r="O153" s="344"/>
      <c r="P153" s="344"/>
      <c r="Q153" s="344"/>
      <c r="R153" s="344"/>
      <c r="S153" s="344"/>
      <c r="T153" s="344"/>
      <c r="U153" s="344"/>
      <c r="V153" s="344"/>
      <c r="W153" s="344"/>
      <c r="X153" s="344"/>
      <c r="Y153" s="344"/>
      <c r="Z153" s="344"/>
      <c r="AA153" s="344"/>
      <c r="AB153" s="344"/>
      <c r="AC153" s="344"/>
      <c r="AD153" s="344"/>
      <c r="AE153" s="344"/>
    </row>
    <row r="154" spans="1:3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344"/>
      <c r="N154" s="344"/>
      <c r="O154" s="344"/>
      <c r="P154" s="344"/>
      <c r="Q154" s="344"/>
      <c r="R154" s="344"/>
      <c r="S154" s="344"/>
      <c r="T154" s="344"/>
      <c r="U154" s="344"/>
      <c r="V154" s="344"/>
      <c r="W154" s="344"/>
      <c r="X154" s="344"/>
      <c r="Y154" s="344"/>
      <c r="Z154" s="344"/>
      <c r="AA154" s="344"/>
      <c r="AB154" s="344"/>
      <c r="AC154" s="344"/>
      <c r="AD154" s="344"/>
      <c r="AE154" s="344"/>
    </row>
    <row r="155" spans="1:3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344"/>
      <c r="N155" s="344"/>
      <c r="O155" s="344"/>
      <c r="P155" s="344"/>
      <c r="Q155" s="344"/>
      <c r="R155" s="344"/>
      <c r="S155" s="344"/>
      <c r="T155" s="344"/>
      <c r="U155" s="344"/>
      <c r="V155" s="344"/>
      <c r="W155" s="344"/>
      <c r="X155" s="344"/>
      <c r="Y155" s="344"/>
      <c r="Z155" s="344"/>
      <c r="AA155" s="344"/>
      <c r="AB155" s="344"/>
      <c r="AC155" s="344"/>
      <c r="AD155" s="344"/>
      <c r="AE155" s="344"/>
    </row>
    <row r="156" spans="1:3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344"/>
      <c r="N156" s="344"/>
      <c r="O156" s="344"/>
      <c r="P156" s="344"/>
      <c r="Q156" s="344"/>
      <c r="R156" s="344"/>
      <c r="S156" s="344"/>
      <c r="T156" s="344"/>
      <c r="U156" s="344"/>
      <c r="V156" s="344"/>
      <c r="W156" s="344"/>
      <c r="X156" s="344"/>
      <c r="Y156" s="344"/>
      <c r="Z156" s="344"/>
      <c r="AA156" s="344"/>
      <c r="AB156" s="344"/>
      <c r="AC156" s="344"/>
      <c r="AD156" s="344"/>
      <c r="AE156" s="344"/>
    </row>
    <row r="157" spans="1:3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344"/>
      <c r="N157" s="344"/>
      <c r="O157" s="344"/>
      <c r="P157" s="344"/>
      <c r="Q157" s="344"/>
      <c r="R157" s="344"/>
      <c r="S157" s="344"/>
      <c r="T157" s="344"/>
      <c r="U157" s="344"/>
      <c r="V157" s="344"/>
      <c r="W157" s="344"/>
      <c r="X157" s="344"/>
      <c r="Y157" s="344"/>
      <c r="Z157" s="344"/>
      <c r="AA157" s="344"/>
      <c r="AB157" s="344"/>
      <c r="AC157" s="344"/>
      <c r="AD157" s="344"/>
      <c r="AE157" s="344"/>
    </row>
    <row r="158" spans="1:3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344"/>
      <c r="N158" s="344"/>
      <c r="O158" s="344"/>
      <c r="P158" s="344"/>
      <c r="Q158" s="344"/>
      <c r="R158" s="344"/>
      <c r="S158" s="344"/>
      <c r="T158" s="344"/>
      <c r="U158" s="344"/>
      <c r="V158" s="344"/>
      <c r="W158" s="344"/>
      <c r="X158" s="344"/>
      <c r="Y158" s="344"/>
      <c r="Z158" s="344"/>
      <c r="AA158" s="344"/>
      <c r="AB158" s="344"/>
      <c r="AC158" s="344"/>
      <c r="AD158" s="344"/>
      <c r="AE158" s="344"/>
    </row>
    <row r="159" spans="1:3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44"/>
      <c r="Y159" s="344"/>
      <c r="Z159" s="344"/>
      <c r="AA159" s="344"/>
      <c r="AB159" s="344"/>
      <c r="AC159" s="344"/>
      <c r="AD159" s="344"/>
      <c r="AE159" s="344"/>
    </row>
    <row r="160" spans="1:3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344"/>
      <c r="N160" s="344"/>
      <c r="O160" s="344"/>
      <c r="P160" s="344"/>
      <c r="Q160" s="344"/>
      <c r="R160" s="344"/>
      <c r="S160" s="344"/>
      <c r="T160" s="344"/>
      <c r="U160" s="344"/>
      <c r="V160" s="344"/>
      <c r="W160" s="344"/>
      <c r="X160" s="344"/>
      <c r="Y160" s="344"/>
      <c r="Z160" s="344"/>
      <c r="AA160" s="344"/>
      <c r="AB160" s="344"/>
      <c r="AC160" s="344"/>
      <c r="AD160" s="344"/>
      <c r="AE160" s="344"/>
    </row>
    <row r="161" spans="1:3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344"/>
      <c r="N161" s="344"/>
      <c r="O161" s="344"/>
      <c r="P161" s="344"/>
      <c r="Q161" s="344"/>
      <c r="R161" s="344"/>
      <c r="S161" s="344"/>
      <c r="T161" s="344"/>
      <c r="U161" s="344"/>
      <c r="V161" s="344"/>
      <c r="W161" s="344"/>
      <c r="X161" s="344"/>
      <c r="Y161" s="344"/>
      <c r="Z161" s="344"/>
      <c r="AA161" s="344"/>
      <c r="AB161" s="344"/>
      <c r="AC161" s="344"/>
      <c r="AD161" s="344"/>
      <c r="AE161" s="344"/>
    </row>
    <row r="162" spans="1:3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344"/>
      <c r="N162" s="344"/>
      <c r="O162" s="344"/>
      <c r="P162" s="344"/>
      <c r="Q162" s="344"/>
      <c r="R162" s="344"/>
      <c r="S162" s="344"/>
      <c r="T162" s="344"/>
      <c r="U162" s="344"/>
      <c r="V162" s="344"/>
      <c r="W162" s="344"/>
      <c r="X162" s="344"/>
      <c r="Y162" s="344"/>
      <c r="Z162" s="344"/>
      <c r="AA162" s="344"/>
      <c r="AB162" s="344"/>
      <c r="AC162" s="344"/>
      <c r="AD162" s="344"/>
      <c r="AE162" s="344"/>
    </row>
    <row r="163" spans="1:3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344"/>
      <c r="N163" s="344"/>
      <c r="O163" s="344"/>
      <c r="P163" s="344"/>
      <c r="Q163" s="344"/>
      <c r="R163" s="344"/>
      <c r="S163" s="344"/>
      <c r="T163" s="344"/>
      <c r="U163" s="344"/>
      <c r="V163" s="344"/>
      <c r="W163" s="344"/>
      <c r="X163" s="344"/>
      <c r="Y163" s="344"/>
      <c r="Z163" s="344"/>
      <c r="AA163" s="344"/>
      <c r="AB163" s="344"/>
      <c r="AC163" s="344"/>
      <c r="AD163" s="344"/>
      <c r="AE163" s="344"/>
    </row>
    <row r="164" spans="1:3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344"/>
      <c r="N164" s="344"/>
      <c r="O164" s="344"/>
      <c r="P164" s="344"/>
      <c r="Q164" s="344"/>
      <c r="R164" s="344"/>
      <c r="S164" s="344"/>
      <c r="T164" s="344"/>
      <c r="U164" s="344"/>
      <c r="V164" s="344"/>
      <c r="W164" s="344"/>
      <c r="X164" s="344"/>
      <c r="Y164" s="344"/>
      <c r="Z164" s="344"/>
      <c r="AA164" s="344"/>
      <c r="AB164" s="344"/>
      <c r="AC164" s="344"/>
      <c r="AD164" s="344"/>
      <c r="AE164" s="344"/>
    </row>
    <row r="165" spans="1:3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344"/>
      <c r="N165" s="344"/>
      <c r="O165" s="344"/>
      <c r="P165" s="344"/>
      <c r="Q165" s="344"/>
      <c r="R165" s="344"/>
      <c r="S165" s="344"/>
      <c r="T165" s="344"/>
      <c r="U165" s="344"/>
      <c r="V165" s="344"/>
      <c r="W165" s="344"/>
      <c r="X165" s="344"/>
      <c r="Y165" s="344"/>
      <c r="Z165" s="344"/>
      <c r="AA165" s="344"/>
      <c r="AB165" s="344"/>
      <c r="AC165" s="344"/>
      <c r="AD165" s="344"/>
      <c r="AE165" s="344"/>
    </row>
    <row r="166" spans="1:3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344"/>
      <c r="N166" s="344"/>
      <c r="O166" s="344"/>
      <c r="P166" s="344"/>
      <c r="Q166" s="344"/>
      <c r="R166" s="344"/>
      <c r="S166" s="344"/>
      <c r="T166" s="344"/>
      <c r="U166" s="344"/>
      <c r="V166" s="344"/>
      <c r="W166" s="344"/>
      <c r="X166" s="344"/>
      <c r="Y166" s="344"/>
      <c r="Z166" s="344"/>
      <c r="AA166" s="344"/>
      <c r="AB166" s="344"/>
      <c r="AC166" s="344"/>
      <c r="AD166" s="344"/>
      <c r="AE166" s="344"/>
    </row>
    <row r="167" spans="1:3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344"/>
      <c r="N167" s="344"/>
      <c r="O167" s="344"/>
      <c r="P167" s="344"/>
      <c r="Q167" s="344"/>
      <c r="R167" s="344"/>
      <c r="S167" s="344"/>
      <c r="T167" s="344"/>
      <c r="U167" s="344"/>
      <c r="V167" s="344"/>
      <c r="W167" s="344"/>
      <c r="X167" s="344"/>
      <c r="Y167" s="344"/>
      <c r="Z167" s="344"/>
      <c r="AA167" s="344"/>
      <c r="AB167" s="344"/>
      <c r="AC167" s="344"/>
      <c r="AD167" s="344"/>
      <c r="AE167" s="344"/>
    </row>
    <row r="168" spans="1:3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344"/>
      <c r="N168" s="344"/>
      <c r="O168" s="344"/>
      <c r="P168" s="344"/>
      <c r="Q168" s="344"/>
      <c r="R168" s="344"/>
      <c r="S168" s="344"/>
      <c r="T168" s="344"/>
      <c r="U168" s="344"/>
      <c r="V168" s="344"/>
      <c r="W168" s="344"/>
      <c r="X168" s="344"/>
      <c r="Y168" s="344"/>
      <c r="Z168" s="344"/>
      <c r="AA168" s="344"/>
      <c r="AB168" s="344"/>
      <c r="AC168" s="344"/>
      <c r="AD168" s="344"/>
      <c r="AE168" s="344"/>
    </row>
    <row r="169" spans="1:3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344"/>
      <c r="N169" s="344"/>
      <c r="O169" s="344"/>
      <c r="P169" s="344"/>
      <c r="Q169" s="344"/>
      <c r="R169" s="344"/>
      <c r="S169" s="344"/>
      <c r="T169" s="344"/>
      <c r="U169" s="344"/>
      <c r="V169" s="344"/>
      <c r="W169" s="344"/>
      <c r="X169" s="344"/>
      <c r="Y169" s="344"/>
      <c r="Z169" s="344"/>
      <c r="AA169" s="344"/>
      <c r="AB169" s="344"/>
      <c r="AC169" s="344"/>
      <c r="AD169" s="344"/>
      <c r="AE169" s="344"/>
    </row>
    <row r="170" spans="1:3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344"/>
      <c r="N170" s="344"/>
      <c r="O170" s="344"/>
      <c r="P170" s="344"/>
      <c r="Q170" s="344"/>
      <c r="R170" s="344"/>
      <c r="S170" s="344"/>
      <c r="T170" s="344"/>
      <c r="U170" s="344"/>
      <c r="V170" s="344"/>
      <c r="W170" s="344"/>
      <c r="X170" s="344"/>
      <c r="Y170" s="344"/>
      <c r="Z170" s="344"/>
      <c r="AA170" s="344"/>
      <c r="AB170" s="344"/>
      <c r="AC170" s="344"/>
      <c r="AD170" s="344"/>
      <c r="AE170" s="344"/>
    </row>
    <row r="171" spans="1:3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344"/>
      <c r="N171" s="344"/>
      <c r="O171" s="344"/>
      <c r="P171" s="344"/>
      <c r="Q171" s="344"/>
      <c r="R171" s="344"/>
      <c r="S171" s="344"/>
      <c r="T171" s="344"/>
      <c r="U171" s="344"/>
      <c r="V171" s="344"/>
      <c r="W171" s="344"/>
      <c r="X171" s="344"/>
      <c r="Y171" s="344"/>
      <c r="Z171" s="344"/>
      <c r="AA171" s="344"/>
      <c r="AB171" s="344"/>
      <c r="AC171" s="344"/>
      <c r="AD171" s="344"/>
      <c r="AE171" s="344"/>
    </row>
    <row r="172" spans="1:3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344"/>
      <c r="N172" s="344"/>
      <c r="O172" s="344"/>
      <c r="P172" s="344"/>
      <c r="Q172" s="344"/>
      <c r="R172" s="344"/>
      <c r="S172" s="344"/>
      <c r="T172" s="344"/>
      <c r="U172" s="344"/>
      <c r="V172" s="344"/>
      <c r="W172" s="344"/>
      <c r="X172" s="344"/>
      <c r="Y172" s="344"/>
      <c r="Z172" s="344"/>
      <c r="AA172" s="344"/>
      <c r="AB172" s="344"/>
      <c r="AC172" s="344"/>
      <c r="AD172" s="344"/>
      <c r="AE172" s="344"/>
    </row>
    <row r="173" spans="1:3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344"/>
      <c r="N173" s="344"/>
      <c r="O173" s="344"/>
      <c r="P173" s="344"/>
      <c r="Q173" s="344"/>
      <c r="R173" s="344"/>
      <c r="S173" s="344"/>
      <c r="T173" s="344"/>
      <c r="U173" s="344"/>
      <c r="V173" s="344"/>
      <c r="W173" s="344"/>
      <c r="X173" s="344"/>
      <c r="Y173" s="344"/>
      <c r="Z173" s="344"/>
      <c r="AA173" s="344"/>
      <c r="AB173" s="344"/>
      <c r="AC173" s="344"/>
      <c r="AD173" s="344"/>
      <c r="AE173" s="344"/>
    </row>
    <row r="174" spans="1:3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344"/>
      <c r="N174" s="344"/>
      <c r="O174" s="344"/>
      <c r="P174" s="344"/>
      <c r="Q174" s="344"/>
      <c r="R174" s="344"/>
      <c r="S174" s="344"/>
      <c r="T174" s="344"/>
      <c r="U174" s="344"/>
      <c r="V174" s="344"/>
      <c r="W174" s="344"/>
      <c r="X174" s="344"/>
      <c r="Y174" s="344"/>
      <c r="Z174" s="344"/>
      <c r="AA174" s="344"/>
      <c r="AB174" s="344"/>
      <c r="AC174" s="344"/>
      <c r="AD174" s="344"/>
      <c r="AE174" s="344"/>
    </row>
    <row r="175" spans="1:3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344"/>
      <c r="N175" s="344"/>
      <c r="O175" s="344"/>
      <c r="P175" s="344"/>
      <c r="Q175" s="344"/>
      <c r="R175" s="344"/>
      <c r="S175" s="344"/>
      <c r="T175" s="344"/>
      <c r="U175" s="344"/>
      <c r="V175" s="344"/>
      <c r="W175" s="344"/>
      <c r="X175" s="344"/>
      <c r="Y175" s="344"/>
      <c r="Z175" s="344"/>
      <c r="AA175" s="344"/>
      <c r="AB175" s="344"/>
      <c r="AC175" s="344"/>
      <c r="AD175" s="344"/>
      <c r="AE175" s="344"/>
    </row>
    <row r="176" spans="1:3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44"/>
      <c r="Y176" s="344"/>
      <c r="Z176" s="344"/>
      <c r="AA176" s="344"/>
      <c r="AB176" s="344"/>
      <c r="AC176" s="344"/>
      <c r="AD176" s="344"/>
      <c r="AE176" s="344"/>
    </row>
    <row r="177" spans="1:3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344"/>
      <c r="N177" s="344"/>
      <c r="O177" s="344"/>
      <c r="P177" s="344"/>
      <c r="Q177" s="344"/>
      <c r="R177" s="344"/>
      <c r="S177" s="344"/>
      <c r="T177" s="344"/>
      <c r="U177" s="344"/>
      <c r="V177" s="344"/>
      <c r="W177" s="344"/>
      <c r="X177" s="344"/>
      <c r="Y177" s="344"/>
      <c r="Z177" s="344"/>
      <c r="AA177" s="344"/>
      <c r="AB177" s="344"/>
      <c r="AC177" s="344"/>
      <c r="AD177" s="344"/>
      <c r="AE177" s="344"/>
    </row>
    <row r="178" spans="1:3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344"/>
      <c r="N178" s="344"/>
      <c r="O178" s="344"/>
      <c r="P178" s="344"/>
      <c r="Q178" s="344"/>
      <c r="R178" s="344"/>
      <c r="S178" s="344"/>
      <c r="T178" s="344"/>
      <c r="U178" s="344"/>
      <c r="V178" s="344"/>
      <c r="W178" s="344"/>
      <c r="X178" s="344"/>
      <c r="Y178" s="344"/>
      <c r="Z178" s="344"/>
      <c r="AA178" s="344"/>
      <c r="AB178" s="344"/>
      <c r="AC178" s="344"/>
      <c r="AD178" s="344"/>
      <c r="AE178" s="344"/>
    </row>
    <row r="179" spans="1:3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344"/>
      <c r="N179" s="344"/>
      <c r="O179" s="344"/>
      <c r="P179" s="344"/>
      <c r="Q179" s="344"/>
      <c r="R179" s="344"/>
      <c r="S179" s="344"/>
      <c r="T179" s="344"/>
      <c r="U179" s="344"/>
      <c r="V179" s="344"/>
      <c r="W179" s="344"/>
      <c r="X179" s="344"/>
      <c r="Y179" s="344"/>
      <c r="Z179" s="344"/>
      <c r="AA179" s="344"/>
      <c r="AB179" s="344"/>
      <c r="AC179" s="344"/>
      <c r="AD179" s="344"/>
      <c r="AE179" s="344"/>
    </row>
    <row r="180" spans="1:3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344"/>
      <c r="N180" s="344"/>
      <c r="O180" s="344"/>
      <c r="P180" s="344"/>
      <c r="Q180" s="344"/>
      <c r="R180" s="344"/>
      <c r="S180" s="344"/>
      <c r="T180" s="344"/>
      <c r="U180" s="344"/>
      <c r="V180" s="344"/>
      <c r="W180" s="344"/>
      <c r="X180" s="344"/>
      <c r="Y180" s="344"/>
      <c r="Z180" s="344"/>
      <c r="AA180" s="344"/>
      <c r="AB180" s="344"/>
      <c r="AC180" s="344"/>
      <c r="AD180" s="344"/>
      <c r="AE180" s="344"/>
    </row>
    <row r="181" spans="1:3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344"/>
      <c r="N181" s="344"/>
      <c r="O181" s="344"/>
      <c r="P181" s="344"/>
      <c r="Q181" s="344"/>
      <c r="R181" s="344"/>
      <c r="S181" s="344"/>
      <c r="T181" s="344"/>
      <c r="U181" s="344"/>
      <c r="V181" s="344"/>
      <c r="W181" s="344"/>
      <c r="X181" s="344"/>
      <c r="Y181" s="344"/>
      <c r="Z181" s="344"/>
      <c r="AA181" s="344"/>
      <c r="AB181" s="344"/>
      <c r="AC181" s="344"/>
      <c r="AD181" s="344"/>
      <c r="AE181" s="344"/>
    </row>
    <row r="182" spans="1:3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344"/>
      <c r="N182" s="344"/>
      <c r="O182" s="344"/>
      <c r="P182" s="344"/>
      <c r="Q182" s="344"/>
      <c r="R182" s="344"/>
      <c r="S182" s="344"/>
      <c r="T182" s="344"/>
      <c r="U182" s="344"/>
      <c r="V182" s="344"/>
      <c r="W182" s="344"/>
      <c r="X182" s="344"/>
      <c r="Y182" s="344"/>
      <c r="Z182" s="344"/>
      <c r="AA182" s="344"/>
      <c r="AB182" s="344"/>
      <c r="AC182" s="344"/>
      <c r="AD182" s="344"/>
      <c r="AE182" s="344"/>
    </row>
    <row r="183" spans="1:3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344"/>
      <c r="N183" s="344"/>
      <c r="O183" s="344"/>
      <c r="P183" s="344"/>
      <c r="Q183" s="344"/>
      <c r="R183" s="344"/>
      <c r="S183" s="344"/>
      <c r="T183" s="344"/>
      <c r="U183" s="344"/>
      <c r="V183" s="344"/>
      <c r="W183" s="344"/>
      <c r="X183" s="344"/>
      <c r="Y183" s="344"/>
      <c r="Z183" s="344"/>
      <c r="AA183" s="344"/>
      <c r="AB183" s="344"/>
      <c r="AC183" s="344"/>
      <c r="AD183" s="344"/>
      <c r="AE183" s="344"/>
    </row>
    <row r="184" spans="1:3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344"/>
      <c r="N184" s="344"/>
      <c r="O184" s="344"/>
      <c r="P184" s="344"/>
      <c r="Q184" s="344"/>
      <c r="R184" s="344"/>
      <c r="S184" s="344"/>
      <c r="T184" s="344"/>
      <c r="U184" s="344"/>
      <c r="V184" s="344"/>
      <c r="W184" s="344"/>
      <c r="X184" s="344"/>
      <c r="Y184" s="344"/>
      <c r="Z184" s="344"/>
      <c r="AA184" s="344"/>
      <c r="AB184" s="344"/>
      <c r="AC184" s="344"/>
      <c r="AD184" s="344"/>
      <c r="AE184" s="344"/>
    </row>
    <row r="185" spans="1:3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344"/>
      <c r="N185" s="344"/>
      <c r="O185" s="344"/>
      <c r="P185" s="344"/>
      <c r="Q185" s="344"/>
      <c r="R185" s="344"/>
      <c r="S185" s="344"/>
      <c r="T185" s="344"/>
      <c r="U185" s="344"/>
      <c r="V185" s="344"/>
      <c r="W185" s="344"/>
      <c r="X185" s="344"/>
      <c r="Y185" s="344"/>
      <c r="Z185" s="344"/>
      <c r="AA185" s="344"/>
      <c r="AB185" s="344"/>
      <c r="AC185" s="344"/>
      <c r="AD185" s="344"/>
      <c r="AE185" s="344"/>
    </row>
  </sheetData>
  <pageMargins left="0.75" right="0.75" top="1" bottom="1" header="0.5" footer="0.5"/>
  <pageSetup orientation="portrait" horizontalDpi="300" verticalDpi="30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Y417"/>
  <sheetViews>
    <sheetView topLeftCell="I1" workbookViewId="0">
      <selection activeCell="W10" sqref="W10:Z15"/>
    </sheetView>
  </sheetViews>
  <sheetFormatPr defaultColWidth="9.140625" defaultRowHeight="15" x14ac:dyDescent="0.25"/>
  <cols>
    <col min="1" max="1" width="9" style="6" customWidth="1"/>
    <col min="2" max="2" width="29.85546875" style="6" customWidth="1"/>
    <col min="3" max="3" width="24.85546875" style="6" customWidth="1"/>
    <col min="4" max="4" width="27.5703125" style="6" customWidth="1"/>
    <col min="5" max="5" width="8.140625" style="6" customWidth="1"/>
    <col min="6" max="6" width="4.85546875" style="6" customWidth="1"/>
    <col min="7" max="7" width="8.140625" style="6" customWidth="1"/>
    <col min="8" max="8" width="28.85546875" style="6" customWidth="1"/>
    <col min="9" max="9" width="3.5703125" style="6" customWidth="1"/>
    <col min="10" max="10" width="4.85546875" style="6" customWidth="1"/>
    <col min="11" max="12" width="15.42578125" style="7" customWidth="1"/>
    <col min="13" max="13" width="13.140625" style="6" bestFit="1" customWidth="1"/>
    <col min="14" max="15" width="9.140625" style="6"/>
    <col min="16" max="16" width="10.42578125" style="6" bestFit="1" customWidth="1"/>
    <col min="17" max="17" width="9.140625" style="6"/>
    <col min="18" max="18" width="11.42578125" style="6" bestFit="1" customWidth="1"/>
    <col min="19" max="19" width="9.140625" style="6"/>
    <col min="20" max="20" width="10.42578125" style="6" bestFit="1" customWidth="1"/>
    <col min="21" max="21" width="13.140625" style="6" bestFit="1" customWidth="1"/>
    <col min="22" max="23" width="9.140625" style="6"/>
    <col min="24" max="24" width="12.42578125" style="6" bestFit="1" customWidth="1"/>
    <col min="25" max="25" width="11.42578125" style="6" bestFit="1" customWidth="1"/>
    <col min="26" max="26" width="12.42578125" style="6" bestFit="1" customWidth="1"/>
    <col min="27" max="16384" width="9.140625" style="6"/>
  </cols>
  <sheetData>
    <row r="1" spans="1:51" x14ac:dyDescent="0.25">
      <c r="A1" s="344" t="s">
        <v>634</v>
      </c>
      <c r="B1" s="344" t="s">
        <v>633</v>
      </c>
      <c r="C1" s="344" t="s">
        <v>632</v>
      </c>
      <c r="D1" s="344" t="s">
        <v>631</v>
      </c>
      <c r="E1" s="344" t="s">
        <v>630</v>
      </c>
      <c r="F1" s="344" t="s">
        <v>629</v>
      </c>
      <c r="G1" s="344" t="s">
        <v>628</v>
      </c>
      <c r="H1" s="344" t="s">
        <v>627</v>
      </c>
      <c r="I1" s="344" t="s">
        <v>626</v>
      </c>
      <c r="J1" s="344" t="s">
        <v>625</v>
      </c>
      <c r="K1" s="10" t="s">
        <v>624</v>
      </c>
      <c r="L1" s="10"/>
      <c r="M1" s="343" t="s">
        <v>665</v>
      </c>
      <c r="N1" s="344"/>
      <c r="O1" s="344"/>
      <c r="P1" s="344"/>
      <c r="Q1" s="344"/>
      <c r="R1" s="344"/>
      <c r="S1" s="344"/>
      <c r="T1" s="344"/>
      <c r="U1" s="345"/>
      <c r="V1" s="344"/>
      <c r="W1" s="344"/>
      <c r="X1" s="344"/>
      <c r="Y1" s="344"/>
      <c r="Z1" s="344"/>
      <c r="AA1" s="344"/>
      <c r="AB1" s="344"/>
      <c r="AC1" s="344"/>
      <c r="AD1" s="344"/>
      <c r="AE1" s="503" t="s">
        <v>729</v>
      </c>
      <c r="AF1" s="503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</row>
    <row r="2" spans="1:51" x14ac:dyDescent="0.25">
      <c r="A2" s="344">
        <v>1183</v>
      </c>
      <c r="B2" s="344" t="s">
        <v>622</v>
      </c>
      <c r="C2" s="344" t="s">
        <v>621</v>
      </c>
      <c r="D2" s="344" t="s">
        <v>246</v>
      </c>
      <c r="E2" s="344" t="s">
        <v>241</v>
      </c>
      <c r="F2" s="344" t="s">
        <v>213</v>
      </c>
      <c r="G2" s="344">
        <v>800</v>
      </c>
      <c r="H2" s="344" t="s">
        <v>239</v>
      </c>
      <c r="I2" s="344" t="s">
        <v>211</v>
      </c>
      <c r="J2" s="344">
        <v>15</v>
      </c>
      <c r="K2" s="10">
        <v>2591257</v>
      </c>
      <c r="L2" s="10"/>
      <c r="M2" s="344"/>
      <c r="N2" s="344">
        <v>2015</v>
      </c>
      <c r="O2" s="344"/>
      <c r="P2" s="344"/>
      <c r="Q2" s="344"/>
      <c r="R2" s="344"/>
      <c r="S2" s="344"/>
      <c r="T2" s="344"/>
      <c r="U2" s="345"/>
      <c r="V2" s="344"/>
      <c r="W2" s="344"/>
      <c r="X2" s="344"/>
      <c r="Y2" s="344"/>
      <c r="Z2" s="344"/>
      <c r="AA2" s="344"/>
      <c r="AB2" s="344"/>
      <c r="AC2" s="344"/>
      <c r="AD2" s="344"/>
      <c r="AE2" s="503"/>
      <c r="AF2" s="503"/>
      <c r="AG2" s="344"/>
      <c r="AH2" s="344"/>
      <c r="AI2" s="344"/>
      <c r="AJ2" s="344"/>
      <c r="AK2" s="344"/>
      <c r="AL2" s="344"/>
      <c r="AM2" s="344"/>
      <c r="AN2" s="344"/>
      <c r="AO2" s="344"/>
      <c r="AP2" s="344"/>
      <c r="AQ2" s="344"/>
      <c r="AR2" s="344"/>
      <c r="AS2" s="344"/>
      <c r="AT2" s="344"/>
    </row>
    <row r="3" spans="1:51" x14ac:dyDescent="0.25">
      <c r="A3" s="344">
        <v>1186</v>
      </c>
      <c r="B3" s="344" t="s">
        <v>619</v>
      </c>
      <c r="C3" s="344" t="s">
        <v>618</v>
      </c>
      <c r="D3" s="344" t="s">
        <v>617</v>
      </c>
      <c r="E3" s="344" t="s">
        <v>241</v>
      </c>
      <c r="F3" s="344" t="s">
        <v>213</v>
      </c>
      <c r="G3" s="344">
        <v>800</v>
      </c>
      <c r="H3" s="344" t="s">
        <v>239</v>
      </c>
      <c r="I3" s="344" t="s">
        <v>211</v>
      </c>
      <c r="J3" s="344">
        <v>15</v>
      </c>
      <c r="K3" s="10">
        <v>840584</v>
      </c>
      <c r="L3" s="10"/>
      <c r="M3" s="348">
        <v>1</v>
      </c>
      <c r="N3" s="344" t="s">
        <v>664</v>
      </c>
      <c r="O3" s="344"/>
      <c r="P3" s="349" t="s">
        <v>250</v>
      </c>
      <c r="Q3" s="344" t="s">
        <v>659</v>
      </c>
      <c r="R3" s="344"/>
      <c r="S3" s="344" t="s">
        <v>454</v>
      </c>
      <c r="T3" s="344"/>
      <c r="U3" s="345"/>
      <c r="V3" s="344"/>
      <c r="W3" s="344"/>
      <c r="X3" s="344"/>
      <c r="Y3" s="344"/>
      <c r="Z3" s="344"/>
      <c r="AA3" s="344"/>
      <c r="AB3" s="344"/>
      <c r="AC3" s="344"/>
      <c r="AD3" s="344"/>
      <c r="AE3" s="504"/>
      <c r="AF3" s="504"/>
      <c r="AG3" s="372">
        <v>1999</v>
      </c>
      <c r="AH3" s="372">
        <f>AG3+1</f>
        <v>2000</v>
      </c>
      <c r="AI3" s="372">
        <f t="shared" ref="AI3:AY3" si="0">AH3+1</f>
        <v>2001</v>
      </c>
      <c r="AJ3" s="372">
        <f t="shared" si="0"/>
        <v>2002</v>
      </c>
      <c r="AK3" s="372">
        <f t="shared" si="0"/>
        <v>2003</v>
      </c>
      <c r="AL3" s="372">
        <f t="shared" si="0"/>
        <v>2004</v>
      </c>
      <c r="AM3" s="372">
        <f t="shared" si="0"/>
        <v>2005</v>
      </c>
      <c r="AN3" s="372">
        <f t="shared" si="0"/>
        <v>2006</v>
      </c>
      <c r="AO3" s="372">
        <f t="shared" si="0"/>
        <v>2007</v>
      </c>
      <c r="AP3" s="372">
        <f t="shared" si="0"/>
        <v>2008</v>
      </c>
      <c r="AQ3" s="372">
        <f t="shared" si="0"/>
        <v>2009</v>
      </c>
      <c r="AR3" s="372"/>
      <c r="AS3" s="372"/>
      <c r="AT3" s="372"/>
      <c r="AU3" s="122">
        <f>AQ3+1</f>
        <v>2010</v>
      </c>
      <c r="AV3" s="122">
        <f t="shared" si="0"/>
        <v>2011</v>
      </c>
      <c r="AW3" s="122">
        <f t="shared" si="0"/>
        <v>2012</v>
      </c>
      <c r="AX3" s="122">
        <f t="shared" si="0"/>
        <v>2013</v>
      </c>
      <c r="AY3" s="122">
        <f t="shared" si="0"/>
        <v>2014</v>
      </c>
    </row>
    <row r="4" spans="1:51" x14ac:dyDescent="0.25">
      <c r="A4" s="344">
        <v>1209</v>
      </c>
      <c r="B4" s="344" t="s">
        <v>615</v>
      </c>
      <c r="C4" s="344" t="s">
        <v>521</v>
      </c>
      <c r="D4" s="344" t="s">
        <v>520</v>
      </c>
      <c r="E4" s="344" t="s">
        <v>614</v>
      </c>
      <c r="F4" s="344" t="s">
        <v>213</v>
      </c>
      <c r="G4" s="344">
        <v>500</v>
      </c>
      <c r="H4" s="344" t="s">
        <v>612</v>
      </c>
      <c r="I4" s="344" t="s">
        <v>211</v>
      </c>
      <c r="J4" s="344">
        <v>15</v>
      </c>
      <c r="K4" s="10">
        <v>5527646</v>
      </c>
      <c r="L4" s="10"/>
      <c r="M4" s="348">
        <f t="shared" ref="M4:M34" si="1">M3+1</f>
        <v>2</v>
      </c>
      <c r="N4" s="349" t="s">
        <v>500</v>
      </c>
      <c r="O4" s="350">
        <v>0.22500000000000001</v>
      </c>
      <c r="P4" s="351">
        <f>SUMIFS($K$2:$K$123,$A$2:$A$123,$N4)*O4</f>
        <v>722826.9</v>
      </c>
      <c r="Q4" s="344"/>
      <c r="R4" s="344"/>
      <c r="S4" s="344"/>
      <c r="T4" s="344"/>
      <c r="U4" s="345"/>
      <c r="V4" s="344"/>
      <c r="W4" s="344"/>
      <c r="X4" s="344"/>
      <c r="Y4" s="344"/>
      <c r="Z4" s="344"/>
      <c r="AA4" s="344"/>
      <c r="AB4" s="344"/>
      <c r="AC4" s="344"/>
      <c r="AD4" s="344"/>
      <c r="AE4" s="373" t="s">
        <v>730</v>
      </c>
      <c r="AF4" s="374"/>
      <c r="AG4" s="374">
        <v>47484.340662582101</v>
      </c>
      <c r="AH4" s="374">
        <v>49215.784773085565</v>
      </c>
      <c r="AI4" s="374">
        <v>46456.764180583523</v>
      </c>
      <c r="AJ4" s="374">
        <v>43347.273067682945</v>
      </c>
      <c r="AK4" s="374">
        <v>43661.533086179217</v>
      </c>
      <c r="AL4" s="374">
        <v>40736.296562314375</v>
      </c>
      <c r="AM4" s="374">
        <v>45275.859148190546</v>
      </c>
      <c r="AN4" s="374">
        <v>44031.994578805556</v>
      </c>
      <c r="AO4" s="374">
        <v>50147.159172394611</v>
      </c>
      <c r="AP4" s="374">
        <v>47069.131277928922</v>
      </c>
      <c r="AQ4" s="374">
        <v>48413.236379824419</v>
      </c>
      <c r="AR4" s="374"/>
      <c r="AS4" s="374"/>
      <c r="AT4" s="374"/>
      <c r="AU4" s="121">
        <v>46218.497362134185</v>
      </c>
      <c r="AV4" s="121">
        <v>46278.571671170153</v>
      </c>
      <c r="AW4" s="121">
        <v>43902.052342427014</v>
      </c>
      <c r="AX4" s="121">
        <v>46375.372948362579</v>
      </c>
      <c r="AY4" s="121">
        <v>51608.770043293574</v>
      </c>
    </row>
    <row r="5" spans="1:51" x14ac:dyDescent="0.25">
      <c r="A5" s="344">
        <v>120901</v>
      </c>
      <c r="B5" s="344" t="s">
        <v>663</v>
      </c>
      <c r="C5" s="344" t="s">
        <v>397</v>
      </c>
      <c r="D5" s="344" t="s">
        <v>520</v>
      </c>
      <c r="E5" s="344" t="s">
        <v>614</v>
      </c>
      <c r="F5" s="344" t="s">
        <v>213</v>
      </c>
      <c r="G5" s="344">
        <v>500</v>
      </c>
      <c r="H5" s="344" t="s">
        <v>612</v>
      </c>
      <c r="I5" s="344" t="s">
        <v>211</v>
      </c>
      <c r="J5" s="344">
        <v>15</v>
      </c>
      <c r="K5" s="10">
        <v>17100</v>
      </c>
      <c r="L5" s="10"/>
      <c r="M5" s="348">
        <f t="shared" si="1"/>
        <v>3</v>
      </c>
      <c r="N5" s="349" t="s">
        <v>495</v>
      </c>
      <c r="O5" s="350">
        <v>1</v>
      </c>
      <c r="P5" s="351">
        <f>SUMIFS($K$2:$K$123,$A$2:$A$123,$N5)*O5</f>
        <v>2412692</v>
      </c>
      <c r="Q5" s="344"/>
      <c r="R5" s="344"/>
      <c r="S5" s="344"/>
      <c r="T5" s="344"/>
      <c r="U5" s="345"/>
      <c r="V5" s="344"/>
      <c r="W5" s="344"/>
      <c r="X5" s="344"/>
      <c r="Y5" s="344"/>
      <c r="Z5" s="344"/>
      <c r="AA5" s="344"/>
      <c r="AB5" s="344"/>
      <c r="AC5" s="344"/>
      <c r="AD5" s="344"/>
      <c r="AE5" s="373" t="s">
        <v>731</v>
      </c>
      <c r="AF5" s="374"/>
      <c r="AG5" s="374">
        <v>13406.841140331324</v>
      </c>
      <c r="AH5" s="374">
        <v>13615.825719392387</v>
      </c>
      <c r="AI5" s="374">
        <v>9917.5538008101958</v>
      </c>
      <c r="AJ5" s="374">
        <v>11403.658451909541</v>
      </c>
      <c r="AK5" s="374">
        <v>9989.5554950937803</v>
      </c>
      <c r="AL5" s="374">
        <v>8422.6156634707058</v>
      </c>
      <c r="AM5" s="374">
        <v>8572.8287502318435</v>
      </c>
      <c r="AN5" s="374">
        <v>8663.1987369032522</v>
      </c>
      <c r="AO5" s="374">
        <v>9059.0620762623548</v>
      </c>
      <c r="AP5" s="374">
        <v>9677.0090100080633</v>
      </c>
      <c r="AQ5" s="374">
        <v>9512.7229854979196</v>
      </c>
      <c r="AR5" s="374"/>
      <c r="AS5" s="374"/>
      <c r="AT5" s="374"/>
      <c r="AU5" s="121">
        <v>9627.9530551373027</v>
      </c>
      <c r="AV5" s="121">
        <v>9899.774395667082</v>
      </c>
      <c r="AW5" s="121">
        <v>9890.1369812997364</v>
      </c>
      <c r="AX5" s="121">
        <v>11883.569188053421</v>
      </c>
      <c r="AY5" s="121">
        <v>15573.168533168713</v>
      </c>
    </row>
    <row r="6" spans="1:51" x14ac:dyDescent="0.25">
      <c r="A6" s="344">
        <v>1210</v>
      </c>
      <c r="B6" s="344" t="s">
        <v>610</v>
      </c>
      <c r="C6" s="344" t="s">
        <v>221</v>
      </c>
      <c r="D6" s="344" t="s">
        <v>609</v>
      </c>
      <c r="E6" s="344" t="s">
        <v>241</v>
      </c>
      <c r="F6" s="344" t="s">
        <v>213</v>
      </c>
      <c r="G6" s="344">
        <v>800</v>
      </c>
      <c r="H6" s="344" t="s">
        <v>239</v>
      </c>
      <c r="I6" s="344" t="s">
        <v>211</v>
      </c>
      <c r="J6" s="344">
        <v>15</v>
      </c>
      <c r="K6" s="10">
        <v>8181901</v>
      </c>
      <c r="L6" s="10"/>
      <c r="M6" s="348">
        <f t="shared" si="1"/>
        <v>4</v>
      </c>
      <c r="N6" s="349" t="s">
        <v>419</v>
      </c>
      <c r="O6" s="350">
        <v>1</v>
      </c>
      <c r="P6" s="351">
        <f>SUMIFS($K$2:$K$123,$A$2:$A$123,$N6)*O6</f>
        <v>335193</v>
      </c>
      <c r="Q6" s="344"/>
      <c r="R6" s="344"/>
      <c r="S6" s="344"/>
      <c r="T6" s="344"/>
      <c r="U6" s="345"/>
      <c r="V6" s="344"/>
      <c r="W6" s="344"/>
      <c r="X6" s="344"/>
      <c r="Y6" s="344"/>
      <c r="Z6" s="344"/>
      <c r="AA6" s="344"/>
      <c r="AB6" s="344"/>
      <c r="AC6" s="344"/>
      <c r="AD6" s="344"/>
      <c r="AE6" s="373" t="s">
        <v>657</v>
      </c>
      <c r="AF6" s="374"/>
      <c r="AG6" s="374">
        <v>42362.325885577491</v>
      </c>
      <c r="AH6" s="374">
        <v>44437.321121016517</v>
      </c>
      <c r="AI6" s="374">
        <v>45008.525555918946</v>
      </c>
      <c r="AJ6" s="374">
        <v>44886.720530989849</v>
      </c>
      <c r="AK6" s="374">
        <v>41926.400933094905</v>
      </c>
      <c r="AL6" s="374">
        <v>40448.481036581841</v>
      </c>
      <c r="AM6" s="374">
        <v>38491.73943482319</v>
      </c>
      <c r="AN6" s="374">
        <v>34531.325462924768</v>
      </c>
      <c r="AO6" s="374">
        <v>35075.259946634804</v>
      </c>
      <c r="AP6" s="374">
        <v>32506.773298994947</v>
      </c>
      <c r="AQ6" s="374">
        <v>35962.162044728393</v>
      </c>
      <c r="AR6" s="374"/>
      <c r="AS6" s="374"/>
      <c r="AT6" s="374"/>
      <c r="AU6" s="121">
        <v>33450.082680947235</v>
      </c>
      <c r="AV6" s="121">
        <v>36254.099873226303</v>
      </c>
      <c r="AW6" s="121">
        <v>39007.813362446352</v>
      </c>
      <c r="AX6" s="121">
        <v>37459.891155901139</v>
      </c>
      <c r="AY6" s="121">
        <v>45901.639380084067</v>
      </c>
    </row>
    <row r="7" spans="1:51" x14ac:dyDescent="0.25">
      <c r="A7" s="344">
        <v>1225</v>
      </c>
      <c r="B7" s="344" t="s">
        <v>607</v>
      </c>
      <c r="C7" s="344" t="s">
        <v>309</v>
      </c>
      <c r="D7" s="344" t="s">
        <v>308</v>
      </c>
      <c r="E7" s="344" t="s">
        <v>336</v>
      </c>
      <c r="F7" s="344" t="s">
        <v>213</v>
      </c>
      <c r="G7" s="344">
        <v>903</v>
      </c>
      <c r="H7" s="344" t="s">
        <v>334</v>
      </c>
      <c r="I7" s="344" t="s">
        <v>211</v>
      </c>
      <c r="J7" s="344">
        <v>15</v>
      </c>
      <c r="K7" s="10">
        <v>-22312</v>
      </c>
      <c r="L7" s="10"/>
      <c r="M7" s="348">
        <f t="shared" si="1"/>
        <v>5</v>
      </c>
      <c r="N7" s="349" t="s">
        <v>479</v>
      </c>
      <c r="O7" s="344"/>
      <c r="P7" s="344"/>
      <c r="Q7" s="344"/>
      <c r="R7" s="344"/>
      <c r="S7" s="352">
        <v>1</v>
      </c>
      <c r="T7" s="351">
        <f>SUMIFS($K$2:$K$123,$A$2:$A$123,$N7)*S7</f>
        <v>238017</v>
      </c>
      <c r="U7" s="345"/>
      <c r="V7" s="344"/>
      <c r="W7" s="344"/>
      <c r="X7" s="344"/>
      <c r="Y7" s="344"/>
      <c r="Z7" s="344"/>
      <c r="AA7" s="344"/>
      <c r="AB7" s="344"/>
      <c r="AC7" s="344"/>
      <c r="AD7" s="344"/>
      <c r="AE7" s="373" t="s">
        <v>732</v>
      </c>
      <c r="AF7" s="374"/>
      <c r="AG7" s="374">
        <v>103253.50768849092</v>
      </c>
      <c r="AH7" s="374">
        <v>107268.93161349447</v>
      </c>
      <c r="AI7" s="374">
        <v>101382.84353731267</v>
      </c>
      <c r="AJ7" s="374">
        <v>99637.652050582328</v>
      </c>
      <c r="AK7" s="374">
        <v>95577.489514367888</v>
      </c>
      <c r="AL7" s="374">
        <v>89607.393262366924</v>
      </c>
      <c r="AM7" s="374">
        <v>92340.427333245578</v>
      </c>
      <c r="AN7" s="374">
        <v>87226.518778633559</v>
      </c>
      <c r="AO7" s="374">
        <v>94281.481195291766</v>
      </c>
      <c r="AP7" s="374">
        <v>89252.913586931929</v>
      </c>
      <c r="AQ7" s="374">
        <v>93888.121410050735</v>
      </c>
      <c r="AR7" s="374"/>
      <c r="AS7" s="374"/>
      <c r="AT7" s="374"/>
      <c r="AU7" s="121">
        <v>89296.53309821873</v>
      </c>
      <c r="AV7" s="121">
        <v>92432.445940063539</v>
      </c>
      <c r="AW7" s="121">
        <v>92800.002686173102</v>
      </c>
      <c r="AX7" s="121">
        <v>95718.83329231714</v>
      </c>
      <c r="AY7" s="121">
        <v>113083.57795654636</v>
      </c>
    </row>
    <row r="8" spans="1:51" x14ac:dyDescent="0.25">
      <c r="A8" s="344">
        <v>1230</v>
      </c>
      <c r="B8" s="344" t="s">
        <v>605</v>
      </c>
      <c r="C8" s="344" t="s">
        <v>395</v>
      </c>
      <c r="D8" s="344" t="s">
        <v>604</v>
      </c>
      <c r="E8" s="344"/>
      <c r="F8" s="344" t="s">
        <v>213</v>
      </c>
      <c r="G8" s="344"/>
      <c r="H8" s="344" t="s">
        <v>212</v>
      </c>
      <c r="I8" s="344" t="s">
        <v>211</v>
      </c>
      <c r="J8" s="344">
        <v>15</v>
      </c>
      <c r="K8" s="10">
        <v>664161</v>
      </c>
      <c r="L8" s="10"/>
      <c r="M8" s="348">
        <f t="shared" si="1"/>
        <v>6</v>
      </c>
      <c r="N8" s="349" t="s">
        <v>1095</v>
      </c>
      <c r="O8" s="344"/>
      <c r="P8" s="344"/>
      <c r="Q8" s="344"/>
      <c r="R8" s="344"/>
      <c r="S8" s="352">
        <v>1</v>
      </c>
      <c r="T8" s="351">
        <f t="shared" ref="T8:T9" si="2">SUMIFS($K$2:$K$123,$A$2:$A$123,$N8)*S8</f>
        <v>2593200</v>
      </c>
      <c r="U8" s="345"/>
      <c r="V8" s="344"/>
      <c r="W8" s="344"/>
      <c r="X8" s="344"/>
      <c r="Y8" s="344"/>
      <c r="Z8" s="344"/>
      <c r="AA8" s="344"/>
      <c r="AB8" s="344"/>
      <c r="AC8" s="344"/>
      <c r="AD8" s="344"/>
      <c r="AE8" s="345"/>
      <c r="AF8" s="374"/>
      <c r="AG8" s="374"/>
      <c r="AH8" s="374"/>
      <c r="AI8" s="374"/>
      <c r="AJ8" s="374"/>
      <c r="AK8" s="374"/>
      <c r="AL8" s="374"/>
      <c r="AM8" s="374"/>
      <c r="AN8" s="374"/>
      <c r="AO8" s="374"/>
      <c r="AP8" s="374"/>
      <c r="AQ8" s="374"/>
      <c r="AR8" s="374"/>
      <c r="AS8" s="374"/>
      <c r="AT8" s="374"/>
      <c r="AU8" s="121"/>
      <c r="AV8" s="121"/>
      <c r="AW8" s="121"/>
      <c r="AX8" s="121"/>
      <c r="AY8" s="121"/>
    </row>
    <row r="9" spans="1:51" x14ac:dyDescent="0.25">
      <c r="A9" s="344">
        <v>1234</v>
      </c>
      <c r="B9" s="344" t="s">
        <v>602</v>
      </c>
      <c r="C9" s="344" t="s">
        <v>337</v>
      </c>
      <c r="D9" s="344" t="s">
        <v>308</v>
      </c>
      <c r="E9" s="344" t="s">
        <v>336</v>
      </c>
      <c r="F9" s="344" t="s">
        <v>213</v>
      </c>
      <c r="G9" s="344">
        <v>903</v>
      </c>
      <c r="H9" s="344" t="s">
        <v>334</v>
      </c>
      <c r="I9" s="344" t="s">
        <v>211</v>
      </c>
      <c r="J9" s="344">
        <v>15</v>
      </c>
      <c r="K9" s="10">
        <v>3107239</v>
      </c>
      <c r="L9" s="10"/>
      <c r="M9" s="348">
        <f t="shared" si="1"/>
        <v>7</v>
      </c>
      <c r="N9" s="349" t="s">
        <v>1096</v>
      </c>
      <c r="O9" s="344"/>
      <c r="P9" s="344"/>
      <c r="Q9" s="344"/>
      <c r="R9" s="344"/>
      <c r="S9" s="352">
        <v>1</v>
      </c>
      <c r="T9" s="351">
        <f t="shared" si="2"/>
        <v>0</v>
      </c>
      <c r="U9" s="345"/>
      <c r="V9" s="344"/>
      <c r="W9" s="344"/>
      <c r="X9" s="344"/>
      <c r="Y9" s="344"/>
      <c r="Z9" s="344"/>
      <c r="AA9" s="344"/>
      <c r="AB9" s="344"/>
      <c r="AC9" s="344"/>
      <c r="AD9" s="344"/>
      <c r="AE9" s="345"/>
      <c r="AF9" s="374"/>
      <c r="AG9" s="374" t="e">
        <f>'[1]NL Hydro Load Density'!#REF!</f>
        <v>#REF!</v>
      </c>
      <c r="AH9" s="374"/>
      <c r="AI9" s="374"/>
      <c r="AJ9" s="374"/>
      <c r="AK9" s="374"/>
      <c r="AL9" s="374"/>
      <c r="AM9" s="374"/>
      <c r="AN9" s="374"/>
      <c r="AO9" s="374"/>
      <c r="AP9" s="374"/>
      <c r="AQ9" s="374"/>
      <c r="AR9" s="374"/>
      <c r="AS9" s="374"/>
      <c r="AT9" s="374"/>
      <c r="AU9" s="121"/>
      <c r="AV9" s="121"/>
      <c r="AW9" s="121"/>
      <c r="AX9" s="121"/>
      <c r="AY9" s="121">
        <f>AY5</f>
        <v>15573.168533168713</v>
      </c>
    </row>
    <row r="10" spans="1:51" x14ac:dyDescent="0.25">
      <c r="A10" s="344">
        <v>1236</v>
      </c>
      <c r="B10" s="344" t="s">
        <v>600</v>
      </c>
      <c r="C10" s="344" t="s">
        <v>599</v>
      </c>
      <c r="D10" s="344" t="s">
        <v>242</v>
      </c>
      <c r="E10" s="344" t="s">
        <v>250</v>
      </c>
      <c r="F10" s="344" t="s">
        <v>250</v>
      </c>
      <c r="G10" s="344">
        <v>900</v>
      </c>
      <c r="H10" s="344" t="s">
        <v>597</v>
      </c>
      <c r="I10" s="344" t="s">
        <v>211</v>
      </c>
      <c r="J10" s="344">
        <v>15</v>
      </c>
      <c r="K10" s="10">
        <v>3310420</v>
      </c>
      <c r="L10" s="10"/>
      <c r="M10" s="348">
        <f t="shared" si="1"/>
        <v>8</v>
      </c>
      <c r="N10" s="349" t="s">
        <v>661</v>
      </c>
      <c r="O10" s="344"/>
      <c r="P10" s="353">
        <v>318161.01944444445</v>
      </c>
      <c r="Q10" s="344"/>
      <c r="R10" s="353"/>
      <c r="S10" s="344"/>
      <c r="T10" s="344"/>
      <c r="U10" s="345"/>
      <c r="V10" s="344"/>
      <c r="W10" s="358"/>
      <c r="X10" s="371" t="s">
        <v>1142</v>
      </c>
      <c r="Y10" s="371" t="s">
        <v>1143</v>
      </c>
      <c r="Z10" s="371" t="s">
        <v>753</v>
      </c>
      <c r="AA10" s="344"/>
      <c r="AB10" s="344"/>
      <c r="AC10" s="344"/>
      <c r="AD10" s="344"/>
      <c r="AE10" s="345"/>
      <c r="AF10" s="374"/>
      <c r="AG10" s="374"/>
      <c r="AH10" s="374"/>
      <c r="AI10" s="374"/>
      <c r="AJ10" s="374"/>
      <c r="AK10" s="374"/>
      <c r="AL10" s="374"/>
      <c r="AM10" s="374"/>
      <c r="AN10" s="374"/>
      <c r="AO10" s="374"/>
      <c r="AP10" s="374"/>
      <c r="AQ10" s="374"/>
      <c r="AR10" s="374"/>
      <c r="AS10" s="374"/>
      <c r="AT10" s="374"/>
      <c r="AU10" s="121"/>
      <c r="AV10" s="121"/>
      <c r="AW10" s="121"/>
      <c r="AX10" s="121"/>
      <c r="AY10" s="121"/>
    </row>
    <row r="11" spans="1:51" x14ac:dyDescent="0.25">
      <c r="A11" s="344">
        <v>1242</v>
      </c>
      <c r="B11" s="344" t="s">
        <v>595</v>
      </c>
      <c r="C11" s="344" t="s">
        <v>588</v>
      </c>
      <c r="D11" s="344" t="s">
        <v>304</v>
      </c>
      <c r="E11" s="344" t="s">
        <v>241</v>
      </c>
      <c r="F11" s="344" t="s">
        <v>213</v>
      </c>
      <c r="G11" s="344">
        <v>800</v>
      </c>
      <c r="H11" s="344" t="s">
        <v>239</v>
      </c>
      <c r="I11" s="344" t="s">
        <v>211</v>
      </c>
      <c r="J11" s="344">
        <v>15</v>
      </c>
      <c r="K11" s="10">
        <v>3875480</v>
      </c>
      <c r="L11" s="10"/>
      <c r="M11" s="348">
        <f t="shared" si="1"/>
        <v>9</v>
      </c>
      <c r="N11" s="344"/>
      <c r="O11" s="344"/>
      <c r="P11" s="353">
        <f>SUM(P4:P10)</f>
        <v>3788872.9194444446</v>
      </c>
      <c r="Q11" s="354">
        <v>0.70468945142405404</v>
      </c>
      <c r="R11" s="355">
        <f>P11*Q11</f>
        <v>2669978.7791187596</v>
      </c>
      <c r="S11" s="356">
        <v>0.94333424996730908</v>
      </c>
      <c r="T11" s="357">
        <f>SUM(T7:T9)</f>
        <v>2831217</v>
      </c>
      <c r="U11" s="355">
        <f>T11*S11</f>
        <v>2670783.9651896949</v>
      </c>
      <c r="V11" s="344"/>
      <c r="W11" s="358" t="s">
        <v>755</v>
      </c>
      <c r="X11" s="369">
        <f>SUM(R11,U11)</f>
        <v>5340762.7443084549</v>
      </c>
      <c r="Y11" s="369">
        <f>SUM(X$13,X$14)*(X$11/SUM(X$11,X$12))</f>
        <v>6147236.0697268667</v>
      </c>
      <c r="Z11" s="369">
        <f>SUM(X11:Y11)</f>
        <v>11487998.814035323</v>
      </c>
      <c r="AA11" s="344"/>
      <c r="AB11" s="344"/>
      <c r="AC11" s="344"/>
      <c r="AD11" s="344"/>
      <c r="AE11" s="345"/>
      <c r="AF11" s="374"/>
      <c r="AG11" s="374">
        <f>AVERAGE(AO5:AY5)</f>
        <v>10640.424528136826</v>
      </c>
      <c r="AH11" s="374"/>
      <c r="AI11" s="374"/>
      <c r="AJ11" s="374"/>
      <c r="AK11" s="374"/>
      <c r="AL11" s="374"/>
      <c r="AM11" s="374"/>
      <c r="AN11" s="374"/>
      <c r="AO11" s="374"/>
      <c r="AP11" s="374"/>
      <c r="AQ11" s="374"/>
      <c r="AR11" s="374"/>
      <c r="AS11" s="374"/>
      <c r="AT11" s="374"/>
      <c r="AU11" s="121"/>
      <c r="AV11" s="121"/>
      <c r="AW11" s="121"/>
      <c r="AX11" s="121"/>
      <c r="AY11" s="121"/>
    </row>
    <row r="12" spans="1:51" x14ac:dyDescent="0.25">
      <c r="A12" s="344">
        <v>1247</v>
      </c>
      <c r="B12" s="344" t="s">
        <v>591</v>
      </c>
      <c r="C12" s="344" t="s">
        <v>588</v>
      </c>
      <c r="D12" s="344" t="s">
        <v>304</v>
      </c>
      <c r="E12" s="344" t="s">
        <v>241</v>
      </c>
      <c r="F12" s="344" t="s">
        <v>213</v>
      </c>
      <c r="G12" s="344">
        <v>800</v>
      </c>
      <c r="H12" s="344" t="s">
        <v>239</v>
      </c>
      <c r="I12" s="344" t="s">
        <v>211</v>
      </c>
      <c r="J12" s="344">
        <v>15</v>
      </c>
      <c r="K12" s="10">
        <v>17445</v>
      </c>
      <c r="L12" s="10"/>
      <c r="M12" s="348">
        <f t="shared" si="1"/>
        <v>10</v>
      </c>
      <c r="N12" s="344"/>
      <c r="O12" s="344"/>
      <c r="P12" s="344"/>
      <c r="Q12" s="344"/>
      <c r="R12" s="344"/>
      <c r="S12" s="344"/>
      <c r="T12" s="344"/>
      <c r="U12" s="345"/>
      <c r="V12" s="344"/>
      <c r="W12" s="358" t="s">
        <v>662</v>
      </c>
      <c r="X12" s="369">
        <f>SUM(R20,U20)</f>
        <v>4794823.3170327693</v>
      </c>
      <c r="Y12" s="369">
        <f>SUM(X$13,X$14)*(X$12/SUM(X$11,X$12))</f>
        <v>5518857.9335118541</v>
      </c>
      <c r="Z12" s="369">
        <f>SUM(X12:Y12)</f>
        <v>10313681.250544623</v>
      </c>
      <c r="AA12" s="374"/>
      <c r="AB12" s="374"/>
      <c r="AC12" s="374"/>
      <c r="AD12" s="374"/>
      <c r="AE12" s="374"/>
      <c r="AF12" s="374"/>
      <c r="AG12" s="374"/>
      <c r="AH12" s="374"/>
      <c r="AI12" s="374"/>
      <c r="AJ12" s="374"/>
      <c r="AK12" s="374"/>
      <c r="AL12" s="374"/>
      <c r="AM12" s="374"/>
      <c r="AN12" s="374"/>
      <c r="AO12" s="374"/>
      <c r="AP12" s="374"/>
      <c r="AQ12" s="374"/>
      <c r="AR12" s="374"/>
      <c r="AS12" s="344"/>
      <c r="AT12" s="344"/>
    </row>
    <row r="13" spans="1:51" x14ac:dyDescent="0.25">
      <c r="A13" s="344">
        <v>1268</v>
      </c>
      <c r="B13" s="344" t="s">
        <v>586</v>
      </c>
      <c r="C13" s="344" t="s">
        <v>354</v>
      </c>
      <c r="D13" s="344" t="s">
        <v>251</v>
      </c>
      <c r="E13" s="344" t="s">
        <v>250</v>
      </c>
      <c r="F13" s="344" t="s">
        <v>250</v>
      </c>
      <c r="G13" s="344">
        <v>120</v>
      </c>
      <c r="H13" s="344" t="s">
        <v>248</v>
      </c>
      <c r="I13" s="344" t="s">
        <v>211</v>
      </c>
      <c r="J13" s="344">
        <v>15</v>
      </c>
      <c r="K13" s="10">
        <v>145498</v>
      </c>
      <c r="L13" s="10"/>
      <c r="M13" s="348">
        <f t="shared" si="1"/>
        <v>11</v>
      </c>
      <c r="N13" s="344" t="s">
        <v>662</v>
      </c>
      <c r="O13" s="344"/>
      <c r="P13" s="349" t="s">
        <v>250</v>
      </c>
      <c r="Q13" s="344" t="s">
        <v>659</v>
      </c>
      <c r="R13" s="344"/>
      <c r="S13" s="344"/>
      <c r="T13" s="344"/>
      <c r="U13" s="345"/>
      <c r="V13" s="344"/>
      <c r="W13" s="358" t="s">
        <v>660</v>
      </c>
      <c r="X13" s="369">
        <f>SUM(R31,U31)</f>
        <v>1546831.3702974995</v>
      </c>
      <c r="Y13" s="369"/>
      <c r="Z13" s="369"/>
      <c r="AA13" s="374"/>
      <c r="AB13" s="374"/>
      <c r="AC13" s="374"/>
      <c r="AD13" s="374"/>
      <c r="AE13" s="374"/>
      <c r="AF13" s="374"/>
      <c r="AG13" s="374"/>
      <c r="AH13" s="374"/>
      <c r="AI13" s="374"/>
      <c r="AJ13" s="374"/>
      <c r="AK13" s="374"/>
      <c r="AL13" s="374"/>
      <c r="AM13" s="374"/>
      <c r="AN13" s="374"/>
      <c r="AO13" s="374"/>
      <c r="AP13" s="374"/>
      <c r="AQ13" s="374"/>
      <c r="AR13" s="374"/>
      <c r="AS13" s="344"/>
      <c r="AT13" s="344"/>
    </row>
    <row r="14" spans="1:51" x14ac:dyDescent="0.25">
      <c r="A14" s="344">
        <v>1273</v>
      </c>
      <c r="B14" s="344" t="s">
        <v>584</v>
      </c>
      <c r="C14" s="344" t="s">
        <v>354</v>
      </c>
      <c r="D14" s="344" t="s">
        <v>251</v>
      </c>
      <c r="E14" s="344" t="s">
        <v>250</v>
      </c>
      <c r="F14" s="344" t="s">
        <v>250</v>
      </c>
      <c r="G14" s="344">
        <v>130</v>
      </c>
      <c r="H14" s="344" t="s">
        <v>452</v>
      </c>
      <c r="I14" s="344" t="s">
        <v>211</v>
      </c>
      <c r="J14" s="344">
        <v>15</v>
      </c>
      <c r="K14" s="10">
        <v>1441248</v>
      </c>
      <c r="L14" s="10"/>
      <c r="M14" s="348">
        <f t="shared" si="1"/>
        <v>12</v>
      </c>
      <c r="N14" s="349" t="s">
        <v>533</v>
      </c>
      <c r="O14" s="350">
        <v>0.2</v>
      </c>
      <c r="P14" s="351">
        <f>SUMIFS($K$2:$K$123,$A$2:$A$123,$N14)*O14</f>
        <v>103692.6</v>
      </c>
      <c r="Q14" s="344"/>
      <c r="R14" s="344"/>
      <c r="S14" s="344"/>
      <c r="T14" s="344"/>
      <c r="U14" s="345"/>
      <c r="V14" s="344"/>
      <c r="W14" s="358" t="s">
        <v>657</v>
      </c>
      <c r="X14" s="369">
        <f>SUM(R33,U33)</f>
        <v>10119262.632941222</v>
      </c>
      <c r="Y14" s="369"/>
      <c r="Z14" s="369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344"/>
      <c r="AN14" s="344"/>
      <c r="AO14" s="344"/>
      <c r="AP14" s="344"/>
      <c r="AQ14" s="344"/>
      <c r="AR14" s="344"/>
      <c r="AS14" s="344"/>
      <c r="AT14" s="344"/>
    </row>
    <row r="15" spans="1:51" x14ac:dyDescent="0.25">
      <c r="A15" s="344">
        <v>1279</v>
      </c>
      <c r="B15" s="344" t="s">
        <v>582</v>
      </c>
      <c r="C15" s="344" t="s">
        <v>351</v>
      </c>
      <c r="D15" s="344" t="s">
        <v>316</v>
      </c>
      <c r="E15" s="344" t="s">
        <v>250</v>
      </c>
      <c r="F15" s="344" t="s">
        <v>250</v>
      </c>
      <c r="G15" s="344">
        <v>110</v>
      </c>
      <c r="H15" s="344" t="s">
        <v>346</v>
      </c>
      <c r="I15" s="344" t="s">
        <v>211</v>
      </c>
      <c r="J15" s="344">
        <v>15</v>
      </c>
      <c r="K15" s="10">
        <v>476638</v>
      </c>
      <c r="L15" s="10"/>
      <c r="M15" s="348">
        <f t="shared" si="1"/>
        <v>13</v>
      </c>
      <c r="N15" s="349" t="s">
        <v>519</v>
      </c>
      <c r="O15" s="350">
        <v>1</v>
      </c>
      <c r="P15" s="351">
        <f>SUMIFS($K$2:$K$123,$A$2:$A$123,$N15)*O15</f>
        <v>6148868</v>
      </c>
      <c r="Q15" s="344"/>
      <c r="R15" s="344"/>
      <c r="S15" s="344"/>
      <c r="T15" s="344"/>
      <c r="U15" s="345"/>
      <c r="V15" s="344"/>
      <c r="W15" s="358"/>
      <c r="X15" s="369"/>
      <c r="Y15" s="369" t="s">
        <v>753</v>
      </c>
      <c r="Z15" s="369">
        <f>SUM(Z11,Z12)</f>
        <v>21801680.064579945</v>
      </c>
      <c r="AA15" s="344"/>
      <c r="AB15" s="344"/>
      <c r="AC15" s="344"/>
      <c r="AD15" s="344"/>
      <c r="AE15" s="344"/>
      <c r="AF15" s="344"/>
      <c r="AG15" s="344"/>
      <c r="AH15" s="344"/>
      <c r="AI15" s="344"/>
      <c r="AJ15" s="344"/>
      <c r="AK15" s="344"/>
      <c r="AL15" s="344"/>
      <c r="AM15" s="344"/>
      <c r="AN15" s="344"/>
      <c r="AO15" s="344"/>
      <c r="AP15" s="344"/>
      <c r="AQ15" s="344"/>
      <c r="AR15" s="344"/>
      <c r="AS15" s="344"/>
      <c r="AT15" s="344"/>
    </row>
    <row r="16" spans="1:51" x14ac:dyDescent="0.25">
      <c r="A16" s="344">
        <v>1281</v>
      </c>
      <c r="B16" s="344" t="s">
        <v>580</v>
      </c>
      <c r="C16" s="344" t="s">
        <v>351</v>
      </c>
      <c r="D16" s="344" t="s">
        <v>316</v>
      </c>
      <c r="E16" s="344" t="s">
        <v>250</v>
      </c>
      <c r="F16" s="344" t="s">
        <v>250</v>
      </c>
      <c r="G16" s="344">
        <v>110</v>
      </c>
      <c r="H16" s="344" t="s">
        <v>346</v>
      </c>
      <c r="I16" s="344" t="s">
        <v>211</v>
      </c>
      <c r="J16" s="344">
        <v>15</v>
      </c>
      <c r="K16" s="10">
        <v>515278</v>
      </c>
      <c r="L16" s="10"/>
      <c r="M16" s="348">
        <f t="shared" si="1"/>
        <v>14</v>
      </c>
      <c r="N16" s="349" t="s">
        <v>500</v>
      </c>
      <c r="O16" s="350">
        <v>0.15</v>
      </c>
      <c r="P16" s="351">
        <f>SUMIFS($K$2:$K$123,$A$2:$A$123,$N16)*O16</f>
        <v>481884.6</v>
      </c>
      <c r="Q16" s="344"/>
      <c r="R16" s="344"/>
      <c r="S16" s="344"/>
      <c r="T16" s="344"/>
      <c r="U16" s="345"/>
      <c r="V16" s="344"/>
      <c r="W16" s="344"/>
      <c r="X16" s="344"/>
      <c r="Y16" s="344"/>
      <c r="Z16" s="344"/>
      <c r="AA16" s="344"/>
      <c r="AB16" s="344"/>
      <c r="AC16" s="344"/>
      <c r="AD16" s="344"/>
      <c r="AE16" s="344"/>
      <c r="AF16" s="344"/>
      <c r="AG16" s="344"/>
      <c r="AH16" s="344"/>
      <c r="AI16" s="344"/>
      <c r="AJ16" s="344"/>
      <c r="AK16" s="344"/>
      <c r="AL16" s="344"/>
      <c r="AM16" s="344"/>
      <c r="AN16" s="344"/>
      <c r="AO16" s="344"/>
      <c r="AP16" s="344"/>
      <c r="AQ16" s="344"/>
      <c r="AR16" s="344"/>
      <c r="AS16" s="344"/>
      <c r="AT16" s="344"/>
    </row>
    <row r="17" spans="1:46" x14ac:dyDescent="0.25">
      <c r="A17" s="344">
        <v>128101</v>
      </c>
      <c r="B17" s="344" t="s">
        <v>578</v>
      </c>
      <c r="C17" s="344" t="s">
        <v>351</v>
      </c>
      <c r="D17" s="344" t="s">
        <v>316</v>
      </c>
      <c r="E17" s="344" t="s">
        <v>250</v>
      </c>
      <c r="F17" s="344" t="s">
        <v>250</v>
      </c>
      <c r="G17" s="344">
        <v>110</v>
      </c>
      <c r="H17" s="344" t="s">
        <v>346</v>
      </c>
      <c r="I17" s="344" t="s">
        <v>211</v>
      </c>
      <c r="J17" s="344">
        <v>15</v>
      </c>
      <c r="K17" s="10">
        <v>6353</v>
      </c>
      <c r="L17" s="10"/>
      <c r="M17" s="348">
        <f t="shared" si="1"/>
        <v>15</v>
      </c>
      <c r="N17" s="349" t="s">
        <v>461</v>
      </c>
      <c r="O17" s="344"/>
      <c r="P17" s="344"/>
      <c r="Q17" s="344"/>
      <c r="R17" s="344"/>
      <c r="S17" s="352">
        <v>1</v>
      </c>
      <c r="T17" s="351">
        <f t="shared" ref="T17" si="3">SUMIFS($K$2:$K$123,$A$2:$A$123,$N17)*S17</f>
        <v>179534</v>
      </c>
      <c r="U17" s="345"/>
      <c r="V17" s="344"/>
      <c r="W17" s="344"/>
      <c r="X17" s="344"/>
      <c r="Y17" s="344"/>
      <c r="Z17" s="344"/>
      <c r="AA17" s="344"/>
      <c r="AB17" s="344"/>
      <c r="AC17" s="344"/>
      <c r="AD17" s="344"/>
      <c r="AE17" s="344"/>
      <c r="AF17" s="344"/>
      <c r="AG17" s="344"/>
      <c r="AH17" s="344"/>
      <c r="AI17" s="344"/>
      <c r="AJ17" s="344"/>
      <c r="AK17" s="344"/>
      <c r="AL17" s="344"/>
      <c r="AM17" s="344"/>
      <c r="AN17" s="344"/>
      <c r="AO17" s="344"/>
      <c r="AP17" s="344"/>
      <c r="AQ17" s="344"/>
      <c r="AR17" s="344"/>
      <c r="AS17" s="344"/>
      <c r="AT17" s="344"/>
    </row>
    <row r="18" spans="1:46" x14ac:dyDescent="0.25">
      <c r="A18" s="344">
        <v>1284</v>
      </c>
      <c r="B18" s="344" t="s">
        <v>576</v>
      </c>
      <c r="C18" s="344" t="s">
        <v>351</v>
      </c>
      <c r="D18" s="344" t="s">
        <v>316</v>
      </c>
      <c r="E18" s="344" t="s">
        <v>250</v>
      </c>
      <c r="F18" s="344" t="s">
        <v>250</v>
      </c>
      <c r="G18" s="344">
        <v>110</v>
      </c>
      <c r="H18" s="344" t="s">
        <v>346</v>
      </c>
      <c r="I18" s="344" t="s">
        <v>211</v>
      </c>
      <c r="J18" s="344">
        <v>15</v>
      </c>
      <c r="K18" s="10">
        <v>550497</v>
      </c>
      <c r="L18" s="10"/>
      <c r="M18" s="348">
        <f t="shared" si="1"/>
        <v>16</v>
      </c>
      <c r="N18" s="349" t="s">
        <v>414</v>
      </c>
      <c r="O18" s="350">
        <v>1</v>
      </c>
      <c r="P18" s="351">
        <f>SUMIFS($K$2:$K$123,$A$2:$A$123,$N18)*O18</f>
        <v>675442</v>
      </c>
      <c r="Q18" s="344"/>
      <c r="R18" s="344"/>
      <c r="S18" s="344"/>
      <c r="T18" s="344"/>
      <c r="U18" s="345"/>
      <c r="V18" s="344"/>
      <c r="W18" s="344"/>
      <c r="X18" s="344"/>
      <c r="Y18" s="344"/>
      <c r="Z18" s="344"/>
      <c r="AA18" s="344"/>
      <c r="AB18" s="344"/>
      <c r="AC18" s="344"/>
      <c r="AD18" s="344"/>
      <c r="AE18" s="344"/>
      <c r="AF18" s="344"/>
      <c r="AG18" s="344"/>
      <c r="AH18" s="344"/>
      <c r="AI18" s="344"/>
      <c r="AJ18" s="344"/>
      <c r="AK18" s="344"/>
      <c r="AL18" s="344"/>
      <c r="AM18" s="344"/>
      <c r="AN18" s="344"/>
      <c r="AO18" s="344"/>
      <c r="AP18" s="344"/>
      <c r="AQ18" s="344"/>
      <c r="AR18" s="344"/>
      <c r="AS18" s="344"/>
      <c r="AT18" s="344"/>
    </row>
    <row r="19" spans="1:46" x14ac:dyDescent="0.25">
      <c r="A19" s="344">
        <v>128401</v>
      </c>
      <c r="B19" s="344" t="s">
        <v>574</v>
      </c>
      <c r="C19" s="344" t="s">
        <v>351</v>
      </c>
      <c r="D19" s="344" t="s">
        <v>316</v>
      </c>
      <c r="E19" s="344" t="s">
        <v>250</v>
      </c>
      <c r="F19" s="344" t="s">
        <v>250</v>
      </c>
      <c r="G19" s="344">
        <v>110</v>
      </c>
      <c r="H19" s="344" t="s">
        <v>346</v>
      </c>
      <c r="I19" s="344" t="s">
        <v>211</v>
      </c>
      <c r="J19" s="344">
        <v>15</v>
      </c>
      <c r="K19" s="10">
        <v>59334</v>
      </c>
      <c r="L19" s="10"/>
      <c r="M19" s="348">
        <f t="shared" si="1"/>
        <v>17</v>
      </c>
      <c r="N19" s="349" t="s">
        <v>661</v>
      </c>
      <c r="O19" s="344"/>
      <c r="P19" s="353">
        <v>121127.29166666666</v>
      </c>
      <c r="Q19" s="344"/>
      <c r="R19" s="353"/>
      <c r="S19" s="344"/>
      <c r="T19" s="344"/>
      <c r="U19" s="345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344"/>
      <c r="AM19" s="344"/>
      <c r="AN19" s="344"/>
      <c r="AO19" s="344"/>
      <c r="AP19" s="344"/>
      <c r="AQ19" s="344"/>
      <c r="AR19" s="344"/>
      <c r="AS19" s="344"/>
      <c r="AT19" s="344"/>
    </row>
    <row r="20" spans="1:46" x14ac:dyDescent="0.25">
      <c r="A20" s="344">
        <v>1285</v>
      </c>
      <c r="B20" s="344" t="s">
        <v>572</v>
      </c>
      <c r="C20" s="344" t="s">
        <v>351</v>
      </c>
      <c r="D20" s="344" t="s">
        <v>316</v>
      </c>
      <c r="E20" s="344" t="s">
        <v>250</v>
      </c>
      <c r="F20" s="344" t="s">
        <v>250</v>
      </c>
      <c r="G20" s="344">
        <v>110</v>
      </c>
      <c r="H20" s="344" t="s">
        <v>346</v>
      </c>
      <c r="I20" s="344" t="s">
        <v>211</v>
      </c>
      <c r="J20" s="344">
        <v>15</v>
      </c>
      <c r="K20" s="10">
        <v>209274</v>
      </c>
      <c r="L20" s="10"/>
      <c r="M20" s="348">
        <f t="shared" si="1"/>
        <v>18</v>
      </c>
      <c r="N20" s="344"/>
      <c r="O20" s="344"/>
      <c r="P20" s="353">
        <f>SUM(P14:P19)</f>
        <v>7531014.4916666662</v>
      </c>
      <c r="Q20" s="354">
        <v>0.62354281332859285</v>
      </c>
      <c r="R20" s="355">
        <f>P20*Q20</f>
        <v>4695909.963352236</v>
      </c>
      <c r="S20" s="356">
        <v>0.55094496686161665</v>
      </c>
      <c r="T20" s="357">
        <f>SUM(T16:T18)</f>
        <v>179534</v>
      </c>
      <c r="U20" s="355">
        <f>T20*S20</f>
        <v>98913.353680533488</v>
      </c>
      <c r="V20" s="344"/>
      <c r="W20" s="344"/>
      <c r="X20" s="344"/>
      <c r="Y20" s="344"/>
      <c r="Z20" s="344"/>
      <c r="AA20" s="344"/>
      <c r="AB20" s="344"/>
      <c r="AC20" s="344"/>
      <c r="AD20" s="344"/>
      <c r="AE20" s="344"/>
      <c r="AF20" s="344"/>
      <c r="AG20" s="344"/>
      <c r="AH20" s="344"/>
      <c r="AI20" s="344"/>
      <c r="AJ20" s="344"/>
      <c r="AK20" s="344"/>
      <c r="AL20" s="344"/>
      <c r="AM20" s="344"/>
      <c r="AN20" s="344"/>
      <c r="AO20" s="344"/>
      <c r="AP20" s="344"/>
      <c r="AQ20" s="344"/>
      <c r="AR20" s="344"/>
      <c r="AS20" s="344"/>
      <c r="AT20" s="344"/>
    </row>
    <row r="21" spans="1:46" x14ac:dyDescent="0.25">
      <c r="A21" s="344">
        <v>128501</v>
      </c>
      <c r="B21" s="344" t="s">
        <v>570</v>
      </c>
      <c r="C21" s="344" t="s">
        <v>351</v>
      </c>
      <c r="D21" s="344" t="s">
        <v>316</v>
      </c>
      <c r="E21" s="344" t="s">
        <v>250</v>
      </c>
      <c r="F21" s="344" t="s">
        <v>250</v>
      </c>
      <c r="G21" s="344">
        <v>110</v>
      </c>
      <c r="H21" s="344" t="s">
        <v>346</v>
      </c>
      <c r="I21" s="344" t="s">
        <v>211</v>
      </c>
      <c r="J21" s="344">
        <v>15</v>
      </c>
      <c r="K21" s="10">
        <v>47276</v>
      </c>
      <c r="L21" s="10"/>
      <c r="M21" s="348">
        <f t="shared" si="1"/>
        <v>19</v>
      </c>
      <c r="N21" s="344"/>
      <c r="O21" s="344"/>
      <c r="P21" s="344"/>
      <c r="Q21" s="344"/>
      <c r="R21" s="344"/>
      <c r="S21" s="344"/>
      <c r="T21" s="344"/>
      <c r="U21" s="345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4"/>
      <c r="AI21" s="344"/>
      <c r="AJ21" s="344"/>
      <c r="AK21" s="344"/>
      <c r="AL21" s="344"/>
      <c r="AM21" s="344"/>
      <c r="AN21" s="344"/>
      <c r="AO21" s="344"/>
      <c r="AP21" s="344"/>
      <c r="AQ21" s="344"/>
      <c r="AR21" s="344"/>
      <c r="AS21" s="344"/>
      <c r="AT21" s="344"/>
    </row>
    <row r="22" spans="1:46" x14ac:dyDescent="0.25">
      <c r="A22" s="344">
        <v>1287</v>
      </c>
      <c r="B22" s="344" t="s">
        <v>568</v>
      </c>
      <c r="C22" s="344" t="s">
        <v>351</v>
      </c>
      <c r="D22" s="344" t="s">
        <v>316</v>
      </c>
      <c r="E22" s="344" t="s">
        <v>250</v>
      </c>
      <c r="F22" s="344" t="s">
        <v>250</v>
      </c>
      <c r="G22" s="344">
        <v>110</v>
      </c>
      <c r="H22" s="344" t="s">
        <v>346</v>
      </c>
      <c r="I22" s="344" t="s">
        <v>211</v>
      </c>
      <c r="J22" s="344">
        <v>15</v>
      </c>
      <c r="K22" s="10">
        <v>104114</v>
      </c>
      <c r="L22" s="10"/>
      <c r="M22" s="348">
        <f t="shared" si="1"/>
        <v>20</v>
      </c>
      <c r="N22" s="344" t="s">
        <v>660</v>
      </c>
      <c r="O22" s="344"/>
      <c r="P22" s="349" t="s">
        <v>250</v>
      </c>
      <c r="Q22" s="344" t="s">
        <v>659</v>
      </c>
      <c r="R22" s="344"/>
      <c r="S22" s="344"/>
      <c r="T22" s="344"/>
      <c r="U22" s="345"/>
      <c r="V22" s="344"/>
      <c r="W22" s="344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4"/>
      <c r="AJ22" s="344"/>
      <c r="AK22" s="344"/>
      <c r="AL22" s="344"/>
      <c r="AM22" s="344"/>
      <c r="AN22" s="344"/>
      <c r="AO22" s="344"/>
      <c r="AP22" s="344"/>
      <c r="AQ22" s="344"/>
      <c r="AR22" s="344"/>
      <c r="AS22" s="344"/>
      <c r="AT22" s="344"/>
    </row>
    <row r="23" spans="1:46" x14ac:dyDescent="0.25">
      <c r="A23" s="344">
        <v>128701</v>
      </c>
      <c r="B23" s="344" t="s">
        <v>566</v>
      </c>
      <c r="C23" s="344" t="s">
        <v>351</v>
      </c>
      <c r="D23" s="344" t="s">
        <v>316</v>
      </c>
      <c r="E23" s="344" t="s">
        <v>250</v>
      </c>
      <c r="F23" s="344" t="s">
        <v>250</v>
      </c>
      <c r="G23" s="344">
        <v>110</v>
      </c>
      <c r="H23" s="344" t="s">
        <v>346</v>
      </c>
      <c r="I23" s="344" t="s">
        <v>211</v>
      </c>
      <c r="J23" s="344">
        <v>15</v>
      </c>
      <c r="K23" s="10">
        <v>32093</v>
      </c>
      <c r="L23" s="10"/>
      <c r="M23" s="348">
        <f t="shared" si="1"/>
        <v>21</v>
      </c>
      <c r="N23" s="349" t="s">
        <v>601</v>
      </c>
      <c r="O23" s="350">
        <v>0.48</v>
      </c>
      <c r="P23" s="351">
        <f t="shared" ref="P23:P30" si="4">SUMIFS($K$2:$K$123,$A$2:$A$123,$N23)*O23</f>
        <v>1589001.5999999999</v>
      </c>
      <c r="Q23" s="344"/>
      <c r="R23" s="344"/>
      <c r="S23" s="352">
        <v>0.01</v>
      </c>
      <c r="T23" s="351">
        <f t="shared" ref="T23" si="5">SUMIFS($K$2:$K$123,$A$2:$A$123,$N23)*S23</f>
        <v>33104.199999999997</v>
      </c>
      <c r="U23" s="345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/>
      <c r="AO23" s="344"/>
      <c r="AP23" s="344"/>
      <c r="AQ23" s="344"/>
      <c r="AR23" s="344"/>
      <c r="AS23" s="344"/>
      <c r="AT23" s="344"/>
    </row>
    <row r="24" spans="1:46" x14ac:dyDescent="0.25">
      <c r="A24" s="344">
        <v>1290</v>
      </c>
      <c r="B24" s="344" t="s">
        <v>564</v>
      </c>
      <c r="C24" s="344" t="s">
        <v>351</v>
      </c>
      <c r="D24" s="344" t="s">
        <v>316</v>
      </c>
      <c r="E24" s="344" t="s">
        <v>250</v>
      </c>
      <c r="F24" s="344" t="s">
        <v>250</v>
      </c>
      <c r="G24" s="344">
        <v>110</v>
      </c>
      <c r="H24" s="344" t="s">
        <v>346</v>
      </c>
      <c r="I24" s="344" t="s">
        <v>211</v>
      </c>
      <c r="J24" s="344">
        <v>15</v>
      </c>
      <c r="K24" s="10">
        <v>503055</v>
      </c>
      <c r="L24" s="10"/>
      <c r="M24" s="348">
        <f t="shared" si="1"/>
        <v>22</v>
      </c>
      <c r="N24" s="349" t="s">
        <v>539</v>
      </c>
      <c r="O24" s="350">
        <v>0.04</v>
      </c>
      <c r="P24" s="351">
        <f t="shared" si="4"/>
        <v>52502.8</v>
      </c>
      <c r="Q24" s="344"/>
      <c r="R24" s="344"/>
      <c r="S24" s="344"/>
      <c r="T24" s="344"/>
      <c r="U24" s="345"/>
      <c r="V24" s="344"/>
      <c r="W24" s="344"/>
      <c r="X24" s="344"/>
      <c r="Y24" s="344"/>
      <c r="Z24" s="344"/>
      <c r="AA24" s="344"/>
      <c r="AB24" s="344"/>
      <c r="AC24" s="344"/>
      <c r="AD24" s="344"/>
      <c r="AE24" s="344"/>
      <c r="AF24" s="344"/>
      <c r="AG24" s="344"/>
      <c r="AH24" s="344"/>
      <c r="AI24" s="344"/>
      <c r="AJ24" s="344"/>
      <c r="AK24" s="344"/>
      <c r="AL24" s="344"/>
      <c r="AM24" s="344"/>
      <c r="AN24" s="344"/>
      <c r="AO24" s="344"/>
      <c r="AP24" s="344"/>
      <c r="AQ24" s="344"/>
      <c r="AR24" s="344"/>
      <c r="AS24" s="344"/>
      <c r="AT24" s="344"/>
    </row>
    <row r="25" spans="1:46" x14ac:dyDescent="0.25">
      <c r="A25" s="344">
        <v>129001</v>
      </c>
      <c r="B25" s="344" t="s">
        <v>562</v>
      </c>
      <c r="C25" s="344" t="s">
        <v>351</v>
      </c>
      <c r="D25" s="344" t="s">
        <v>316</v>
      </c>
      <c r="E25" s="344" t="s">
        <v>250</v>
      </c>
      <c r="F25" s="344" t="s">
        <v>250</v>
      </c>
      <c r="G25" s="344">
        <v>110</v>
      </c>
      <c r="H25" s="344" t="s">
        <v>346</v>
      </c>
      <c r="I25" s="344" t="s">
        <v>211</v>
      </c>
      <c r="J25" s="344">
        <v>15</v>
      </c>
      <c r="K25" s="10">
        <v>27304</v>
      </c>
      <c r="L25" s="10"/>
      <c r="M25" s="348">
        <f t="shared" si="1"/>
        <v>23</v>
      </c>
      <c r="N25" s="349" t="s">
        <v>404</v>
      </c>
      <c r="O25" s="350">
        <v>0.25</v>
      </c>
      <c r="P25" s="351">
        <f t="shared" si="4"/>
        <v>77183.25</v>
      </c>
      <c r="Q25" s="344"/>
      <c r="R25" s="344"/>
      <c r="S25" s="344"/>
      <c r="T25" s="344"/>
      <c r="U25" s="345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</row>
    <row r="26" spans="1:46" x14ac:dyDescent="0.25">
      <c r="A26" s="344">
        <v>129002</v>
      </c>
      <c r="B26" s="344" t="s">
        <v>658</v>
      </c>
      <c r="C26" s="344" t="s">
        <v>351</v>
      </c>
      <c r="D26" s="344" t="s">
        <v>316</v>
      </c>
      <c r="E26" s="344" t="s">
        <v>250</v>
      </c>
      <c r="F26" s="344" t="s">
        <v>250</v>
      </c>
      <c r="G26" s="344">
        <v>110</v>
      </c>
      <c r="H26" s="344" t="s">
        <v>346</v>
      </c>
      <c r="I26" s="344" t="s">
        <v>211</v>
      </c>
      <c r="J26" s="344">
        <v>15</v>
      </c>
      <c r="K26" s="10">
        <v>-195</v>
      </c>
      <c r="L26" s="10"/>
      <c r="M26" s="348">
        <f t="shared" si="1"/>
        <v>24</v>
      </c>
      <c r="N26" s="349" t="s">
        <v>274</v>
      </c>
      <c r="O26" s="350">
        <v>0.13</v>
      </c>
      <c r="P26" s="351">
        <f t="shared" si="4"/>
        <v>0</v>
      </c>
      <c r="Q26" s="344"/>
      <c r="R26" s="344"/>
      <c r="S26" s="352">
        <v>0.03</v>
      </c>
      <c r="T26" s="351">
        <f t="shared" ref="T26:T27" si="6">SUMIFS($K$2:$K$123,$A$2:$A$123,$N26)*S26</f>
        <v>0</v>
      </c>
      <c r="U26" s="345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344"/>
      <c r="AI26" s="344"/>
      <c r="AJ26" s="344"/>
      <c r="AK26" s="344"/>
      <c r="AL26" s="344"/>
      <c r="AM26" s="344"/>
      <c r="AN26" s="344"/>
      <c r="AO26" s="344"/>
      <c r="AP26" s="344"/>
      <c r="AQ26" s="344"/>
      <c r="AR26" s="344"/>
      <c r="AS26" s="344"/>
      <c r="AT26" s="344"/>
    </row>
    <row r="27" spans="1:46" x14ac:dyDescent="0.25">
      <c r="A27" s="344">
        <v>1291</v>
      </c>
      <c r="B27" s="344" t="s">
        <v>560</v>
      </c>
      <c r="C27" s="344" t="s">
        <v>317</v>
      </c>
      <c r="D27" s="344" t="s">
        <v>316</v>
      </c>
      <c r="E27" s="344" t="s">
        <v>250</v>
      </c>
      <c r="F27" s="344" t="s">
        <v>250</v>
      </c>
      <c r="G27" s="344">
        <v>110</v>
      </c>
      <c r="H27" s="344" t="s">
        <v>346</v>
      </c>
      <c r="I27" s="344" t="s">
        <v>211</v>
      </c>
      <c r="J27" s="344">
        <v>15</v>
      </c>
      <c r="K27" s="10">
        <v>141144</v>
      </c>
      <c r="L27" s="10"/>
      <c r="M27" s="348">
        <f t="shared" si="1"/>
        <v>25</v>
      </c>
      <c r="N27" s="349" t="s">
        <v>272</v>
      </c>
      <c r="O27" s="350">
        <v>0.17</v>
      </c>
      <c r="P27" s="351">
        <f t="shared" si="4"/>
        <v>0</v>
      </c>
      <c r="Q27" s="344"/>
      <c r="R27" s="344"/>
      <c r="S27" s="359">
        <v>6.3299999999999995E-2</v>
      </c>
      <c r="T27" s="351">
        <f t="shared" si="6"/>
        <v>0</v>
      </c>
      <c r="U27" s="345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344"/>
      <c r="AK27" s="344"/>
      <c r="AL27" s="344"/>
      <c r="AM27" s="344"/>
      <c r="AN27" s="344"/>
      <c r="AO27" s="344"/>
      <c r="AP27" s="344"/>
      <c r="AQ27" s="344"/>
      <c r="AR27" s="344"/>
      <c r="AS27" s="344"/>
      <c r="AT27" s="344"/>
    </row>
    <row r="28" spans="1:46" x14ac:dyDescent="0.25">
      <c r="A28" s="344">
        <v>1293</v>
      </c>
      <c r="B28" s="344" t="s">
        <v>558</v>
      </c>
      <c r="C28" s="344" t="s">
        <v>351</v>
      </c>
      <c r="D28" s="344" t="s">
        <v>316</v>
      </c>
      <c r="E28" s="344" t="s">
        <v>250</v>
      </c>
      <c r="F28" s="344" t="s">
        <v>250</v>
      </c>
      <c r="G28" s="344">
        <v>110</v>
      </c>
      <c r="H28" s="344" t="s">
        <v>346</v>
      </c>
      <c r="I28" s="344" t="s">
        <v>211</v>
      </c>
      <c r="J28" s="344">
        <v>15</v>
      </c>
      <c r="K28" s="10">
        <v>4308838</v>
      </c>
      <c r="L28" s="10"/>
      <c r="M28" s="348">
        <f t="shared" si="1"/>
        <v>26</v>
      </c>
      <c r="N28" s="349" t="s">
        <v>269</v>
      </c>
      <c r="O28" s="350">
        <v>1.4999999999999999E-2</v>
      </c>
      <c r="P28" s="351">
        <f t="shared" si="4"/>
        <v>0</v>
      </c>
      <c r="Q28" s="344"/>
      <c r="R28" s="344"/>
      <c r="S28" s="344"/>
      <c r="T28" s="344"/>
      <c r="U28" s="345"/>
      <c r="V28" s="344"/>
      <c r="W28" s="344"/>
      <c r="X28" s="344"/>
      <c r="Y28" s="344"/>
      <c r="Z28" s="344"/>
      <c r="AA28" s="344"/>
      <c r="AB28" s="344"/>
      <c r="AC28" s="344"/>
      <c r="AD28" s="344"/>
      <c r="AE28" s="344"/>
      <c r="AF28" s="344"/>
      <c r="AG28" s="344"/>
      <c r="AH28" s="344"/>
      <c r="AI28" s="344"/>
      <c r="AJ28" s="344"/>
      <c r="AK28" s="344"/>
      <c r="AL28" s="344"/>
      <c r="AM28" s="344"/>
      <c r="AN28" s="344"/>
      <c r="AO28" s="344"/>
      <c r="AP28" s="344"/>
      <c r="AQ28" s="344"/>
      <c r="AR28" s="344"/>
      <c r="AS28" s="344"/>
      <c r="AT28" s="344"/>
    </row>
    <row r="29" spans="1:46" x14ac:dyDescent="0.25">
      <c r="A29" s="344">
        <v>129301</v>
      </c>
      <c r="B29" s="344" t="s">
        <v>556</v>
      </c>
      <c r="C29" s="344" t="s">
        <v>351</v>
      </c>
      <c r="D29" s="344" t="s">
        <v>316</v>
      </c>
      <c r="E29" s="344" t="s">
        <v>250</v>
      </c>
      <c r="F29" s="344" t="s">
        <v>250</v>
      </c>
      <c r="G29" s="344">
        <v>110</v>
      </c>
      <c r="H29" s="344" t="s">
        <v>346</v>
      </c>
      <c r="I29" s="344" t="s">
        <v>211</v>
      </c>
      <c r="J29" s="344">
        <v>15</v>
      </c>
      <c r="K29" s="10">
        <v>349738</v>
      </c>
      <c r="L29" s="10"/>
      <c r="M29" s="348">
        <f t="shared" si="1"/>
        <v>27</v>
      </c>
      <c r="N29" s="349" t="s">
        <v>266</v>
      </c>
      <c r="O29" s="350">
        <v>0.30499999999999999</v>
      </c>
      <c r="P29" s="351">
        <f t="shared" si="4"/>
        <v>0</v>
      </c>
      <c r="Q29" s="344"/>
      <c r="R29" s="344"/>
      <c r="S29" s="344"/>
      <c r="T29" s="344"/>
      <c r="U29" s="345"/>
      <c r="V29" s="344"/>
      <c r="W29" s="344"/>
      <c r="X29" s="344"/>
      <c r="Y29" s="344"/>
      <c r="Z29" s="344"/>
      <c r="AA29" s="344"/>
      <c r="AB29" s="344"/>
      <c r="AC29" s="344"/>
      <c r="AD29" s="344"/>
      <c r="AE29" s="344"/>
      <c r="AF29" s="344"/>
      <c r="AG29" s="344"/>
      <c r="AH29" s="344"/>
      <c r="AI29" s="344"/>
      <c r="AJ29" s="344"/>
      <c r="AK29" s="344"/>
      <c r="AL29" s="344"/>
      <c r="AM29" s="344"/>
      <c r="AN29" s="344"/>
      <c r="AO29" s="344"/>
      <c r="AP29" s="344"/>
      <c r="AQ29" s="344"/>
      <c r="AR29" s="344"/>
      <c r="AS29" s="344"/>
      <c r="AT29" s="344"/>
    </row>
    <row r="30" spans="1:46" x14ac:dyDescent="0.25">
      <c r="A30" s="344">
        <v>129302</v>
      </c>
      <c r="B30" s="344" t="s">
        <v>556</v>
      </c>
      <c r="C30" s="344" t="s">
        <v>351</v>
      </c>
      <c r="D30" s="344" t="s">
        <v>316</v>
      </c>
      <c r="E30" s="344" t="s">
        <v>250</v>
      </c>
      <c r="F30" s="344" t="s">
        <v>250</v>
      </c>
      <c r="G30" s="344">
        <v>110</v>
      </c>
      <c r="H30" s="344" t="s">
        <v>346</v>
      </c>
      <c r="I30" s="344" t="s">
        <v>211</v>
      </c>
      <c r="J30" s="344">
        <v>15</v>
      </c>
      <c r="K30" s="10">
        <v>331</v>
      </c>
      <c r="L30" s="10"/>
      <c r="M30" s="348">
        <f t="shared" si="1"/>
        <v>28</v>
      </c>
      <c r="N30" s="349" t="s">
        <v>260</v>
      </c>
      <c r="O30" s="350">
        <v>0.25</v>
      </c>
      <c r="P30" s="351">
        <f t="shared" si="4"/>
        <v>0</v>
      </c>
      <c r="Q30" s="344"/>
      <c r="R30" s="344"/>
      <c r="S30" s="352">
        <v>0.01</v>
      </c>
      <c r="T30" s="351">
        <f t="shared" ref="T30" si="7">SUMIFS($K$2:$K$123,$A$2:$A$123,$N30)*S30</f>
        <v>0</v>
      </c>
      <c r="U30" s="345"/>
      <c r="V30" s="344"/>
      <c r="W30" s="344"/>
      <c r="X30" s="344"/>
      <c r="Y30" s="344"/>
      <c r="Z30" s="344"/>
      <c r="AA30" s="344"/>
      <c r="AB30" s="344"/>
      <c r="AC30" s="344"/>
      <c r="AD30" s="344"/>
      <c r="AE30" s="344"/>
      <c r="AF30" s="344"/>
      <c r="AG30" s="344"/>
      <c r="AH30" s="344"/>
      <c r="AI30" s="344"/>
      <c r="AJ30" s="344"/>
      <c r="AK30" s="344"/>
      <c r="AL30" s="344"/>
      <c r="AM30" s="344"/>
      <c r="AN30" s="344"/>
      <c r="AO30" s="344"/>
      <c r="AP30" s="344"/>
      <c r="AQ30" s="344"/>
      <c r="AR30" s="344"/>
      <c r="AS30" s="344"/>
      <c r="AT30" s="344"/>
    </row>
    <row r="31" spans="1:46" x14ac:dyDescent="0.25">
      <c r="A31" s="344">
        <v>1294</v>
      </c>
      <c r="B31" s="344" t="s">
        <v>554</v>
      </c>
      <c r="C31" s="344" t="s">
        <v>351</v>
      </c>
      <c r="D31" s="344" t="s">
        <v>316</v>
      </c>
      <c r="E31" s="344" t="s">
        <v>250</v>
      </c>
      <c r="F31" s="344" t="s">
        <v>250</v>
      </c>
      <c r="G31" s="344">
        <v>110</v>
      </c>
      <c r="H31" s="344" t="s">
        <v>346</v>
      </c>
      <c r="I31" s="344" t="s">
        <v>211</v>
      </c>
      <c r="J31" s="344">
        <v>15</v>
      </c>
      <c r="K31" s="10">
        <v>163801</v>
      </c>
      <c r="L31" s="10"/>
      <c r="M31" s="348">
        <f t="shared" si="1"/>
        <v>29</v>
      </c>
      <c r="N31" s="349"/>
      <c r="O31" s="344"/>
      <c r="P31" s="353">
        <f>SUM(P23:P30)</f>
        <v>1718687.65</v>
      </c>
      <c r="Q31" s="354">
        <v>0.67575917808170261</v>
      </c>
      <c r="R31" s="355">
        <v>1522598</v>
      </c>
      <c r="S31" s="356">
        <v>0.73203310448521375</v>
      </c>
      <c r="T31" s="357">
        <f>SUM(T23:T30)</f>
        <v>33104.199999999997</v>
      </c>
      <c r="U31" s="355">
        <f>T31*S31</f>
        <v>24233.370297499412</v>
      </c>
      <c r="V31" s="344"/>
      <c r="W31" s="344"/>
      <c r="X31" s="344"/>
      <c r="Y31" s="344"/>
      <c r="Z31" s="344"/>
      <c r="AA31" s="344"/>
      <c r="AB31" s="344"/>
      <c r="AC31" s="344"/>
      <c r="AD31" s="344"/>
      <c r="AE31" s="344"/>
      <c r="AF31" s="344"/>
      <c r="AG31" s="344"/>
      <c r="AH31" s="344"/>
      <c r="AI31" s="344"/>
      <c r="AJ31" s="344"/>
      <c r="AK31" s="344"/>
      <c r="AL31" s="344"/>
      <c r="AM31" s="344"/>
      <c r="AN31" s="344"/>
      <c r="AO31" s="344"/>
      <c r="AP31" s="344"/>
      <c r="AQ31" s="344"/>
      <c r="AR31" s="344"/>
      <c r="AS31" s="344"/>
      <c r="AT31" s="344"/>
    </row>
    <row r="32" spans="1:46" x14ac:dyDescent="0.25">
      <c r="A32" s="344">
        <v>1295</v>
      </c>
      <c r="B32" s="344" t="s">
        <v>551</v>
      </c>
      <c r="C32" s="344" t="s">
        <v>351</v>
      </c>
      <c r="D32" s="344" t="s">
        <v>316</v>
      </c>
      <c r="E32" s="344" t="s">
        <v>250</v>
      </c>
      <c r="F32" s="344" t="s">
        <v>250</v>
      </c>
      <c r="G32" s="344">
        <v>110</v>
      </c>
      <c r="H32" s="344" t="s">
        <v>346</v>
      </c>
      <c r="I32" s="344" t="s">
        <v>211</v>
      </c>
      <c r="J32" s="344">
        <v>15</v>
      </c>
      <c r="K32" s="10">
        <v>561003</v>
      </c>
      <c r="L32" s="10"/>
      <c r="M32" s="348">
        <f t="shared" si="1"/>
        <v>30</v>
      </c>
      <c r="N32" s="344"/>
      <c r="O32" s="344"/>
      <c r="P32" s="344"/>
      <c r="Q32" s="344"/>
      <c r="R32" s="360">
        <f>SUM(R11,R20,R31)</f>
        <v>8888486.7424709946</v>
      </c>
      <c r="S32" s="344"/>
      <c r="T32" s="344"/>
      <c r="U32" s="360">
        <f>SUM(U11,U20,U31)</f>
        <v>2793930.6891677277</v>
      </c>
      <c r="V32" s="344"/>
      <c r="W32" s="344"/>
      <c r="X32" s="344"/>
      <c r="Y32" s="344"/>
      <c r="Z32" s="344"/>
      <c r="AA32" s="344"/>
      <c r="AB32" s="344"/>
      <c r="AC32" s="344"/>
      <c r="AD32" s="344"/>
      <c r="AE32" s="344"/>
      <c r="AF32" s="344"/>
      <c r="AG32" s="344"/>
      <c r="AH32" s="344"/>
      <c r="AI32" s="344"/>
      <c r="AJ32" s="344"/>
      <c r="AK32" s="344"/>
      <c r="AL32" s="344"/>
      <c r="AM32" s="344"/>
      <c r="AN32" s="344"/>
      <c r="AO32" s="344"/>
      <c r="AP32" s="344"/>
      <c r="AQ32" s="344"/>
      <c r="AR32" s="344"/>
      <c r="AS32" s="344"/>
      <c r="AT32" s="344"/>
    </row>
    <row r="33" spans="1:46" x14ac:dyDescent="0.25">
      <c r="A33" s="344">
        <v>129501</v>
      </c>
      <c r="B33" s="344" t="s">
        <v>551</v>
      </c>
      <c r="C33" s="344" t="s">
        <v>351</v>
      </c>
      <c r="D33" s="344" t="s">
        <v>316</v>
      </c>
      <c r="E33" s="344" t="s">
        <v>250</v>
      </c>
      <c r="F33" s="344" t="s">
        <v>250</v>
      </c>
      <c r="G33" s="344"/>
      <c r="H33" s="344" t="s">
        <v>212</v>
      </c>
      <c r="I33" s="344" t="s">
        <v>211</v>
      </c>
      <c r="J33" s="344">
        <v>15</v>
      </c>
      <c r="K33" s="10">
        <v>38144</v>
      </c>
      <c r="L33" s="10"/>
      <c r="M33" s="348">
        <f t="shared" si="1"/>
        <v>31</v>
      </c>
      <c r="N33" s="344"/>
      <c r="O33" s="344"/>
      <c r="P33" s="344" t="s">
        <v>657</v>
      </c>
      <c r="Q33" s="361">
        <v>0.94209394674575997</v>
      </c>
      <c r="R33" s="362">
        <f>R32*Q33</f>
        <v>8373789.5558118625</v>
      </c>
      <c r="S33" s="345"/>
      <c r="T33" s="344">
        <v>0.62473742956354805</v>
      </c>
      <c r="U33" s="362">
        <f>U32*T33</f>
        <v>1745473.0771293587</v>
      </c>
      <c r="V33" s="344"/>
      <c r="W33" s="344"/>
      <c r="X33" s="344"/>
      <c r="Y33" s="344"/>
      <c r="Z33" s="344"/>
      <c r="AA33" s="344"/>
      <c r="AB33" s="344"/>
      <c r="AC33" s="344"/>
      <c r="AD33" s="344"/>
      <c r="AE33" s="344"/>
      <c r="AF33" s="344"/>
      <c r="AG33" s="344"/>
      <c r="AH33" s="344"/>
      <c r="AI33" s="344"/>
      <c r="AJ33" s="344"/>
      <c r="AK33" s="344"/>
      <c r="AL33" s="344"/>
      <c r="AM33" s="344"/>
      <c r="AN33" s="344"/>
      <c r="AO33" s="344"/>
      <c r="AP33" s="344"/>
      <c r="AQ33" s="344"/>
      <c r="AR33" s="344"/>
      <c r="AS33" s="344"/>
      <c r="AT33" s="344"/>
    </row>
    <row r="34" spans="1:46" x14ac:dyDescent="0.25">
      <c r="A34" s="344">
        <v>1296</v>
      </c>
      <c r="B34" s="344" t="s">
        <v>549</v>
      </c>
      <c r="C34" s="344" t="s">
        <v>354</v>
      </c>
      <c r="D34" s="344" t="s">
        <v>251</v>
      </c>
      <c r="E34" s="344" t="s">
        <v>250</v>
      </c>
      <c r="F34" s="344" t="s">
        <v>250</v>
      </c>
      <c r="G34" s="344">
        <v>120</v>
      </c>
      <c r="H34" s="344" t="s">
        <v>248</v>
      </c>
      <c r="I34" s="344" t="s">
        <v>211</v>
      </c>
      <c r="J34" s="344">
        <v>15</v>
      </c>
      <c r="K34" s="10">
        <v>9661046</v>
      </c>
      <c r="L34" s="10"/>
      <c r="M34" s="348">
        <f t="shared" si="1"/>
        <v>32</v>
      </c>
      <c r="N34" s="344"/>
      <c r="O34" s="344"/>
      <c r="P34" s="344"/>
      <c r="Q34" s="344"/>
      <c r="R34" s="360">
        <f>SUM(R32:R33)</f>
        <v>17262276.298282858</v>
      </c>
      <c r="S34" s="344"/>
      <c r="T34" s="344"/>
      <c r="U34" s="360">
        <f>SUM(U32:U33)</f>
        <v>4539403.7662970861</v>
      </c>
      <c r="V34" s="344"/>
      <c r="W34" s="344"/>
      <c r="X34" s="344"/>
      <c r="Y34" s="344"/>
      <c r="Z34" s="344"/>
      <c r="AA34" s="344"/>
      <c r="AB34" s="344"/>
      <c r="AC34" s="344"/>
      <c r="AD34" s="344"/>
      <c r="AE34" s="344"/>
      <c r="AF34" s="344"/>
      <c r="AG34" s="344"/>
      <c r="AH34" s="344"/>
      <c r="AI34" s="344"/>
      <c r="AJ34" s="344"/>
      <c r="AK34" s="344"/>
      <c r="AL34" s="344"/>
      <c r="AM34" s="344"/>
      <c r="AN34" s="344"/>
      <c r="AO34" s="344"/>
      <c r="AP34" s="344"/>
      <c r="AQ34" s="344"/>
      <c r="AR34" s="344"/>
      <c r="AS34" s="344"/>
      <c r="AT34" s="344"/>
    </row>
    <row r="35" spans="1:46" x14ac:dyDescent="0.25">
      <c r="A35" s="344">
        <v>1297</v>
      </c>
      <c r="B35" s="344" t="s">
        <v>545</v>
      </c>
      <c r="C35" s="344" t="s">
        <v>354</v>
      </c>
      <c r="D35" s="344" t="s">
        <v>251</v>
      </c>
      <c r="E35" s="344" t="s">
        <v>250</v>
      </c>
      <c r="F35" s="344" t="s">
        <v>250</v>
      </c>
      <c r="G35" s="344">
        <v>120</v>
      </c>
      <c r="H35" s="344" t="s">
        <v>248</v>
      </c>
      <c r="I35" s="344" t="s">
        <v>211</v>
      </c>
      <c r="J35" s="344">
        <v>15</v>
      </c>
      <c r="K35" s="10">
        <v>5782709</v>
      </c>
      <c r="L35" s="10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344"/>
      <c r="AG35" s="344"/>
      <c r="AH35" s="344"/>
      <c r="AI35" s="344"/>
      <c r="AJ35" s="344"/>
      <c r="AK35" s="344"/>
      <c r="AL35" s="344"/>
      <c r="AM35" s="344"/>
      <c r="AN35" s="344"/>
      <c r="AO35" s="344"/>
      <c r="AP35" s="344"/>
      <c r="AQ35" s="344"/>
      <c r="AR35" s="344"/>
      <c r="AS35" s="344"/>
      <c r="AT35" s="344"/>
    </row>
    <row r="36" spans="1:46" x14ac:dyDescent="0.25">
      <c r="A36" s="344">
        <v>1298</v>
      </c>
      <c r="B36" s="344" t="s">
        <v>543</v>
      </c>
      <c r="C36" s="344" t="s">
        <v>542</v>
      </c>
      <c r="D36" s="344" t="s">
        <v>251</v>
      </c>
      <c r="E36" s="344" t="s">
        <v>250</v>
      </c>
      <c r="F36" s="344" t="s">
        <v>250</v>
      </c>
      <c r="G36" s="344">
        <v>812</v>
      </c>
      <c r="H36" s="344" t="s">
        <v>540</v>
      </c>
      <c r="I36" s="344" t="s">
        <v>211</v>
      </c>
      <c r="J36" s="344">
        <v>15</v>
      </c>
      <c r="K36" s="10">
        <v>1335410</v>
      </c>
      <c r="L36" s="10"/>
      <c r="M36" s="344"/>
      <c r="N36" s="344"/>
      <c r="O36" s="344"/>
      <c r="P36" s="344"/>
      <c r="Q36" s="344"/>
      <c r="R36" s="344"/>
      <c r="S36" s="344"/>
      <c r="T36" s="344"/>
      <c r="U36" s="360">
        <f>SUM(R34+U34)</f>
        <v>21801680.064579945</v>
      </c>
      <c r="V36" s="344"/>
      <c r="W36" s="344"/>
      <c r="X36" s="344"/>
      <c r="Y36" s="344"/>
      <c r="Z36" s="344"/>
      <c r="AA36" s="344"/>
      <c r="AB36" s="344"/>
      <c r="AC36" s="344"/>
      <c r="AD36" s="344"/>
      <c r="AE36" s="344"/>
      <c r="AF36" s="344"/>
      <c r="AG36" s="344"/>
      <c r="AH36" s="344"/>
      <c r="AI36" s="344"/>
      <c r="AJ36" s="344"/>
      <c r="AK36" s="344"/>
      <c r="AL36" s="344"/>
      <c r="AM36" s="344"/>
      <c r="AN36" s="344"/>
      <c r="AO36" s="344"/>
      <c r="AP36" s="344"/>
      <c r="AQ36" s="344"/>
      <c r="AR36" s="344"/>
      <c r="AS36" s="344"/>
      <c r="AT36" s="344"/>
    </row>
    <row r="37" spans="1:46" x14ac:dyDescent="0.25">
      <c r="A37" s="344">
        <v>1303</v>
      </c>
      <c r="B37" s="344" t="s">
        <v>537</v>
      </c>
      <c r="C37" s="344" t="s">
        <v>538</v>
      </c>
      <c r="D37" s="344" t="s">
        <v>537</v>
      </c>
      <c r="E37" s="344" t="s">
        <v>536</v>
      </c>
      <c r="F37" s="344" t="s">
        <v>213</v>
      </c>
      <c r="G37" s="344">
        <v>901</v>
      </c>
      <c r="H37" s="344" t="s">
        <v>534</v>
      </c>
      <c r="I37" s="344" t="s">
        <v>211</v>
      </c>
      <c r="J37" s="344">
        <v>15</v>
      </c>
      <c r="K37" s="10">
        <v>1312570</v>
      </c>
      <c r="L37" s="10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344"/>
      <c r="AG37" s="344"/>
      <c r="AH37" s="344"/>
      <c r="AI37" s="344"/>
      <c r="AJ37" s="344"/>
      <c r="AK37" s="344"/>
      <c r="AL37" s="344"/>
      <c r="AM37" s="344"/>
      <c r="AN37" s="344"/>
      <c r="AO37" s="344"/>
      <c r="AP37" s="344"/>
      <c r="AQ37" s="344"/>
      <c r="AR37" s="344"/>
      <c r="AS37" s="344"/>
      <c r="AT37" s="344"/>
    </row>
    <row r="38" spans="1:46" x14ac:dyDescent="0.25">
      <c r="A38" s="344">
        <v>1307</v>
      </c>
      <c r="B38" s="344" t="s">
        <v>532</v>
      </c>
      <c r="C38" s="344" t="s">
        <v>397</v>
      </c>
      <c r="D38" s="344" t="s">
        <v>520</v>
      </c>
      <c r="E38" s="344" t="s">
        <v>531</v>
      </c>
      <c r="F38" s="344" t="s">
        <v>213</v>
      </c>
      <c r="G38" s="344">
        <v>360</v>
      </c>
      <c r="H38" s="344" t="s">
        <v>529</v>
      </c>
      <c r="I38" s="344" t="s">
        <v>211</v>
      </c>
      <c r="J38" s="344">
        <v>15</v>
      </c>
      <c r="K38" s="10">
        <v>518463</v>
      </c>
      <c r="L38" s="10"/>
      <c r="M38" s="344"/>
      <c r="N38" s="344"/>
      <c r="O38" s="344"/>
      <c r="P38" s="344"/>
      <c r="Q38" s="344"/>
      <c r="R38" s="344"/>
      <c r="S38" s="344"/>
      <c r="T38" s="344"/>
      <c r="U38" s="363">
        <f>U36/SUM(K2:K146)</f>
        <v>0.14127390055712347</v>
      </c>
      <c r="V38" s="344"/>
      <c r="W38" s="344"/>
      <c r="X38" s="344"/>
      <c r="Y38" s="344"/>
      <c r="Z38" s="344"/>
      <c r="AA38" s="344"/>
      <c r="AB38" s="344"/>
      <c r="AC38" s="344"/>
      <c r="AD38" s="344"/>
      <c r="AE38" s="344"/>
      <c r="AF38" s="344"/>
      <c r="AG38" s="344"/>
      <c r="AH38" s="344"/>
      <c r="AI38" s="344"/>
      <c r="AJ38" s="344"/>
      <c r="AK38" s="344"/>
      <c r="AL38" s="344"/>
      <c r="AM38" s="344"/>
      <c r="AN38" s="344"/>
      <c r="AO38" s="344"/>
      <c r="AP38" s="344"/>
      <c r="AQ38" s="344"/>
      <c r="AR38" s="344"/>
      <c r="AS38" s="344"/>
      <c r="AT38" s="344"/>
    </row>
    <row r="39" spans="1:46" x14ac:dyDescent="0.25">
      <c r="A39" s="344">
        <v>1308</v>
      </c>
      <c r="B39" s="344" t="s">
        <v>527</v>
      </c>
      <c r="C39" s="344" t="s">
        <v>262</v>
      </c>
      <c r="D39" s="344" t="s">
        <v>402</v>
      </c>
      <c r="E39" s="344" t="s">
        <v>526</v>
      </c>
      <c r="F39" s="344" t="s">
        <v>213</v>
      </c>
      <c r="G39" s="344">
        <v>850</v>
      </c>
      <c r="H39" s="344" t="s">
        <v>524</v>
      </c>
      <c r="I39" s="344" t="s">
        <v>211</v>
      </c>
      <c r="J39" s="344">
        <v>15</v>
      </c>
      <c r="K39" s="10">
        <v>254370</v>
      </c>
      <c r="L39" s="10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  <c r="AC39" s="344"/>
      <c r="AD39" s="344"/>
      <c r="AE39" s="344"/>
      <c r="AF39" s="344"/>
      <c r="AG39" s="344"/>
      <c r="AH39" s="344"/>
      <c r="AI39" s="344"/>
      <c r="AJ39" s="344"/>
      <c r="AK39" s="344"/>
      <c r="AL39" s="344"/>
      <c r="AM39" s="344"/>
      <c r="AN39" s="344"/>
      <c r="AO39" s="344"/>
      <c r="AP39" s="344"/>
      <c r="AQ39" s="344"/>
      <c r="AR39" s="344"/>
      <c r="AS39" s="344"/>
      <c r="AT39" s="344"/>
    </row>
    <row r="40" spans="1:46" x14ac:dyDescent="0.25">
      <c r="A40" s="344">
        <v>1310</v>
      </c>
      <c r="B40" s="344" t="s">
        <v>522</v>
      </c>
      <c r="C40" s="344" t="s">
        <v>521</v>
      </c>
      <c r="D40" s="344" t="s">
        <v>520</v>
      </c>
      <c r="E40" s="344" t="s">
        <v>220</v>
      </c>
      <c r="F40" s="344" t="s">
        <v>220</v>
      </c>
      <c r="G40" s="344" t="s">
        <v>385</v>
      </c>
      <c r="H40" s="344" t="s">
        <v>384</v>
      </c>
      <c r="I40" s="344" t="s">
        <v>211</v>
      </c>
      <c r="J40" s="344">
        <v>15</v>
      </c>
      <c r="K40" s="10">
        <v>2586</v>
      </c>
      <c r="L40" s="10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44"/>
      <c r="Y40" s="344"/>
      <c r="Z40" s="344"/>
      <c r="AA40" s="344"/>
      <c r="AB40" s="344"/>
      <c r="AC40" s="344"/>
      <c r="AD40" s="344"/>
      <c r="AE40" s="344"/>
      <c r="AF40" s="344"/>
      <c r="AG40" s="344"/>
      <c r="AH40" s="344"/>
      <c r="AI40" s="344"/>
      <c r="AJ40" s="344"/>
      <c r="AK40" s="344"/>
      <c r="AL40" s="344"/>
      <c r="AM40" s="344"/>
      <c r="AN40" s="344"/>
      <c r="AO40" s="344"/>
      <c r="AP40" s="344"/>
      <c r="AQ40" s="344"/>
      <c r="AR40" s="344"/>
      <c r="AS40" s="344"/>
      <c r="AT40" s="344"/>
    </row>
    <row r="41" spans="1:46" x14ac:dyDescent="0.25">
      <c r="A41" s="344">
        <v>1325</v>
      </c>
      <c r="B41" s="344" t="s">
        <v>518</v>
      </c>
      <c r="C41" s="344" t="s">
        <v>509</v>
      </c>
      <c r="D41" s="344" t="s">
        <v>285</v>
      </c>
      <c r="E41" s="344" t="s">
        <v>250</v>
      </c>
      <c r="F41" s="344" t="s">
        <v>250</v>
      </c>
      <c r="G41" s="344">
        <v>220</v>
      </c>
      <c r="H41" s="344" t="s">
        <v>411</v>
      </c>
      <c r="I41" s="344" t="s">
        <v>211</v>
      </c>
      <c r="J41" s="344">
        <v>15</v>
      </c>
      <c r="K41" s="10">
        <v>6148868</v>
      </c>
      <c r="L41" s="10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  <c r="AA41" s="344"/>
      <c r="AB41" s="344"/>
      <c r="AC41" s="344"/>
      <c r="AD41" s="344"/>
      <c r="AE41" s="344"/>
      <c r="AF41" s="344"/>
      <c r="AG41" s="344"/>
      <c r="AH41" s="344"/>
      <c r="AI41" s="344"/>
      <c r="AJ41" s="344"/>
      <c r="AK41" s="344"/>
      <c r="AL41" s="344"/>
      <c r="AM41" s="344"/>
      <c r="AN41" s="344"/>
      <c r="AO41" s="344"/>
      <c r="AP41" s="344"/>
      <c r="AQ41" s="344"/>
      <c r="AR41" s="344"/>
      <c r="AS41" s="344"/>
      <c r="AT41" s="344"/>
    </row>
    <row r="42" spans="1:46" x14ac:dyDescent="0.25">
      <c r="A42" s="344">
        <v>132501</v>
      </c>
      <c r="B42" s="344" t="s">
        <v>516</v>
      </c>
      <c r="C42" s="344" t="s">
        <v>509</v>
      </c>
      <c r="D42" s="344" t="s">
        <v>285</v>
      </c>
      <c r="E42" s="344" t="s">
        <v>250</v>
      </c>
      <c r="F42" s="344" t="s">
        <v>250</v>
      </c>
      <c r="G42" s="344">
        <v>220</v>
      </c>
      <c r="H42" s="344" t="s">
        <v>411</v>
      </c>
      <c r="I42" s="344" t="s">
        <v>211</v>
      </c>
      <c r="J42" s="344">
        <v>15</v>
      </c>
      <c r="K42" s="10">
        <v>218825</v>
      </c>
      <c r="L42" s="10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4"/>
      <c r="AG42" s="344"/>
      <c r="AH42" s="344"/>
      <c r="AI42" s="344"/>
      <c r="AJ42" s="344"/>
      <c r="AK42" s="344"/>
      <c r="AL42" s="344"/>
      <c r="AM42" s="344"/>
      <c r="AN42" s="344"/>
      <c r="AO42" s="344"/>
      <c r="AP42" s="344"/>
      <c r="AQ42" s="344"/>
      <c r="AR42" s="344"/>
      <c r="AS42" s="344"/>
      <c r="AT42" s="344"/>
    </row>
    <row r="43" spans="1:46" x14ac:dyDescent="0.25">
      <c r="A43" s="344">
        <v>132502</v>
      </c>
      <c r="B43" s="344" t="s">
        <v>514</v>
      </c>
      <c r="C43" s="344" t="s">
        <v>509</v>
      </c>
      <c r="D43" s="344" t="s">
        <v>285</v>
      </c>
      <c r="E43" s="344" t="s">
        <v>250</v>
      </c>
      <c r="F43" s="344" t="s">
        <v>250</v>
      </c>
      <c r="G43" s="344">
        <v>220</v>
      </c>
      <c r="H43" s="344" t="s">
        <v>411</v>
      </c>
      <c r="I43" s="344" t="s">
        <v>211</v>
      </c>
      <c r="J43" s="344">
        <v>15</v>
      </c>
      <c r="K43" s="10">
        <v>277782</v>
      </c>
      <c r="L43" s="10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4"/>
      <c r="AA43" s="344"/>
      <c r="AB43" s="344"/>
      <c r="AC43" s="344"/>
      <c r="AD43" s="344"/>
      <c r="AE43" s="344"/>
      <c r="AF43" s="344"/>
      <c r="AG43" s="344"/>
      <c r="AH43" s="344"/>
      <c r="AI43" s="344"/>
      <c r="AJ43" s="344"/>
      <c r="AK43" s="344"/>
      <c r="AL43" s="344"/>
      <c r="AM43" s="344"/>
      <c r="AN43" s="344"/>
      <c r="AO43" s="344"/>
      <c r="AP43" s="344"/>
      <c r="AQ43" s="344"/>
      <c r="AR43" s="344"/>
      <c r="AS43" s="344"/>
      <c r="AT43" s="344"/>
    </row>
    <row r="44" spans="1:46" x14ac:dyDescent="0.25">
      <c r="A44" s="344">
        <v>1332</v>
      </c>
      <c r="B44" s="344" t="s">
        <v>512</v>
      </c>
      <c r="C44" s="344" t="s">
        <v>509</v>
      </c>
      <c r="D44" s="344" t="s">
        <v>285</v>
      </c>
      <c r="E44" s="344" t="s">
        <v>250</v>
      </c>
      <c r="F44" s="344" t="s">
        <v>250</v>
      </c>
      <c r="G44" s="344">
        <v>130</v>
      </c>
      <c r="H44" s="344" t="s">
        <v>452</v>
      </c>
      <c r="I44" s="344" t="s">
        <v>211</v>
      </c>
      <c r="J44" s="344">
        <v>15</v>
      </c>
      <c r="K44" s="10">
        <v>1449460</v>
      </c>
      <c r="L44" s="10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</row>
    <row r="45" spans="1:46" x14ac:dyDescent="0.25">
      <c r="A45" s="344">
        <v>133201</v>
      </c>
      <c r="B45" s="344" t="s">
        <v>510</v>
      </c>
      <c r="C45" s="344" t="s">
        <v>509</v>
      </c>
      <c r="D45" s="344" t="s">
        <v>285</v>
      </c>
      <c r="E45" s="344" t="s">
        <v>250</v>
      </c>
      <c r="F45" s="344" t="s">
        <v>250</v>
      </c>
      <c r="G45" s="344">
        <v>130</v>
      </c>
      <c r="H45" s="344" t="s">
        <v>452</v>
      </c>
      <c r="I45" s="344" t="s">
        <v>211</v>
      </c>
      <c r="J45" s="344">
        <v>15</v>
      </c>
      <c r="K45" s="10">
        <v>100885</v>
      </c>
      <c r="L45" s="10"/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</row>
    <row r="46" spans="1:46" x14ac:dyDescent="0.25">
      <c r="A46" s="344">
        <v>1333</v>
      </c>
      <c r="B46" s="344" t="s">
        <v>507</v>
      </c>
      <c r="C46" s="344" t="s">
        <v>289</v>
      </c>
      <c r="D46" s="344" t="s">
        <v>285</v>
      </c>
      <c r="E46" s="344" t="s">
        <v>480</v>
      </c>
      <c r="F46" s="344" t="s">
        <v>480</v>
      </c>
      <c r="G46" s="344">
        <v>125</v>
      </c>
      <c r="H46" s="344" t="s">
        <v>405</v>
      </c>
      <c r="I46" s="344" t="s">
        <v>211</v>
      </c>
      <c r="J46" s="344">
        <v>15</v>
      </c>
      <c r="K46" s="10">
        <v>2188860</v>
      </c>
      <c r="L46" s="10"/>
      <c r="M46" s="344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</row>
    <row r="47" spans="1:46" x14ac:dyDescent="0.25">
      <c r="A47" s="344">
        <v>1340</v>
      </c>
      <c r="B47" s="344" t="s">
        <v>504</v>
      </c>
      <c r="C47" s="344" t="s">
        <v>505</v>
      </c>
      <c r="D47" s="344" t="s">
        <v>504</v>
      </c>
      <c r="E47" s="344" t="s">
        <v>250</v>
      </c>
      <c r="F47" s="344" t="s">
        <v>250</v>
      </c>
      <c r="G47" s="344">
        <v>130</v>
      </c>
      <c r="H47" s="344" t="s">
        <v>452</v>
      </c>
      <c r="I47" s="344" t="s">
        <v>211</v>
      </c>
      <c r="J47" s="344">
        <v>15</v>
      </c>
      <c r="K47" s="10">
        <v>2906601</v>
      </c>
      <c r="L47" s="10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</row>
    <row r="48" spans="1:46" x14ac:dyDescent="0.25">
      <c r="A48" s="344">
        <v>1346</v>
      </c>
      <c r="B48" s="344" t="s">
        <v>499</v>
      </c>
      <c r="C48" s="344" t="s">
        <v>498</v>
      </c>
      <c r="D48" s="344" t="s">
        <v>278</v>
      </c>
      <c r="E48" s="344" t="s">
        <v>241</v>
      </c>
      <c r="F48" s="344" t="s">
        <v>213</v>
      </c>
      <c r="G48" s="344">
        <v>860</v>
      </c>
      <c r="H48" s="344" t="s">
        <v>496</v>
      </c>
      <c r="I48" s="344" t="s">
        <v>211</v>
      </c>
      <c r="J48" s="344">
        <v>15</v>
      </c>
      <c r="K48" s="10">
        <v>6592787</v>
      </c>
      <c r="L48" s="10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4"/>
      <c r="AG48" s="344"/>
      <c r="AH48" s="344"/>
      <c r="AI48" s="344"/>
      <c r="AJ48" s="344"/>
      <c r="AK48" s="344"/>
      <c r="AL48" s="344"/>
      <c r="AM48" s="344"/>
      <c r="AN48" s="344"/>
      <c r="AO48" s="344"/>
      <c r="AP48" s="344"/>
      <c r="AQ48" s="344"/>
      <c r="AR48" s="344"/>
      <c r="AS48" s="344"/>
      <c r="AT48" s="344"/>
    </row>
    <row r="49" spans="1:46" x14ac:dyDescent="0.25">
      <c r="A49" s="344">
        <v>134601</v>
      </c>
      <c r="B49" s="344" t="s">
        <v>501</v>
      </c>
      <c r="C49" s="344" t="s">
        <v>498</v>
      </c>
      <c r="D49" s="344" t="s">
        <v>278</v>
      </c>
      <c r="E49" s="344" t="s">
        <v>241</v>
      </c>
      <c r="F49" s="344" t="s">
        <v>213</v>
      </c>
      <c r="G49" s="344">
        <v>860</v>
      </c>
      <c r="H49" s="344" t="s">
        <v>496</v>
      </c>
      <c r="I49" s="344" t="s">
        <v>211</v>
      </c>
      <c r="J49" s="344">
        <v>15</v>
      </c>
      <c r="K49" s="10">
        <v>111162</v>
      </c>
      <c r="L49" s="10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  <c r="AA49" s="344"/>
      <c r="AB49" s="344"/>
      <c r="AC49" s="344"/>
      <c r="AD49" s="344"/>
      <c r="AE49" s="344"/>
      <c r="AF49" s="344"/>
      <c r="AG49" s="344"/>
      <c r="AH49" s="344"/>
      <c r="AI49" s="344"/>
      <c r="AJ49" s="344"/>
      <c r="AK49" s="344"/>
      <c r="AL49" s="344"/>
      <c r="AM49" s="344"/>
      <c r="AN49" s="344"/>
      <c r="AO49" s="344"/>
      <c r="AP49" s="344"/>
      <c r="AQ49" s="344"/>
      <c r="AR49" s="344"/>
      <c r="AS49" s="344"/>
      <c r="AT49" s="344"/>
    </row>
    <row r="50" spans="1:46" x14ac:dyDescent="0.25">
      <c r="A50" s="344">
        <v>13462601</v>
      </c>
      <c r="B50" s="344" t="s">
        <v>499</v>
      </c>
      <c r="C50" s="344" t="s">
        <v>498</v>
      </c>
      <c r="D50" s="344" t="s">
        <v>278</v>
      </c>
      <c r="E50" s="344" t="s">
        <v>241</v>
      </c>
      <c r="F50" s="344" t="s">
        <v>213</v>
      </c>
      <c r="G50" s="344">
        <v>860</v>
      </c>
      <c r="H50" s="344" t="s">
        <v>496</v>
      </c>
      <c r="I50" s="344" t="s">
        <v>211</v>
      </c>
      <c r="J50" s="344">
        <v>15</v>
      </c>
      <c r="K50" s="10">
        <v>3212564</v>
      </c>
      <c r="L50" s="10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4"/>
      <c r="AG50" s="344"/>
      <c r="AH50" s="344"/>
      <c r="AI50" s="344"/>
      <c r="AJ50" s="344"/>
      <c r="AK50" s="344"/>
      <c r="AL50" s="344"/>
      <c r="AM50" s="344"/>
      <c r="AN50" s="344"/>
      <c r="AO50" s="344"/>
      <c r="AP50" s="344"/>
      <c r="AQ50" s="344"/>
      <c r="AR50" s="344"/>
      <c r="AS50" s="344"/>
      <c r="AT50" s="344"/>
    </row>
    <row r="51" spans="1:46" x14ac:dyDescent="0.25">
      <c r="A51" s="344">
        <v>1349</v>
      </c>
      <c r="B51" s="344" t="s">
        <v>494</v>
      </c>
      <c r="C51" s="344" t="s">
        <v>481</v>
      </c>
      <c r="D51" s="344" t="s">
        <v>285</v>
      </c>
      <c r="E51" s="344" t="s">
        <v>250</v>
      </c>
      <c r="F51" s="344" t="s">
        <v>250</v>
      </c>
      <c r="G51" s="344">
        <v>200</v>
      </c>
      <c r="H51" s="344" t="s">
        <v>415</v>
      </c>
      <c r="I51" s="344" t="s">
        <v>211</v>
      </c>
      <c r="J51" s="344">
        <v>15</v>
      </c>
      <c r="K51" s="10">
        <v>2412692</v>
      </c>
      <c r="L51" s="10"/>
      <c r="M51" s="344"/>
      <c r="N51" s="344"/>
      <c r="O51" s="344"/>
      <c r="P51" s="344"/>
      <c r="Q51" s="344"/>
      <c r="R51" s="344"/>
      <c r="S51" s="344"/>
      <c r="T51" s="344"/>
      <c r="U51" s="344"/>
      <c r="V51" s="344"/>
      <c r="W51" s="344"/>
      <c r="X51" s="344"/>
      <c r="Y51" s="344"/>
      <c r="Z51" s="344"/>
      <c r="AA51" s="344"/>
      <c r="AB51" s="344"/>
      <c r="AC51" s="344"/>
      <c r="AD51" s="344"/>
      <c r="AE51" s="344"/>
      <c r="AF51" s="344"/>
      <c r="AG51" s="344"/>
      <c r="AH51" s="344"/>
      <c r="AI51" s="344"/>
      <c r="AJ51" s="344"/>
      <c r="AK51" s="344"/>
      <c r="AL51" s="344"/>
      <c r="AM51" s="344"/>
      <c r="AN51" s="344"/>
      <c r="AO51" s="344"/>
      <c r="AP51" s="344"/>
      <c r="AQ51" s="344"/>
      <c r="AR51" s="344"/>
      <c r="AS51" s="344"/>
      <c r="AT51" s="344"/>
    </row>
    <row r="52" spans="1:46" x14ac:dyDescent="0.25">
      <c r="A52" s="344">
        <v>134901</v>
      </c>
      <c r="B52" s="344" t="s">
        <v>492</v>
      </c>
      <c r="C52" s="344" t="s">
        <v>481</v>
      </c>
      <c r="D52" s="344" t="s">
        <v>285</v>
      </c>
      <c r="E52" s="344" t="s">
        <v>250</v>
      </c>
      <c r="F52" s="344" t="s">
        <v>250</v>
      </c>
      <c r="G52" s="344">
        <v>200</v>
      </c>
      <c r="H52" s="344" t="s">
        <v>415</v>
      </c>
      <c r="I52" s="344" t="s">
        <v>211</v>
      </c>
      <c r="J52" s="344">
        <v>15</v>
      </c>
      <c r="K52" s="10">
        <v>11267</v>
      </c>
      <c r="L52" s="10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44"/>
      <c r="AH52" s="344"/>
      <c r="AI52" s="344"/>
      <c r="AJ52" s="344"/>
      <c r="AK52" s="344"/>
      <c r="AL52" s="344"/>
      <c r="AM52" s="344"/>
      <c r="AN52" s="344"/>
      <c r="AO52" s="344"/>
      <c r="AP52" s="344"/>
      <c r="AQ52" s="344"/>
      <c r="AR52" s="344"/>
      <c r="AS52" s="344"/>
      <c r="AT52" s="344"/>
    </row>
    <row r="53" spans="1:46" x14ac:dyDescent="0.25">
      <c r="A53" s="344">
        <v>134902</v>
      </c>
      <c r="B53" s="344" t="s">
        <v>490</v>
      </c>
      <c r="C53" s="344" t="s">
        <v>481</v>
      </c>
      <c r="D53" s="344" t="s">
        <v>285</v>
      </c>
      <c r="E53" s="344" t="s">
        <v>250</v>
      </c>
      <c r="F53" s="344" t="s">
        <v>250</v>
      </c>
      <c r="G53" s="344">
        <v>200</v>
      </c>
      <c r="H53" s="344" t="s">
        <v>415</v>
      </c>
      <c r="I53" s="344" t="s">
        <v>211</v>
      </c>
      <c r="J53" s="344">
        <v>15</v>
      </c>
      <c r="K53" s="10">
        <v>78552</v>
      </c>
      <c r="L53" s="10"/>
      <c r="M53" s="344"/>
      <c r="N53" s="344"/>
      <c r="O53" s="344"/>
      <c r="P53" s="344"/>
      <c r="Q53" s="344"/>
      <c r="R53" s="344"/>
      <c r="S53" s="344"/>
      <c r="T53" s="344"/>
      <c r="U53" s="344"/>
      <c r="V53" s="344"/>
      <c r="W53" s="344"/>
      <c r="X53" s="344"/>
      <c r="Y53" s="344"/>
      <c r="Z53" s="344"/>
      <c r="AA53" s="344"/>
      <c r="AB53" s="344"/>
      <c r="AC53" s="344"/>
      <c r="AD53" s="344"/>
      <c r="AE53" s="344"/>
      <c r="AF53" s="344"/>
      <c r="AG53" s="344"/>
      <c r="AH53" s="344"/>
      <c r="AI53" s="344"/>
      <c r="AJ53" s="344"/>
      <c r="AK53" s="344"/>
      <c r="AL53" s="344"/>
      <c r="AM53" s="344"/>
      <c r="AN53" s="344"/>
      <c r="AO53" s="344"/>
      <c r="AP53" s="344"/>
      <c r="AQ53" s="344"/>
      <c r="AR53" s="344"/>
      <c r="AS53" s="344"/>
      <c r="AT53" s="344"/>
    </row>
    <row r="54" spans="1:46" x14ac:dyDescent="0.25">
      <c r="A54" s="344">
        <v>1350</v>
      </c>
      <c r="B54" s="344" t="s">
        <v>488</v>
      </c>
      <c r="C54" s="344" t="s">
        <v>481</v>
      </c>
      <c r="D54" s="344" t="s">
        <v>285</v>
      </c>
      <c r="E54" s="344" t="s">
        <v>250</v>
      </c>
      <c r="F54" s="344" t="s">
        <v>250</v>
      </c>
      <c r="G54" s="344">
        <v>300</v>
      </c>
      <c r="H54" s="344" t="s">
        <v>420</v>
      </c>
      <c r="I54" s="344" t="s">
        <v>211</v>
      </c>
      <c r="J54" s="344">
        <v>15</v>
      </c>
      <c r="K54" s="10">
        <v>3084725</v>
      </c>
      <c r="L54" s="10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4"/>
      <c r="AA54" s="344"/>
      <c r="AB54" s="344"/>
      <c r="AC54" s="344"/>
      <c r="AD54" s="344"/>
      <c r="AE54" s="344"/>
      <c r="AF54" s="344"/>
      <c r="AG54" s="344"/>
      <c r="AH54" s="344"/>
      <c r="AI54" s="344"/>
      <c r="AJ54" s="344"/>
      <c r="AK54" s="344"/>
      <c r="AL54" s="344"/>
      <c r="AM54" s="344"/>
      <c r="AN54" s="344"/>
      <c r="AO54" s="344"/>
      <c r="AP54" s="344"/>
      <c r="AQ54" s="344"/>
      <c r="AR54" s="344"/>
      <c r="AS54" s="344"/>
      <c r="AT54" s="344"/>
    </row>
    <row r="55" spans="1:46" x14ac:dyDescent="0.25">
      <c r="A55" s="344">
        <v>135001</v>
      </c>
      <c r="B55" s="344" t="s">
        <v>486</v>
      </c>
      <c r="C55" s="344" t="s">
        <v>481</v>
      </c>
      <c r="D55" s="344" t="s">
        <v>285</v>
      </c>
      <c r="E55" s="344" t="s">
        <v>250</v>
      </c>
      <c r="F55" s="344" t="s">
        <v>250</v>
      </c>
      <c r="G55" s="344">
        <v>300</v>
      </c>
      <c r="H55" s="344" t="s">
        <v>420</v>
      </c>
      <c r="I55" s="344" t="s">
        <v>211</v>
      </c>
      <c r="J55" s="344">
        <v>15</v>
      </c>
      <c r="K55" s="10">
        <v>342801</v>
      </c>
      <c r="L55" s="10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  <c r="AF55" s="344"/>
      <c r="AG55" s="344"/>
      <c r="AH55" s="344"/>
      <c r="AI55" s="344"/>
      <c r="AJ55" s="344"/>
      <c r="AK55" s="344"/>
      <c r="AL55" s="344"/>
      <c r="AM55" s="344"/>
      <c r="AN55" s="344"/>
      <c r="AO55" s="344"/>
      <c r="AP55" s="344"/>
      <c r="AQ55" s="344"/>
      <c r="AR55" s="344"/>
      <c r="AS55" s="344"/>
      <c r="AT55" s="344"/>
    </row>
    <row r="56" spans="1:46" x14ac:dyDescent="0.25">
      <c r="A56" s="344">
        <v>135002</v>
      </c>
      <c r="B56" s="344" t="s">
        <v>484</v>
      </c>
      <c r="C56" s="344" t="s">
        <v>481</v>
      </c>
      <c r="D56" s="344" t="s">
        <v>285</v>
      </c>
      <c r="E56" s="344" t="s">
        <v>250</v>
      </c>
      <c r="F56" s="344" t="s">
        <v>250</v>
      </c>
      <c r="G56" s="344">
        <v>300</v>
      </c>
      <c r="H56" s="344" t="s">
        <v>420</v>
      </c>
      <c r="I56" s="344" t="s">
        <v>211</v>
      </c>
      <c r="J56" s="344">
        <v>15</v>
      </c>
      <c r="K56" s="10">
        <v>360</v>
      </c>
      <c r="L56" s="10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  <c r="AA56" s="344"/>
      <c r="AB56" s="344"/>
      <c r="AC56" s="344"/>
      <c r="AD56" s="344"/>
      <c r="AE56" s="344"/>
      <c r="AF56" s="344"/>
      <c r="AG56" s="344"/>
      <c r="AH56" s="344"/>
      <c r="AI56" s="344"/>
      <c r="AJ56" s="344"/>
      <c r="AK56" s="344"/>
      <c r="AL56" s="344"/>
      <c r="AM56" s="344"/>
      <c r="AN56" s="344"/>
      <c r="AO56" s="344"/>
      <c r="AP56" s="344"/>
      <c r="AQ56" s="344"/>
      <c r="AR56" s="344"/>
      <c r="AS56" s="344"/>
      <c r="AT56" s="344"/>
    </row>
    <row r="57" spans="1:46" x14ac:dyDescent="0.25">
      <c r="A57" s="344">
        <v>1351</v>
      </c>
      <c r="B57" s="344" t="s">
        <v>482</v>
      </c>
      <c r="C57" s="344" t="s">
        <v>481</v>
      </c>
      <c r="D57" s="344" t="s">
        <v>285</v>
      </c>
      <c r="E57" s="344" t="s">
        <v>480</v>
      </c>
      <c r="F57" s="344" t="s">
        <v>480</v>
      </c>
      <c r="G57" s="344">
        <v>300</v>
      </c>
      <c r="H57" s="344" t="s">
        <v>420</v>
      </c>
      <c r="I57" s="344" t="s">
        <v>211</v>
      </c>
      <c r="J57" s="344">
        <v>15</v>
      </c>
      <c r="K57" s="10">
        <v>84368</v>
      </c>
      <c r="L57" s="10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  <c r="AC57" s="344"/>
      <c r="AD57" s="344"/>
      <c r="AE57" s="344"/>
      <c r="AF57" s="344"/>
      <c r="AG57" s="344"/>
      <c r="AH57" s="344"/>
      <c r="AI57" s="344"/>
      <c r="AJ57" s="344"/>
      <c r="AK57" s="344"/>
      <c r="AL57" s="344"/>
      <c r="AM57" s="344"/>
      <c r="AN57" s="344"/>
      <c r="AO57" s="344"/>
      <c r="AP57" s="344"/>
      <c r="AQ57" s="344"/>
      <c r="AR57" s="344"/>
      <c r="AS57" s="344"/>
      <c r="AT57" s="344"/>
    </row>
    <row r="58" spans="1:46" x14ac:dyDescent="0.25">
      <c r="A58" s="344">
        <v>1385</v>
      </c>
      <c r="B58" s="344" t="s">
        <v>478</v>
      </c>
      <c r="C58" s="344" t="s">
        <v>468</v>
      </c>
      <c r="D58" s="344" t="s">
        <v>278</v>
      </c>
      <c r="E58" s="344" t="s">
        <v>454</v>
      </c>
      <c r="F58" s="344" t="s">
        <v>454</v>
      </c>
      <c r="G58" s="344">
        <v>200</v>
      </c>
      <c r="H58" s="344" t="s">
        <v>415</v>
      </c>
      <c r="I58" s="344" t="s">
        <v>211</v>
      </c>
      <c r="J58" s="344">
        <v>15</v>
      </c>
      <c r="K58" s="10">
        <v>238017</v>
      </c>
      <c r="L58" s="10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4"/>
      <c r="AA58" s="344"/>
      <c r="AB58" s="344"/>
      <c r="AC58" s="344"/>
      <c r="AD58" s="344"/>
      <c r="AE58" s="344"/>
      <c r="AF58" s="344"/>
      <c r="AG58" s="344"/>
      <c r="AH58" s="344"/>
      <c r="AI58" s="344"/>
      <c r="AJ58" s="344"/>
      <c r="AK58" s="344"/>
      <c r="AL58" s="344"/>
      <c r="AM58" s="344"/>
      <c r="AN58" s="344"/>
      <c r="AO58" s="344"/>
      <c r="AP58" s="344"/>
      <c r="AQ58" s="344"/>
      <c r="AR58" s="344"/>
      <c r="AS58" s="344"/>
      <c r="AT58" s="344"/>
    </row>
    <row r="59" spans="1:46" x14ac:dyDescent="0.25">
      <c r="A59" s="344">
        <v>1388</v>
      </c>
      <c r="B59" s="344" t="s">
        <v>656</v>
      </c>
      <c r="C59" s="344" t="s">
        <v>468</v>
      </c>
      <c r="D59" s="344" t="s">
        <v>278</v>
      </c>
      <c r="E59" s="344" t="s">
        <v>454</v>
      </c>
      <c r="F59" s="344" t="s">
        <v>454</v>
      </c>
      <c r="G59" s="344">
        <v>200</v>
      </c>
      <c r="H59" s="344" t="s">
        <v>415</v>
      </c>
      <c r="I59" s="344" t="s">
        <v>211</v>
      </c>
      <c r="J59" s="344">
        <v>15</v>
      </c>
      <c r="K59" s="10">
        <v>2593200</v>
      </c>
      <c r="L59" s="10"/>
      <c r="M59" s="344"/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4"/>
      <c r="Z59" s="344"/>
      <c r="AA59" s="344"/>
      <c r="AB59" s="344"/>
      <c r="AC59" s="344"/>
      <c r="AD59" s="344"/>
      <c r="AE59" s="344"/>
      <c r="AF59" s="344"/>
      <c r="AG59" s="344"/>
      <c r="AH59" s="344"/>
      <c r="AI59" s="344"/>
      <c r="AJ59" s="344"/>
      <c r="AK59" s="344"/>
      <c r="AL59" s="344"/>
      <c r="AM59" s="344"/>
      <c r="AN59" s="344"/>
      <c r="AO59" s="344"/>
      <c r="AP59" s="344"/>
      <c r="AQ59" s="344"/>
      <c r="AR59" s="344"/>
      <c r="AS59" s="344"/>
      <c r="AT59" s="344"/>
    </row>
    <row r="60" spans="1:46" x14ac:dyDescent="0.25">
      <c r="A60" s="344">
        <v>1396</v>
      </c>
      <c r="B60" s="344" t="s">
        <v>475</v>
      </c>
      <c r="C60" s="344" t="s">
        <v>468</v>
      </c>
      <c r="D60" s="344" t="s">
        <v>278</v>
      </c>
      <c r="E60" s="344" t="s">
        <v>454</v>
      </c>
      <c r="F60" s="344" t="s">
        <v>454</v>
      </c>
      <c r="G60" s="344">
        <v>300</v>
      </c>
      <c r="H60" s="344" t="s">
        <v>420</v>
      </c>
      <c r="I60" s="344" t="s">
        <v>211</v>
      </c>
      <c r="J60" s="344">
        <v>15</v>
      </c>
      <c r="K60" s="10">
        <v>1625443</v>
      </c>
      <c r="L60" s="10"/>
      <c r="M60" s="344"/>
      <c r="N60" s="344"/>
      <c r="O60" s="344"/>
      <c r="P60" s="344"/>
      <c r="Q60" s="344"/>
      <c r="R60" s="344"/>
      <c r="S60" s="344"/>
      <c r="T60" s="344"/>
      <c r="U60" s="344"/>
      <c r="V60" s="344"/>
      <c r="W60" s="344"/>
      <c r="X60" s="344"/>
      <c r="Y60" s="344"/>
      <c r="Z60" s="344"/>
      <c r="AA60" s="344"/>
      <c r="AB60" s="344"/>
      <c r="AC60" s="344"/>
      <c r="AD60" s="344"/>
      <c r="AE60" s="344"/>
      <c r="AF60" s="344"/>
      <c r="AG60" s="344"/>
      <c r="AH60" s="344"/>
      <c r="AI60" s="344"/>
      <c r="AJ60" s="344"/>
      <c r="AK60" s="344"/>
      <c r="AL60" s="344"/>
      <c r="AM60" s="344"/>
      <c r="AN60" s="344"/>
      <c r="AO60" s="344"/>
      <c r="AP60" s="344"/>
      <c r="AQ60" s="344"/>
      <c r="AR60" s="344"/>
      <c r="AS60" s="344"/>
      <c r="AT60" s="344"/>
    </row>
    <row r="61" spans="1:46" x14ac:dyDescent="0.25">
      <c r="A61" s="344">
        <v>139601</v>
      </c>
      <c r="B61" s="344" t="s">
        <v>475</v>
      </c>
      <c r="C61" s="344" t="s">
        <v>468</v>
      </c>
      <c r="D61" s="344" t="s">
        <v>278</v>
      </c>
      <c r="E61" s="344" t="s">
        <v>454</v>
      </c>
      <c r="F61" s="344" t="s">
        <v>454</v>
      </c>
      <c r="G61" s="344"/>
      <c r="H61" s="344" t="s">
        <v>212</v>
      </c>
      <c r="I61" s="344" t="s">
        <v>211</v>
      </c>
      <c r="J61" s="344">
        <v>15</v>
      </c>
      <c r="K61" s="10">
        <v>-208</v>
      </c>
      <c r="L61" s="10"/>
      <c r="M61" s="344"/>
      <c r="N61" s="344"/>
      <c r="O61" s="344"/>
      <c r="P61" s="344"/>
      <c r="Q61" s="344"/>
      <c r="R61" s="344"/>
      <c r="S61" s="344"/>
      <c r="T61" s="344"/>
      <c r="U61" s="344"/>
      <c r="V61" s="344"/>
      <c r="W61" s="344"/>
      <c r="X61" s="344"/>
      <c r="Y61" s="344"/>
      <c r="Z61" s="344"/>
      <c r="AA61" s="344"/>
      <c r="AB61" s="344"/>
      <c r="AC61" s="344"/>
      <c r="AD61" s="344"/>
      <c r="AE61" s="344"/>
      <c r="AF61" s="344"/>
      <c r="AG61" s="344"/>
      <c r="AH61" s="344"/>
      <c r="AI61" s="344"/>
      <c r="AJ61" s="344"/>
      <c r="AK61" s="344"/>
      <c r="AL61" s="344"/>
      <c r="AM61" s="344"/>
      <c r="AN61" s="344"/>
      <c r="AO61" s="344"/>
      <c r="AP61" s="344"/>
      <c r="AQ61" s="344"/>
      <c r="AR61" s="344"/>
      <c r="AS61" s="344"/>
      <c r="AT61" s="344"/>
    </row>
    <row r="62" spans="1:46" x14ac:dyDescent="0.25">
      <c r="A62" s="344">
        <v>139602</v>
      </c>
      <c r="B62" s="344" t="s">
        <v>473</v>
      </c>
      <c r="C62" s="344" t="s">
        <v>468</v>
      </c>
      <c r="D62" s="344" t="s">
        <v>278</v>
      </c>
      <c r="E62" s="344" t="s">
        <v>454</v>
      </c>
      <c r="F62" s="344" t="s">
        <v>454</v>
      </c>
      <c r="G62" s="344">
        <v>300</v>
      </c>
      <c r="H62" s="344" t="s">
        <v>420</v>
      </c>
      <c r="I62" s="344" t="s">
        <v>211</v>
      </c>
      <c r="J62" s="344">
        <v>15</v>
      </c>
      <c r="K62" s="10">
        <v>9990</v>
      </c>
      <c r="L62" s="10"/>
      <c r="M62" s="344"/>
      <c r="N62" s="344"/>
      <c r="O62" s="344"/>
      <c r="P62" s="344"/>
      <c r="Q62" s="344"/>
      <c r="R62" s="344"/>
      <c r="S62" s="344"/>
      <c r="T62" s="344"/>
      <c r="U62" s="344"/>
      <c r="V62" s="344"/>
      <c r="W62" s="344"/>
      <c r="X62" s="344"/>
      <c r="Y62" s="344"/>
      <c r="Z62" s="344"/>
      <c r="AA62" s="344"/>
      <c r="AB62" s="344"/>
      <c r="AC62" s="344"/>
      <c r="AD62" s="344"/>
      <c r="AE62" s="344"/>
      <c r="AF62" s="344"/>
      <c r="AG62" s="344"/>
      <c r="AH62" s="344"/>
      <c r="AI62" s="344"/>
      <c r="AJ62" s="344"/>
      <c r="AK62" s="344"/>
      <c r="AL62" s="344"/>
      <c r="AM62" s="344"/>
      <c r="AN62" s="344"/>
      <c r="AO62" s="344"/>
      <c r="AP62" s="344"/>
      <c r="AQ62" s="344"/>
      <c r="AR62" s="344"/>
      <c r="AS62" s="344"/>
      <c r="AT62" s="344"/>
    </row>
    <row r="63" spans="1:46" x14ac:dyDescent="0.25">
      <c r="A63" s="344">
        <v>1397</v>
      </c>
      <c r="B63" s="344" t="s">
        <v>471</v>
      </c>
      <c r="C63" s="344" t="s">
        <v>468</v>
      </c>
      <c r="D63" s="344" t="s">
        <v>278</v>
      </c>
      <c r="E63" s="344" t="s">
        <v>430</v>
      </c>
      <c r="F63" s="344" t="s">
        <v>430</v>
      </c>
      <c r="G63" s="344">
        <v>300</v>
      </c>
      <c r="H63" s="344" t="s">
        <v>420</v>
      </c>
      <c r="I63" s="344" t="s">
        <v>211</v>
      </c>
      <c r="J63" s="344">
        <v>15</v>
      </c>
      <c r="K63" s="10">
        <v>203193</v>
      </c>
      <c r="L63" s="10"/>
      <c r="M63" s="344"/>
      <c r="N63" s="344"/>
      <c r="O63" s="344"/>
      <c r="P63" s="344"/>
      <c r="Q63" s="344"/>
      <c r="R63" s="344"/>
      <c r="S63" s="344"/>
      <c r="T63" s="344"/>
      <c r="U63" s="344"/>
      <c r="V63" s="344"/>
      <c r="W63" s="344"/>
      <c r="X63" s="344"/>
      <c r="Y63" s="344"/>
      <c r="Z63" s="344"/>
      <c r="AA63" s="344"/>
      <c r="AB63" s="344"/>
      <c r="AC63" s="344"/>
      <c r="AD63" s="344"/>
      <c r="AE63" s="344"/>
      <c r="AF63" s="344"/>
      <c r="AG63" s="344"/>
      <c r="AH63" s="344"/>
      <c r="AI63" s="344"/>
      <c r="AJ63" s="344"/>
      <c r="AK63" s="344"/>
      <c r="AL63" s="344"/>
      <c r="AM63" s="344"/>
      <c r="AN63" s="344"/>
      <c r="AO63" s="344"/>
      <c r="AP63" s="344"/>
      <c r="AQ63" s="344"/>
      <c r="AR63" s="344"/>
      <c r="AS63" s="344"/>
      <c r="AT63" s="344"/>
    </row>
    <row r="64" spans="1:46" x14ac:dyDescent="0.25">
      <c r="A64" s="344">
        <v>139702</v>
      </c>
      <c r="B64" s="344" t="s">
        <v>469</v>
      </c>
      <c r="C64" s="344" t="s">
        <v>468</v>
      </c>
      <c r="D64" s="344" t="s">
        <v>278</v>
      </c>
      <c r="E64" s="344" t="s">
        <v>430</v>
      </c>
      <c r="F64" s="344" t="s">
        <v>430</v>
      </c>
      <c r="G64" s="344">
        <v>300</v>
      </c>
      <c r="H64" s="344" t="s">
        <v>420</v>
      </c>
      <c r="I64" s="344" t="s">
        <v>211</v>
      </c>
      <c r="J64" s="344">
        <v>15</v>
      </c>
      <c r="K64" s="10">
        <v>-763</v>
      </c>
      <c r="L64" s="10"/>
      <c r="M64" s="344"/>
      <c r="N64" s="344"/>
      <c r="O64" s="344"/>
      <c r="P64" s="344"/>
      <c r="Q64" s="344"/>
      <c r="R64" s="344"/>
      <c r="S64" s="344"/>
      <c r="T64" s="344"/>
      <c r="U64" s="344"/>
      <c r="V64" s="344"/>
      <c r="W64" s="344"/>
      <c r="X64" s="344"/>
      <c r="Y64" s="344"/>
      <c r="Z64" s="344"/>
      <c r="AA64" s="344"/>
      <c r="AB64" s="344"/>
      <c r="AC64" s="344"/>
      <c r="AD64" s="344"/>
      <c r="AE64" s="344"/>
      <c r="AF64" s="344"/>
      <c r="AG64" s="344"/>
      <c r="AH64" s="344"/>
      <c r="AI64" s="344"/>
      <c r="AJ64" s="344"/>
      <c r="AK64" s="344"/>
      <c r="AL64" s="344"/>
      <c r="AM64" s="344"/>
      <c r="AN64" s="344"/>
      <c r="AO64" s="344"/>
      <c r="AP64" s="344"/>
      <c r="AQ64" s="344"/>
      <c r="AR64" s="344"/>
      <c r="AS64" s="344"/>
      <c r="AT64" s="344"/>
    </row>
    <row r="65" spans="1:46" x14ac:dyDescent="0.25">
      <c r="A65" s="344">
        <v>1401</v>
      </c>
      <c r="B65" s="344" t="s">
        <v>466</v>
      </c>
      <c r="C65" s="344" t="s">
        <v>455</v>
      </c>
      <c r="D65" s="344" t="s">
        <v>278</v>
      </c>
      <c r="E65" s="344" t="s">
        <v>430</v>
      </c>
      <c r="F65" s="344" t="s">
        <v>430</v>
      </c>
      <c r="G65" s="344">
        <v>125</v>
      </c>
      <c r="H65" s="344" t="s">
        <v>405</v>
      </c>
      <c r="I65" s="344" t="s">
        <v>211</v>
      </c>
      <c r="J65" s="344">
        <v>15</v>
      </c>
      <c r="K65" s="10">
        <v>4815487</v>
      </c>
      <c r="L65" s="10"/>
      <c r="M65" s="344"/>
      <c r="N65" s="344"/>
      <c r="O65" s="344"/>
      <c r="P65" s="344"/>
      <c r="Q65" s="344"/>
      <c r="R65" s="344"/>
      <c r="S65" s="344"/>
      <c r="T65" s="344"/>
      <c r="U65" s="344"/>
      <c r="V65" s="344"/>
      <c r="W65" s="344"/>
      <c r="X65" s="344"/>
      <c r="Y65" s="344"/>
      <c r="Z65" s="344"/>
      <c r="AA65" s="344"/>
      <c r="AB65" s="344"/>
      <c r="AC65" s="344"/>
      <c r="AD65" s="344"/>
      <c r="AE65" s="344"/>
      <c r="AF65" s="344"/>
      <c r="AG65" s="344"/>
      <c r="AH65" s="344"/>
      <c r="AI65" s="344"/>
      <c r="AJ65" s="344"/>
      <c r="AK65" s="344"/>
      <c r="AL65" s="344"/>
      <c r="AM65" s="344"/>
      <c r="AN65" s="344"/>
      <c r="AO65" s="344"/>
      <c r="AP65" s="344"/>
      <c r="AQ65" s="344"/>
      <c r="AR65" s="344"/>
      <c r="AS65" s="344"/>
      <c r="AT65" s="344"/>
    </row>
    <row r="66" spans="1:46" x14ac:dyDescent="0.25">
      <c r="A66" s="344">
        <v>140101</v>
      </c>
      <c r="B66" s="344" t="s">
        <v>464</v>
      </c>
      <c r="C66" s="344" t="s">
        <v>455</v>
      </c>
      <c r="D66" s="344" t="s">
        <v>278</v>
      </c>
      <c r="E66" s="344" t="s">
        <v>430</v>
      </c>
      <c r="F66" s="344" t="s">
        <v>430</v>
      </c>
      <c r="G66" s="344">
        <v>125</v>
      </c>
      <c r="H66" s="344" t="s">
        <v>405</v>
      </c>
      <c r="I66" s="344" t="s">
        <v>211</v>
      </c>
      <c r="J66" s="344">
        <v>15</v>
      </c>
      <c r="K66" s="10">
        <v>2584</v>
      </c>
      <c r="L66" s="10"/>
      <c r="M66" s="344"/>
      <c r="N66" s="344"/>
      <c r="O66" s="344"/>
      <c r="P66" s="344"/>
      <c r="Q66" s="344"/>
      <c r="R66" s="344"/>
      <c r="S66" s="344"/>
      <c r="T66" s="344"/>
      <c r="U66" s="344"/>
      <c r="V66" s="344"/>
      <c r="W66" s="344"/>
      <c r="X66" s="344"/>
      <c r="Y66" s="344"/>
      <c r="Z66" s="344"/>
      <c r="AA66" s="344"/>
      <c r="AB66" s="344"/>
      <c r="AC66" s="344"/>
      <c r="AD66" s="344"/>
      <c r="AE66" s="344"/>
      <c r="AF66" s="344"/>
      <c r="AG66" s="344"/>
      <c r="AH66" s="344"/>
      <c r="AI66" s="344"/>
      <c r="AJ66" s="344"/>
      <c r="AK66" s="344"/>
      <c r="AL66" s="344"/>
      <c r="AM66" s="344"/>
      <c r="AN66" s="344"/>
      <c r="AO66" s="344"/>
      <c r="AP66" s="344"/>
      <c r="AQ66" s="344"/>
      <c r="AR66" s="344"/>
      <c r="AS66" s="344"/>
      <c r="AT66" s="344"/>
    </row>
    <row r="67" spans="1:46" x14ac:dyDescent="0.25">
      <c r="A67" s="344">
        <v>140102</v>
      </c>
      <c r="B67" s="344" t="s">
        <v>462</v>
      </c>
      <c r="C67" s="344" t="s">
        <v>455</v>
      </c>
      <c r="D67" s="344" t="s">
        <v>278</v>
      </c>
      <c r="E67" s="344" t="s">
        <v>430</v>
      </c>
      <c r="F67" s="344" t="s">
        <v>430</v>
      </c>
      <c r="G67" s="344">
        <v>125</v>
      </c>
      <c r="H67" s="344" t="s">
        <v>405</v>
      </c>
      <c r="I67" s="344" t="s">
        <v>211</v>
      </c>
      <c r="J67" s="344">
        <v>15</v>
      </c>
      <c r="K67" s="10">
        <v>36696</v>
      </c>
      <c r="L67" s="10"/>
      <c r="M67" s="344"/>
      <c r="N67" s="344"/>
      <c r="O67" s="344"/>
      <c r="P67" s="344"/>
      <c r="Q67" s="344"/>
      <c r="R67" s="344"/>
      <c r="S67" s="344"/>
      <c r="T67" s="344"/>
      <c r="U67" s="344"/>
      <c r="V67" s="344"/>
      <c r="W67" s="344"/>
      <c r="X67" s="344"/>
      <c r="Y67" s="344"/>
      <c r="Z67" s="344"/>
      <c r="AA67" s="344"/>
      <c r="AB67" s="344"/>
      <c r="AC67" s="344"/>
      <c r="AD67" s="344"/>
      <c r="AE67" s="344"/>
      <c r="AF67" s="344"/>
      <c r="AG67" s="344"/>
      <c r="AH67" s="344"/>
      <c r="AI67" s="344"/>
      <c r="AJ67" s="344"/>
      <c r="AK67" s="344"/>
      <c r="AL67" s="344"/>
      <c r="AM67" s="344"/>
      <c r="AN67" s="344"/>
      <c r="AO67" s="344"/>
      <c r="AP67" s="344"/>
      <c r="AQ67" s="344"/>
      <c r="AR67" s="344"/>
      <c r="AS67" s="344"/>
      <c r="AT67" s="344"/>
    </row>
    <row r="68" spans="1:46" x14ac:dyDescent="0.25">
      <c r="A68" s="344">
        <v>1402</v>
      </c>
      <c r="B68" s="344" t="s">
        <v>460</v>
      </c>
      <c r="C68" s="344" t="s">
        <v>455</v>
      </c>
      <c r="D68" s="344" t="s">
        <v>278</v>
      </c>
      <c r="E68" s="344" t="s">
        <v>454</v>
      </c>
      <c r="F68" s="344" t="s">
        <v>454</v>
      </c>
      <c r="G68" s="344">
        <v>220</v>
      </c>
      <c r="H68" s="344" t="s">
        <v>411</v>
      </c>
      <c r="I68" s="344" t="s">
        <v>211</v>
      </c>
      <c r="J68" s="344">
        <v>15</v>
      </c>
      <c r="K68" s="10">
        <v>179534</v>
      </c>
      <c r="L68" s="10"/>
      <c r="M68" s="344"/>
      <c r="N68" s="344"/>
      <c r="O68" s="344"/>
      <c r="P68" s="344"/>
      <c r="Q68" s="344"/>
      <c r="R68" s="344"/>
      <c r="S68" s="344"/>
      <c r="T68" s="344"/>
      <c r="U68" s="344"/>
      <c r="V68" s="344"/>
      <c r="W68" s="344"/>
      <c r="X68" s="344"/>
      <c r="Y68" s="344"/>
      <c r="Z68" s="344"/>
      <c r="AA68" s="344"/>
      <c r="AB68" s="344"/>
      <c r="AC68" s="344"/>
      <c r="AD68" s="344"/>
      <c r="AE68" s="344"/>
      <c r="AF68" s="344"/>
      <c r="AG68" s="344"/>
      <c r="AH68" s="344"/>
      <c r="AI68" s="344"/>
      <c r="AJ68" s="344"/>
      <c r="AK68" s="344"/>
      <c r="AL68" s="344"/>
      <c r="AM68" s="344"/>
      <c r="AN68" s="344"/>
      <c r="AO68" s="344"/>
      <c r="AP68" s="344"/>
      <c r="AQ68" s="344"/>
      <c r="AR68" s="344"/>
      <c r="AS68" s="344"/>
      <c r="AT68" s="344"/>
    </row>
    <row r="69" spans="1:46" x14ac:dyDescent="0.25">
      <c r="A69" s="344">
        <v>1403</v>
      </c>
      <c r="B69" s="344" t="s">
        <v>458</v>
      </c>
      <c r="C69" s="344" t="s">
        <v>455</v>
      </c>
      <c r="D69" s="344" t="s">
        <v>278</v>
      </c>
      <c r="E69" s="344" t="s">
        <v>454</v>
      </c>
      <c r="F69" s="344" t="s">
        <v>454</v>
      </c>
      <c r="G69" s="344">
        <v>130</v>
      </c>
      <c r="H69" s="344" t="s">
        <v>452</v>
      </c>
      <c r="I69" s="344" t="s">
        <v>211</v>
      </c>
      <c r="J69" s="344">
        <v>15</v>
      </c>
      <c r="K69" s="10">
        <v>495447</v>
      </c>
      <c r="L69" s="10"/>
      <c r="M69" s="344"/>
      <c r="N69" s="344"/>
      <c r="O69" s="344"/>
      <c r="P69" s="344"/>
      <c r="Q69" s="344"/>
      <c r="R69" s="344"/>
      <c r="S69" s="344"/>
      <c r="T69" s="344"/>
      <c r="U69" s="344"/>
      <c r="V69" s="344"/>
      <c r="W69" s="344"/>
      <c r="X69" s="344"/>
      <c r="Y69" s="344"/>
      <c r="Z69" s="344"/>
      <c r="AA69" s="344"/>
      <c r="AB69" s="344"/>
      <c r="AC69" s="344"/>
      <c r="AD69" s="344"/>
      <c r="AE69" s="344"/>
      <c r="AF69" s="344"/>
      <c r="AG69" s="344"/>
      <c r="AH69" s="344"/>
      <c r="AI69" s="344"/>
      <c r="AJ69" s="344"/>
      <c r="AK69" s="344"/>
      <c r="AL69" s="344"/>
      <c r="AM69" s="344"/>
      <c r="AN69" s="344"/>
      <c r="AO69" s="344"/>
      <c r="AP69" s="344"/>
      <c r="AQ69" s="344"/>
      <c r="AR69" s="344"/>
      <c r="AS69" s="344"/>
      <c r="AT69" s="344"/>
    </row>
    <row r="70" spans="1:46" x14ac:dyDescent="0.25">
      <c r="A70" s="344">
        <v>140301</v>
      </c>
      <c r="B70" s="344" t="s">
        <v>456</v>
      </c>
      <c r="C70" s="344" t="s">
        <v>455</v>
      </c>
      <c r="D70" s="344" t="s">
        <v>278</v>
      </c>
      <c r="E70" s="344" t="s">
        <v>454</v>
      </c>
      <c r="F70" s="344" t="s">
        <v>454</v>
      </c>
      <c r="G70" s="344">
        <v>130</v>
      </c>
      <c r="H70" s="344" t="s">
        <v>452</v>
      </c>
      <c r="I70" s="344" t="s">
        <v>211</v>
      </c>
      <c r="J70" s="344">
        <v>15</v>
      </c>
      <c r="K70" s="10">
        <v>24717</v>
      </c>
      <c r="L70" s="10"/>
      <c r="M70" s="344"/>
      <c r="N70" s="344"/>
      <c r="O70" s="344"/>
      <c r="P70" s="344"/>
      <c r="Q70" s="344"/>
      <c r="R70" s="344"/>
      <c r="S70" s="344"/>
      <c r="T70" s="344"/>
      <c r="U70" s="344"/>
      <c r="V70" s="344"/>
      <c r="W70" s="344"/>
      <c r="X70" s="344"/>
      <c r="Y70" s="344"/>
      <c r="Z70" s="344"/>
      <c r="AA70" s="344"/>
      <c r="AB70" s="344"/>
      <c r="AC70" s="344"/>
      <c r="AD70" s="344"/>
      <c r="AE70" s="344"/>
      <c r="AF70" s="344"/>
      <c r="AG70" s="344"/>
      <c r="AH70" s="344"/>
      <c r="AI70" s="344"/>
      <c r="AJ70" s="344"/>
      <c r="AK70" s="344"/>
      <c r="AL70" s="344"/>
      <c r="AM70" s="344"/>
      <c r="AN70" s="344"/>
      <c r="AO70" s="344"/>
      <c r="AP70" s="344"/>
      <c r="AQ70" s="344"/>
      <c r="AR70" s="344"/>
      <c r="AS70" s="344"/>
      <c r="AT70" s="344"/>
    </row>
    <row r="71" spans="1:46" x14ac:dyDescent="0.25">
      <c r="A71" s="344">
        <v>1405</v>
      </c>
      <c r="B71" s="344" t="s">
        <v>447</v>
      </c>
      <c r="C71" s="344" t="s">
        <v>448</v>
      </c>
      <c r="D71" s="344" t="s">
        <v>447</v>
      </c>
      <c r="E71" s="344" t="s">
        <v>386</v>
      </c>
      <c r="F71" s="344" t="s">
        <v>386</v>
      </c>
      <c r="G71" s="344" t="s">
        <v>385</v>
      </c>
      <c r="H71" s="344" t="s">
        <v>384</v>
      </c>
      <c r="I71" s="344" t="s">
        <v>211</v>
      </c>
      <c r="J71" s="344">
        <v>15</v>
      </c>
      <c r="K71" s="10">
        <v>845609</v>
      </c>
      <c r="L71" s="10"/>
      <c r="M71" s="344"/>
      <c r="N71" s="344"/>
      <c r="O71" s="344"/>
      <c r="P71" s="344"/>
      <c r="Q71" s="344"/>
      <c r="R71" s="344"/>
      <c r="S71" s="344"/>
      <c r="T71" s="344"/>
      <c r="U71" s="344"/>
      <c r="V71" s="344"/>
      <c r="W71" s="344"/>
      <c r="X71" s="344"/>
      <c r="Y71" s="344"/>
      <c r="Z71" s="344"/>
      <c r="AA71" s="344"/>
      <c r="AB71" s="344"/>
      <c r="AC71" s="344"/>
      <c r="AD71" s="344"/>
      <c r="AE71" s="344"/>
      <c r="AF71" s="344"/>
      <c r="AG71" s="344"/>
      <c r="AH71" s="344"/>
      <c r="AI71" s="344"/>
      <c r="AJ71" s="344"/>
      <c r="AK71" s="344"/>
      <c r="AL71" s="344"/>
      <c r="AM71" s="344"/>
      <c r="AN71" s="344"/>
      <c r="AO71" s="344"/>
      <c r="AP71" s="344"/>
      <c r="AQ71" s="344"/>
      <c r="AR71" s="344"/>
      <c r="AS71" s="344"/>
      <c r="AT71" s="344"/>
    </row>
    <row r="72" spans="1:46" x14ac:dyDescent="0.25">
      <c r="A72" s="344">
        <v>1410</v>
      </c>
      <c r="B72" s="344" t="s">
        <v>441</v>
      </c>
      <c r="C72" s="344" t="s">
        <v>408</v>
      </c>
      <c r="D72" s="344" t="s">
        <v>278</v>
      </c>
      <c r="E72" s="344" t="s">
        <v>250</v>
      </c>
      <c r="F72" s="344" t="s">
        <v>250</v>
      </c>
      <c r="G72" s="344">
        <v>125</v>
      </c>
      <c r="H72" s="344" t="s">
        <v>405</v>
      </c>
      <c r="I72" s="344" t="s">
        <v>211</v>
      </c>
      <c r="J72" s="344">
        <v>15</v>
      </c>
      <c r="K72" s="10">
        <v>484512</v>
      </c>
      <c r="L72" s="10"/>
      <c r="M72" s="344"/>
      <c r="N72" s="344"/>
      <c r="O72" s="344"/>
      <c r="P72" s="344"/>
      <c r="Q72" s="344"/>
      <c r="R72" s="344"/>
      <c r="S72" s="344"/>
      <c r="T72" s="344"/>
      <c r="U72" s="344"/>
      <c r="V72" s="344"/>
      <c r="W72" s="344"/>
      <c r="X72" s="344"/>
      <c r="Y72" s="344"/>
      <c r="Z72" s="344"/>
      <c r="AA72" s="344"/>
      <c r="AB72" s="344"/>
      <c r="AC72" s="344"/>
      <c r="AD72" s="344"/>
      <c r="AE72" s="344"/>
      <c r="AF72" s="344"/>
      <c r="AG72" s="344"/>
      <c r="AH72" s="344"/>
      <c r="AI72" s="344"/>
      <c r="AJ72" s="344"/>
      <c r="AK72" s="344"/>
      <c r="AL72" s="344"/>
      <c r="AM72" s="344"/>
      <c r="AN72" s="344"/>
      <c r="AO72" s="344"/>
      <c r="AP72" s="344"/>
      <c r="AQ72" s="344"/>
      <c r="AR72" s="344"/>
      <c r="AS72" s="344"/>
      <c r="AT72" s="344"/>
    </row>
    <row r="73" spans="1:46" x14ac:dyDescent="0.25">
      <c r="A73" s="344">
        <v>141002</v>
      </c>
      <c r="B73" s="344" t="s">
        <v>655</v>
      </c>
      <c r="C73" s="344" t="s">
        <v>408</v>
      </c>
      <c r="D73" s="344" t="s">
        <v>278</v>
      </c>
      <c r="E73" s="344" t="s">
        <v>250</v>
      </c>
      <c r="F73" s="344" t="s">
        <v>250</v>
      </c>
      <c r="G73" s="344">
        <v>125</v>
      </c>
      <c r="H73" s="344" t="s">
        <v>405</v>
      </c>
      <c r="I73" s="344" t="s">
        <v>211</v>
      </c>
      <c r="J73" s="344">
        <v>15</v>
      </c>
      <c r="K73" s="10">
        <v>36038</v>
      </c>
      <c r="L73" s="10"/>
      <c r="M73" s="344"/>
      <c r="N73" s="344"/>
      <c r="O73" s="344"/>
      <c r="P73" s="344"/>
      <c r="Q73" s="344"/>
      <c r="R73" s="344"/>
      <c r="S73" s="344"/>
      <c r="T73" s="344"/>
      <c r="U73" s="344"/>
      <c r="V73" s="344"/>
      <c r="W73" s="344"/>
      <c r="X73" s="344"/>
      <c r="Y73" s="344"/>
      <c r="Z73" s="344"/>
      <c r="AA73" s="344"/>
      <c r="AB73" s="344"/>
      <c r="AC73" s="344"/>
      <c r="AD73" s="344"/>
      <c r="AE73" s="344"/>
      <c r="AF73" s="344"/>
      <c r="AG73" s="344"/>
      <c r="AH73" s="344"/>
      <c r="AI73" s="344"/>
      <c r="AJ73" s="344"/>
      <c r="AK73" s="344"/>
      <c r="AL73" s="344"/>
      <c r="AM73" s="344"/>
      <c r="AN73" s="344"/>
      <c r="AO73" s="344"/>
      <c r="AP73" s="344"/>
      <c r="AQ73" s="344"/>
      <c r="AR73" s="344"/>
      <c r="AS73" s="344"/>
      <c r="AT73" s="344"/>
    </row>
    <row r="74" spans="1:46" x14ac:dyDescent="0.25">
      <c r="A74" s="344">
        <v>1411</v>
      </c>
      <c r="B74" s="344" t="s">
        <v>437</v>
      </c>
      <c r="C74" s="344" t="s">
        <v>408</v>
      </c>
      <c r="D74" s="344" t="s">
        <v>278</v>
      </c>
      <c r="E74" s="344" t="s">
        <v>430</v>
      </c>
      <c r="F74" s="344" t="s">
        <v>430</v>
      </c>
      <c r="G74" s="344">
        <v>125</v>
      </c>
      <c r="H74" s="344" t="s">
        <v>405</v>
      </c>
      <c r="I74" s="344" t="s">
        <v>211</v>
      </c>
      <c r="J74" s="344">
        <v>15</v>
      </c>
      <c r="K74" s="10">
        <v>3034814</v>
      </c>
      <c r="L74" s="10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44"/>
      <c r="Y74" s="344"/>
      <c r="Z74" s="344"/>
      <c r="AA74" s="344"/>
      <c r="AB74" s="344"/>
      <c r="AC74" s="344"/>
      <c r="AD74" s="344"/>
      <c r="AE74" s="344"/>
      <c r="AF74" s="344"/>
      <c r="AG74" s="344"/>
      <c r="AH74" s="344"/>
      <c r="AI74" s="344"/>
      <c r="AJ74" s="344"/>
      <c r="AK74" s="344"/>
      <c r="AL74" s="344"/>
      <c r="AM74" s="344"/>
      <c r="AN74" s="344"/>
      <c r="AO74" s="344"/>
      <c r="AP74" s="344"/>
      <c r="AQ74" s="344"/>
      <c r="AR74" s="344"/>
      <c r="AS74" s="344"/>
      <c r="AT74" s="344"/>
    </row>
    <row r="75" spans="1:46" x14ac:dyDescent="0.25">
      <c r="A75" s="344">
        <v>141101</v>
      </c>
      <c r="B75" s="344" t="s">
        <v>435</v>
      </c>
      <c r="C75" s="344" t="s">
        <v>408</v>
      </c>
      <c r="D75" s="344" t="s">
        <v>278</v>
      </c>
      <c r="E75" s="344" t="s">
        <v>430</v>
      </c>
      <c r="F75" s="344" t="s">
        <v>430</v>
      </c>
      <c r="G75" s="344">
        <v>125</v>
      </c>
      <c r="H75" s="344" t="s">
        <v>405</v>
      </c>
      <c r="I75" s="344" t="s">
        <v>211</v>
      </c>
      <c r="J75" s="344">
        <v>15</v>
      </c>
      <c r="K75" s="10">
        <v>143848</v>
      </c>
      <c r="L75" s="10"/>
      <c r="M75" s="344"/>
      <c r="N75" s="344"/>
      <c r="O75" s="344"/>
      <c r="P75" s="344"/>
      <c r="Q75" s="344"/>
      <c r="R75" s="344"/>
      <c r="S75" s="344"/>
      <c r="T75" s="344"/>
      <c r="U75" s="344"/>
      <c r="V75" s="344"/>
      <c r="W75" s="344"/>
      <c r="X75" s="344"/>
      <c r="Y75" s="344"/>
      <c r="Z75" s="344"/>
      <c r="AA75" s="344"/>
      <c r="AB75" s="344"/>
      <c r="AC75" s="344"/>
      <c r="AD75" s="344"/>
      <c r="AE75" s="344"/>
      <c r="AF75" s="344"/>
      <c r="AG75" s="344"/>
      <c r="AH75" s="344"/>
      <c r="AI75" s="344"/>
      <c r="AJ75" s="344"/>
      <c r="AK75" s="344"/>
      <c r="AL75" s="344"/>
      <c r="AM75" s="344"/>
      <c r="AN75" s="344"/>
      <c r="AO75" s="344"/>
      <c r="AP75" s="344"/>
      <c r="AQ75" s="344"/>
      <c r="AR75" s="344"/>
      <c r="AS75" s="344"/>
      <c r="AT75" s="344"/>
    </row>
    <row r="76" spans="1:46" x14ac:dyDescent="0.25">
      <c r="A76" s="344">
        <v>1425</v>
      </c>
      <c r="B76" s="344" t="s">
        <v>433</v>
      </c>
      <c r="C76" s="344" t="s">
        <v>417</v>
      </c>
      <c r="D76" s="344" t="s">
        <v>278</v>
      </c>
      <c r="E76" s="344" t="s">
        <v>430</v>
      </c>
      <c r="F76" s="344" t="s">
        <v>430</v>
      </c>
      <c r="G76" s="344">
        <v>300</v>
      </c>
      <c r="H76" s="344" t="s">
        <v>420</v>
      </c>
      <c r="I76" s="344" t="s">
        <v>211</v>
      </c>
      <c r="J76" s="344">
        <v>15</v>
      </c>
      <c r="K76" s="10">
        <v>404729</v>
      </c>
      <c r="L76" s="10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44"/>
      <c r="AO76" s="344"/>
      <c r="AP76" s="344"/>
      <c r="AQ76" s="344"/>
      <c r="AR76" s="344"/>
      <c r="AS76" s="344"/>
      <c r="AT76" s="344"/>
    </row>
    <row r="77" spans="1:46" x14ac:dyDescent="0.25">
      <c r="A77" s="344">
        <v>142502</v>
      </c>
      <c r="B77" s="344" t="s">
        <v>431</v>
      </c>
      <c r="C77" s="344" t="s">
        <v>417</v>
      </c>
      <c r="D77" s="344" t="s">
        <v>278</v>
      </c>
      <c r="E77" s="344" t="s">
        <v>430</v>
      </c>
      <c r="F77" s="344" t="s">
        <v>430</v>
      </c>
      <c r="G77" s="344">
        <v>300</v>
      </c>
      <c r="H77" s="344" t="s">
        <v>420</v>
      </c>
      <c r="I77" s="344" t="s">
        <v>211</v>
      </c>
      <c r="J77" s="344">
        <v>15</v>
      </c>
      <c r="K77" s="10">
        <v>6728</v>
      </c>
      <c r="L77" s="10"/>
      <c r="M77" s="344"/>
      <c r="N77" s="344"/>
      <c r="O77" s="344"/>
      <c r="P77" s="344"/>
      <c r="Q77" s="344"/>
      <c r="R77" s="344"/>
      <c r="S77" s="344"/>
      <c r="T77" s="344"/>
      <c r="U77" s="344"/>
      <c r="V77" s="344"/>
      <c r="W77" s="344"/>
      <c r="X77" s="344"/>
      <c r="Y77" s="344"/>
      <c r="Z77" s="344"/>
      <c r="AA77" s="344"/>
      <c r="AB77" s="344"/>
      <c r="AC77" s="344"/>
      <c r="AD77" s="344"/>
      <c r="AE77" s="344"/>
      <c r="AF77" s="344"/>
      <c r="AG77" s="344"/>
      <c r="AH77" s="344"/>
      <c r="AI77" s="344"/>
      <c r="AJ77" s="344"/>
      <c r="AK77" s="344"/>
      <c r="AL77" s="344"/>
      <c r="AM77" s="344"/>
      <c r="AN77" s="344"/>
      <c r="AO77" s="344"/>
      <c r="AP77" s="344"/>
      <c r="AQ77" s="344"/>
      <c r="AR77" s="344"/>
      <c r="AS77" s="344"/>
      <c r="AT77" s="344"/>
    </row>
    <row r="78" spans="1:46" x14ac:dyDescent="0.25">
      <c r="A78" s="344">
        <v>1426</v>
      </c>
      <c r="B78" s="344" t="s">
        <v>428</v>
      </c>
      <c r="C78" s="344" t="s">
        <v>417</v>
      </c>
      <c r="D78" s="344" t="s">
        <v>278</v>
      </c>
      <c r="E78" s="344" t="s">
        <v>407</v>
      </c>
      <c r="F78" s="344" t="s">
        <v>407</v>
      </c>
      <c r="G78" s="344">
        <v>300</v>
      </c>
      <c r="H78" s="344" t="s">
        <v>420</v>
      </c>
      <c r="I78" s="344" t="s">
        <v>211</v>
      </c>
      <c r="J78" s="344">
        <v>15</v>
      </c>
      <c r="K78" s="10">
        <v>285468</v>
      </c>
      <c r="L78" s="10"/>
      <c r="M78" s="344"/>
      <c r="N78" s="344"/>
      <c r="O78" s="344"/>
      <c r="P78" s="344"/>
      <c r="Q78" s="344"/>
      <c r="R78" s="344"/>
      <c r="S78" s="344"/>
      <c r="T78" s="344"/>
      <c r="U78" s="344"/>
      <c r="V78" s="344"/>
      <c r="W78" s="344"/>
      <c r="X78" s="344"/>
      <c r="Y78" s="344"/>
      <c r="Z78" s="344"/>
      <c r="AA78" s="344"/>
      <c r="AB78" s="344"/>
      <c r="AC78" s="344"/>
      <c r="AD78" s="344"/>
      <c r="AE78" s="344"/>
      <c r="AF78" s="344"/>
      <c r="AG78" s="344"/>
      <c r="AH78" s="344"/>
      <c r="AI78" s="344"/>
      <c r="AJ78" s="344"/>
      <c r="AK78" s="344"/>
      <c r="AL78" s="344"/>
      <c r="AM78" s="344"/>
      <c r="AN78" s="344"/>
      <c r="AO78" s="344"/>
      <c r="AP78" s="344"/>
      <c r="AQ78" s="344"/>
      <c r="AR78" s="344"/>
      <c r="AS78" s="344"/>
      <c r="AT78" s="344"/>
    </row>
    <row r="79" spans="1:46" x14ac:dyDescent="0.25">
      <c r="A79" s="344">
        <v>142602</v>
      </c>
      <c r="B79" s="344" t="s">
        <v>426</v>
      </c>
      <c r="C79" s="344" t="s">
        <v>417</v>
      </c>
      <c r="D79" s="344" t="s">
        <v>278</v>
      </c>
      <c r="E79" s="344" t="s">
        <v>407</v>
      </c>
      <c r="F79" s="344" t="s">
        <v>407</v>
      </c>
      <c r="G79" s="344">
        <v>300</v>
      </c>
      <c r="H79" s="344" t="s">
        <v>420</v>
      </c>
      <c r="I79" s="344" t="s">
        <v>211</v>
      </c>
      <c r="J79" s="344">
        <v>15</v>
      </c>
      <c r="K79" s="10">
        <v>6106</v>
      </c>
      <c r="L79" s="10"/>
      <c r="M79" s="344"/>
      <c r="N79" s="344"/>
      <c r="O79" s="344"/>
      <c r="P79" s="344"/>
      <c r="Q79" s="344"/>
      <c r="R79" s="344"/>
      <c r="S79" s="344"/>
      <c r="T79" s="344"/>
      <c r="U79" s="344"/>
      <c r="V79" s="344"/>
      <c r="W79" s="344"/>
      <c r="X79" s="344"/>
      <c r="Y79" s="344"/>
      <c r="Z79" s="344"/>
      <c r="AA79" s="344"/>
      <c r="AB79" s="344"/>
      <c r="AC79" s="344"/>
      <c r="AD79" s="344"/>
      <c r="AE79" s="344"/>
      <c r="AF79" s="344"/>
      <c r="AG79" s="344"/>
      <c r="AH79" s="344"/>
      <c r="AI79" s="344"/>
      <c r="AJ79" s="344"/>
      <c r="AK79" s="344"/>
      <c r="AL79" s="344"/>
      <c r="AM79" s="344"/>
      <c r="AN79" s="344"/>
      <c r="AO79" s="344"/>
      <c r="AP79" s="344"/>
      <c r="AQ79" s="344"/>
      <c r="AR79" s="344"/>
      <c r="AS79" s="344"/>
      <c r="AT79" s="344"/>
    </row>
    <row r="80" spans="1:46" x14ac:dyDescent="0.25">
      <c r="A80" s="344">
        <v>1427</v>
      </c>
      <c r="B80" s="344" t="s">
        <v>424</v>
      </c>
      <c r="C80" s="344" t="s">
        <v>417</v>
      </c>
      <c r="D80" s="344" t="s">
        <v>278</v>
      </c>
      <c r="E80" s="344" t="s">
        <v>250</v>
      </c>
      <c r="F80" s="344" t="s">
        <v>250</v>
      </c>
      <c r="G80" s="344">
        <v>300</v>
      </c>
      <c r="H80" s="344" t="s">
        <v>420</v>
      </c>
      <c r="I80" s="344" t="s">
        <v>211</v>
      </c>
      <c r="J80" s="344">
        <v>15</v>
      </c>
      <c r="K80" s="10">
        <v>2398145</v>
      </c>
      <c r="L80" s="10"/>
      <c r="M80" s="344"/>
      <c r="N80" s="344"/>
      <c r="O80" s="344"/>
      <c r="P80" s="344"/>
      <c r="Q80" s="344"/>
      <c r="R80" s="344"/>
      <c r="S80" s="344"/>
      <c r="T80" s="344"/>
      <c r="U80" s="344"/>
      <c r="V80" s="344"/>
      <c r="W80" s="344"/>
      <c r="X80" s="344"/>
      <c r="Y80" s="344"/>
      <c r="Z80" s="344"/>
      <c r="AA80" s="344"/>
      <c r="AB80" s="344"/>
      <c r="AC80" s="344"/>
      <c r="AD80" s="344"/>
      <c r="AE80" s="344"/>
      <c r="AF80" s="344"/>
      <c r="AG80" s="344"/>
      <c r="AH80" s="344"/>
      <c r="AI80" s="344"/>
      <c r="AJ80" s="344"/>
      <c r="AK80" s="344"/>
      <c r="AL80" s="344"/>
      <c r="AM80" s="344"/>
      <c r="AN80" s="344"/>
      <c r="AO80" s="344"/>
      <c r="AP80" s="344"/>
      <c r="AQ80" s="344"/>
      <c r="AR80" s="344"/>
      <c r="AS80" s="344"/>
      <c r="AT80" s="344"/>
    </row>
    <row r="81" spans="1:46" x14ac:dyDescent="0.25">
      <c r="A81" s="344">
        <v>142701</v>
      </c>
      <c r="B81" s="344" t="s">
        <v>654</v>
      </c>
      <c r="C81" s="344" t="s">
        <v>417</v>
      </c>
      <c r="D81" s="344" t="s">
        <v>278</v>
      </c>
      <c r="E81" s="344" t="s">
        <v>250</v>
      </c>
      <c r="F81" s="344" t="s">
        <v>250</v>
      </c>
      <c r="G81" s="344">
        <v>300</v>
      </c>
      <c r="H81" s="344" t="s">
        <v>420</v>
      </c>
      <c r="I81" s="344" t="s">
        <v>211</v>
      </c>
      <c r="J81" s="344">
        <v>15</v>
      </c>
      <c r="K81" s="10">
        <v>48</v>
      </c>
      <c r="L81" s="10"/>
      <c r="M81" s="344"/>
      <c r="N81" s="344"/>
      <c r="O81" s="344"/>
      <c r="P81" s="344"/>
      <c r="Q81" s="344"/>
      <c r="R81" s="344"/>
      <c r="S81" s="344"/>
      <c r="T81" s="344"/>
      <c r="U81" s="344"/>
      <c r="V81" s="344"/>
      <c r="W81" s="344"/>
      <c r="X81" s="344"/>
      <c r="Y81" s="344"/>
      <c r="Z81" s="344"/>
      <c r="AA81" s="344"/>
      <c r="AB81" s="344"/>
      <c r="AC81" s="344"/>
      <c r="AD81" s="344"/>
      <c r="AE81" s="344"/>
      <c r="AF81" s="344"/>
      <c r="AG81" s="344"/>
      <c r="AH81" s="344"/>
      <c r="AI81" s="344"/>
      <c r="AJ81" s="344"/>
      <c r="AK81" s="344"/>
      <c r="AL81" s="344"/>
      <c r="AM81" s="344"/>
      <c r="AN81" s="344"/>
      <c r="AO81" s="344"/>
      <c r="AP81" s="344"/>
      <c r="AQ81" s="344"/>
      <c r="AR81" s="344"/>
      <c r="AS81" s="344"/>
      <c r="AT81" s="344"/>
    </row>
    <row r="82" spans="1:46" x14ac:dyDescent="0.25">
      <c r="A82" s="344">
        <v>142702</v>
      </c>
      <c r="B82" s="344" t="s">
        <v>422</v>
      </c>
      <c r="C82" s="344" t="s">
        <v>417</v>
      </c>
      <c r="D82" s="344" t="s">
        <v>278</v>
      </c>
      <c r="E82" s="344" t="s">
        <v>250</v>
      </c>
      <c r="F82" s="344" t="s">
        <v>250</v>
      </c>
      <c r="G82" s="344">
        <v>300</v>
      </c>
      <c r="H82" s="344" t="s">
        <v>420</v>
      </c>
      <c r="I82" s="344" t="s">
        <v>211</v>
      </c>
      <c r="J82" s="344">
        <v>15</v>
      </c>
      <c r="K82" s="10">
        <v>31139</v>
      </c>
      <c r="L82" s="10"/>
      <c r="M82" s="344"/>
      <c r="N82" s="344"/>
      <c r="O82" s="344"/>
      <c r="P82" s="344"/>
      <c r="Q82" s="344"/>
      <c r="R82" s="344"/>
      <c r="S82" s="344"/>
      <c r="T82" s="344"/>
      <c r="U82" s="344"/>
      <c r="V82" s="344"/>
      <c r="W82" s="344"/>
      <c r="X82" s="344"/>
      <c r="Y82" s="344"/>
      <c r="Z82" s="344"/>
      <c r="AA82" s="344"/>
      <c r="AB82" s="344"/>
      <c r="AC82" s="344"/>
      <c r="AD82" s="344"/>
      <c r="AE82" s="344"/>
      <c r="AF82" s="344"/>
      <c r="AG82" s="344"/>
      <c r="AH82" s="344"/>
      <c r="AI82" s="344"/>
      <c r="AJ82" s="344"/>
      <c r="AK82" s="344"/>
      <c r="AL82" s="344"/>
      <c r="AM82" s="344"/>
      <c r="AN82" s="344"/>
      <c r="AO82" s="344"/>
      <c r="AP82" s="344"/>
      <c r="AQ82" s="344"/>
      <c r="AR82" s="344"/>
      <c r="AS82" s="344"/>
      <c r="AT82" s="344"/>
    </row>
    <row r="83" spans="1:46" x14ac:dyDescent="0.25">
      <c r="A83" s="344">
        <v>1428</v>
      </c>
      <c r="B83" s="344" t="s">
        <v>418</v>
      </c>
      <c r="C83" s="344" t="s">
        <v>417</v>
      </c>
      <c r="D83" s="344" t="s">
        <v>278</v>
      </c>
      <c r="E83" s="344" t="s">
        <v>250</v>
      </c>
      <c r="F83" s="344" t="s">
        <v>250</v>
      </c>
      <c r="G83" s="344">
        <v>200</v>
      </c>
      <c r="H83" s="344" t="s">
        <v>415</v>
      </c>
      <c r="I83" s="344" t="s">
        <v>211</v>
      </c>
      <c r="J83" s="344">
        <v>15</v>
      </c>
      <c r="K83" s="10">
        <v>335193</v>
      </c>
      <c r="L83" s="10"/>
      <c r="M83" s="344"/>
      <c r="N83" s="344"/>
      <c r="O83" s="344"/>
      <c r="P83" s="344"/>
      <c r="Q83" s="344"/>
      <c r="R83" s="344"/>
      <c r="S83" s="344"/>
      <c r="T83" s="344"/>
      <c r="U83" s="344"/>
      <c r="V83" s="344"/>
      <c r="W83" s="344"/>
      <c r="X83" s="344"/>
      <c r="Y83" s="344"/>
      <c r="Z83" s="344"/>
      <c r="AA83" s="344"/>
      <c r="AB83" s="344"/>
      <c r="AC83" s="344"/>
      <c r="AD83" s="344"/>
      <c r="AE83" s="344"/>
      <c r="AF83" s="344"/>
      <c r="AG83" s="344"/>
      <c r="AH83" s="344"/>
      <c r="AI83" s="344"/>
      <c r="AJ83" s="344"/>
      <c r="AK83" s="344"/>
      <c r="AL83" s="344"/>
      <c r="AM83" s="344"/>
      <c r="AN83" s="344"/>
      <c r="AO83" s="344"/>
      <c r="AP83" s="344"/>
      <c r="AQ83" s="344"/>
      <c r="AR83" s="344"/>
      <c r="AS83" s="344"/>
      <c r="AT83" s="344"/>
    </row>
    <row r="84" spans="1:46" x14ac:dyDescent="0.25">
      <c r="A84" s="344">
        <v>142801</v>
      </c>
      <c r="B84" s="344" t="s">
        <v>653</v>
      </c>
      <c r="C84" s="344" t="s">
        <v>417</v>
      </c>
      <c r="D84" s="344" t="s">
        <v>278</v>
      </c>
      <c r="E84" s="344" t="s">
        <v>250</v>
      </c>
      <c r="F84" s="344" t="s">
        <v>250</v>
      </c>
      <c r="G84" s="344"/>
      <c r="H84" s="344" t="s">
        <v>212</v>
      </c>
      <c r="I84" s="344" t="s">
        <v>211</v>
      </c>
      <c r="J84" s="344">
        <v>15</v>
      </c>
      <c r="K84" s="10">
        <v>33543</v>
      </c>
      <c r="L84" s="10"/>
      <c r="M84" s="344"/>
      <c r="N84" s="344"/>
      <c r="O84" s="344"/>
      <c r="P84" s="344"/>
      <c r="Q84" s="344"/>
      <c r="R84" s="344"/>
      <c r="S84" s="344"/>
      <c r="T84" s="344"/>
      <c r="U84" s="344"/>
      <c r="V84" s="344"/>
      <c r="W84" s="344"/>
      <c r="X84" s="344"/>
      <c r="Y84" s="344"/>
      <c r="Z84" s="344"/>
      <c r="AA84" s="344"/>
      <c r="AB84" s="344"/>
      <c r="AC84" s="344"/>
      <c r="AD84" s="344"/>
      <c r="AE84" s="344"/>
      <c r="AF84" s="344"/>
      <c r="AG84" s="344"/>
      <c r="AH84" s="344"/>
      <c r="AI84" s="344"/>
      <c r="AJ84" s="344"/>
      <c r="AK84" s="344"/>
      <c r="AL84" s="344"/>
      <c r="AM84" s="344"/>
      <c r="AN84" s="344"/>
      <c r="AO84" s="344"/>
      <c r="AP84" s="344"/>
      <c r="AQ84" s="344"/>
      <c r="AR84" s="344"/>
      <c r="AS84" s="344"/>
      <c r="AT84" s="344"/>
    </row>
    <row r="85" spans="1:46" x14ac:dyDescent="0.25">
      <c r="A85" s="344">
        <v>1430</v>
      </c>
      <c r="B85" s="344" t="s">
        <v>413</v>
      </c>
      <c r="C85" s="344" t="s">
        <v>408</v>
      </c>
      <c r="D85" s="344" t="s">
        <v>278</v>
      </c>
      <c r="E85" s="344" t="s">
        <v>250</v>
      </c>
      <c r="F85" s="344" t="s">
        <v>250</v>
      </c>
      <c r="G85" s="344">
        <v>220</v>
      </c>
      <c r="H85" s="344" t="s">
        <v>411</v>
      </c>
      <c r="I85" s="344" t="s">
        <v>211</v>
      </c>
      <c r="J85" s="344">
        <v>15</v>
      </c>
      <c r="K85" s="10">
        <v>675442</v>
      </c>
      <c r="L85" s="10"/>
      <c r="M85" s="344"/>
      <c r="N85" s="344"/>
      <c r="O85" s="344"/>
      <c r="P85" s="344"/>
      <c r="Q85" s="344"/>
      <c r="R85" s="344"/>
      <c r="S85" s="344"/>
      <c r="T85" s="344"/>
      <c r="U85" s="344"/>
      <c r="V85" s="344"/>
      <c r="W85" s="344"/>
      <c r="X85" s="344"/>
      <c r="Y85" s="344"/>
      <c r="Z85" s="344"/>
      <c r="AA85" s="344"/>
      <c r="AB85" s="344"/>
      <c r="AC85" s="344"/>
      <c r="AD85" s="344"/>
      <c r="AE85" s="344"/>
      <c r="AF85" s="344"/>
      <c r="AG85" s="344"/>
      <c r="AH85" s="344"/>
      <c r="AI85" s="344"/>
      <c r="AJ85" s="344"/>
      <c r="AK85" s="344"/>
      <c r="AL85" s="344"/>
      <c r="AM85" s="344"/>
      <c r="AN85" s="344"/>
      <c r="AO85" s="344"/>
      <c r="AP85" s="344"/>
      <c r="AQ85" s="344"/>
      <c r="AR85" s="344"/>
      <c r="AS85" s="344"/>
      <c r="AT85" s="344"/>
    </row>
    <row r="86" spans="1:46" x14ac:dyDescent="0.25">
      <c r="A86" s="344">
        <v>1436</v>
      </c>
      <c r="B86" s="344" t="s">
        <v>409</v>
      </c>
      <c r="C86" s="344" t="s">
        <v>408</v>
      </c>
      <c r="D86" s="344" t="s">
        <v>278</v>
      </c>
      <c r="E86" s="344" t="s">
        <v>407</v>
      </c>
      <c r="F86" s="344" t="s">
        <v>407</v>
      </c>
      <c r="G86" s="344">
        <v>125</v>
      </c>
      <c r="H86" s="344" t="s">
        <v>405</v>
      </c>
      <c r="I86" s="344" t="s">
        <v>211</v>
      </c>
      <c r="J86" s="344">
        <v>15</v>
      </c>
      <c r="K86" s="10">
        <v>589718</v>
      </c>
      <c r="L86" s="10"/>
      <c r="M86" s="344"/>
      <c r="N86" s="344"/>
      <c r="O86" s="344"/>
      <c r="P86" s="344"/>
      <c r="Q86" s="344"/>
      <c r="R86" s="344"/>
      <c r="S86" s="344"/>
      <c r="T86" s="344"/>
      <c r="U86" s="344"/>
      <c r="V86" s="344"/>
      <c r="W86" s="344"/>
      <c r="X86" s="344"/>
      <c r="Y86" s="344"/>
      <c r="Z86" s="344"/>
      <c r="AA86" s="344"/>
      <c r="AB86" s="344"/>
      <c r="AC86" s="344"/>
      <c r="AD86" s="344"/>
      <c r="AE86" s="344"/>
      <c r="AF86" s="344"/>
      <c r="AG86" s="344"/>
      <c r="AH86" s="344"/>
      <c r="AI86" s="344"/>
      <c r="AJ86" s="344"/>
      <c r="AK86" s="344"/>
      <c r="AL86" s="344"/>
      <c r="AM86" s="344"/>
      <c r="AN86" s="344"/>
      <c r="AO86" s="344"/>
      <c r="AP86" s="344"/>
      <c r="AQ86" s="344"/>
      <c r="AR86" s="344"/>
      <c r="AS86" s="344"/>
      <c r="AT86" s="344"/>
    </row>
    <row r="87" spans="1:46" x14ac:dyDescent="0.25">
      <c r="A87" s="344">
        <v>1819</v>
      </c>
      <c r="B87" s="344" t="s">
        <v>403</v>
      </c>
      <c r="C87" s="344" t="s">
        <v>262</v>
      </c>
      <c r="D87" s="344" t="s">
        <v>402</v>
      </c>
      <c r="E87" s="344" t="s">
        <v>401</v>
      </c>
      <c r="F87" s="344" t="s">
        <v>213</v>
      </c>
      <c r="G87" s="344">
        <v>864</v>
      </c>
      <c r="H87" s="344" t="s">
        <v>399</v>
      </c>
      <c r="I87" s="344" t="s">
        <v>211</v>
      </c>
      <c r="J87" s="344">
        <v>15</v>
      </c>
      <c r="K87" s="10">
        <v>308733</v>
      </c>
      <c r="L87" s="10"/>
      <c r="M87" s="344"/>
      <c r="N87" s="344"/>
      <c r="O87" s="344"/>
      <c r="P87" s="344"/>
      <c r="Q87" s="344"/>
      <c r="R87" s="344"/>
      <c r="S87" s="344"/>
      <c r="T87" s="344"/>
      <c r="U87" s="344"/>
      <c r="V87" s="344"/>
      <c r="W87" s="344"/>
      <c r="X87" s="344"/>
      <c r="Y87" s="344"/>
      <c r="Z87" s="344"/>
      <c r="AA87" s="344"/>
      <c r="AB87" s="344"/>
      <c r="AC87" s="344"/>
      <c r="AD87" s="344"/>
      <c r="AE87" s="344"/>
      <c r="AF87" s="344"/>
      <c r="AG87" s="344"/>
      <c r="AH87" s="344"/>
      <c r="AI87" s="344"/>
      <c r="AJ87" s="344"/>
      <c r="AK87" s="344"/>
      <c r="AL87" s="344"/>
      <c r="AM87" s="344"/>
      <c r="AN87" s="344"/>
      <c r="AO87" s="344"/>
      <c r="AP87" s="344"/>
      <c r="AQ87" s="344"/>
      <c r="AR87" s="344"/>
      <c r="AS87" s="344"/>
      <c r="AT87" s="344"/>
    </row>
    <row r="88" spans="1:46" x14ac:dyDescent="0.25">
      <c r="A88" s="344">
        <v>194901</v>
      </c>
      <c r="B88" s="344" t="s">
        <v>394</v>
      </c>
      <c r="C88" s="344" t="s">
        <v>395</v>
      </c>
      <c r="D88" s="344" t="s">
        <v>394</v>
      </c>
      <c r="E88" s="344" t="s">
        <v>386</v>
      </c>
      <c r="F88" s="344" t="s">
        <v>386</v>
      </c>
      <c r="G88" s="344" t="s">
        <v>385</v>
      </c>
      <c r="H88" s="344" t="s">
        <v>384</v>
      </c>
      <c r="I88" s="344" t="s">
        <v>211</v>
      </c>
      <c r="J88" s="344">
        <v>15</v>
      </c>
      <c r="K88" s="10">
        <v>101877</v>
      </c>
      <c r="L88" s="10"/>
      <c r="M88" s="344"/>
      <c r="N88" s="344"/>
      <c r="O88" s="344"/>
      <c r="P88" s="344"/>
      <c r="Q88" s="344"/>
      <c r="R88" s="344"/>
      <c r="S88" s="344"/>
      <c r="T88" s="344"/>
      <c r="U88" s="344"/>
      <c r="V88" s="344"/>
      <c r="W88" s="344"/>
      <c r="X88" s="344"/>
      <c r="Y88" s="344"/>
      <c r="Z88" s="344"/>
      <c r="AA88" s="344"/>
      <c r="AB88" s="344"/>
      <c r="AC88" s="344"/>
      <c r="AD88" s="344"/>
      <c r="AE88" s="344"/>
      <c r="AF88" s="344"/>
      <c r="AG88" s="344"/>
      <c r="AH88" s="344"/>
      <c r="AI88" s="344"/>
      <c r="AJ88" s="344"/>
      <c r="AK88" s="344"/>
      <c r="AL88" s="344"/>
      <c r="AM88" s="344"/>
      <c r="AN88" s="344"/>
      <c r="AO88" s="344"/>
      <c r="AP88" s="344"/>
      <c r="AQ88" s="344"/>
      <c r="AR88" s="344"/>
      <c r="AS88" s="344"/>
      <c r="AT88" s="344"/>
    </row>
    <row r="89" spans="1:46" x14ac:dyDescent="0.25">
      <c r="A89" s="344">
        <v>1950</v>
      </c>
      <c r="B89" s="344" t="s">
        <v>392</v>
      </c>
      <c r="C89" s="344" t="s">
        <v>391</v>
      </c>
      <c r="D89" s="344" t="s">
        <v>390</v>
      </c>
      <c r="E89" s="344" t="s">
        <v>386</v>
      </c>
      <c r="F89" s="344" t="s">
        <v>386</v>
      </c>
      <c r="G89" s="344" t="s">
        <v>385</v>
      </c>
      <c r="H89" s="344" t="s">
        <v>384</v>
      </c>
      <c r="I89" s="344" t="s">
        <v>211</v>
      </c>
      <c r="J89" s="344">
        <v>15</v>
      </c>
      <c r="K89" s="10">
        <v>2131482</v>
      </c>
      <c r="L89" s="10"/>
      <c r="M89" s="344"/>
      <c r="N89" s="344"/>
      <c r="O89" s="344"/>
      <c r="P89" s="344"/>
      <c r="Q89" s="344"/>
      <c r="R89" s="344"/>
      <c r="S89" s="344"/>
      <c r="T89" s="344"/>
      <c r="U89" s="344"/>
      <c r="V89" s="344"/>
      <c r="W89" s="344"/>
      <c r="X89" s="344"/>
      <c r="Y89" s="344"/>
      <c r="Z89" s="344"/>
      <c r="AA89" s="344"/>
      <c r="AB89" s="344"/>
      <c r="AC89" s="344"/>
      <c r="AD89" s="344"/>
      <c r="AE89" s="344"/>
      <c r="AF89" s="344"/>
      <c r="AG89" s="344"/>
      <c r="AH89" s="344"/>
      <c r="AI89" s="344"/>
      <c r="AJ89" s="344"/>
      <c r="AK89" s="344"/>
      <c r="AL89" s="344"/>
      <c r="AM89" s="344"/>
      <c r="AN89" s="344"/>
      <c r="AO89" s="344"/>
      <c r="AP89" s="344"/>
      <c r="AQ89" s="344"/>
      <c r="AR89" s="344"/>
      <c r="AS89" s="344"/>
      <c r="AT89" s="344"/>
    </row>
    <row r="90" spans="1:46" x14ac:dyDescent="0.25">
      <c r="A90" s="344">
        <v>1955</v>
      </c>
      <c r="B90" s="344" t="s">
        <v>388</v>
      </c>
      <c r="C90" s="344" t="s">
        <v>221</v>
      </c>
      <c r="D90" s="344" t="s">
        <v>387</v>
      </c>
      <c r="E90" s="344" t="s">
        <v>386</v>
      </c>
      <c r="F90" s="344" t="s">
        <v>386</v>
      </c>
      <c r="G90" s="344" t="s">
        <v>385</v>
      </c>
      <c r="H90" s="344" t="s">
        <v>384</v>
      </c>
      <c r="I90" s="344" t="s">
        <v>211</v>
      </c>
      <c r="J90" s="344">
        <v>15</v>
      </c>
      <c r="K90" s="10">
        <v>1010663</v>
      </c>
      <c r="L90" s="10"/>
      <c r="M90" s="344"/>
      <c r="N90" s="344"/>
      <c r="O90" s="344"/>
      <c r="P90" s="344"/>
      <c r="Q90" s="344"/>
      <c r="R90" s="344"/>
      <c r="S90" s="344"/>
      <c r="T90" s="344"/>
      <c r="U90" s="344"/>
      <c r="V90" s="344"/>
      <c r="W90" s="344"/>
      <c r="X90" s="344"/>
      <c r="Y90" s="344"/>
      <c r="Z90" s="344"/>
      <c r="AA90" s="344"/>
      <c r="AB90" s="344"/>
      <c r="AC90" s="344"/>
      <c r="AD90" s="344"/>
      <c r="AE90" s="344"/>
      <c r="AF90" s="344"/>
      <c r="AG90" s="344"/>
      <c r="AH90" s="344"/>
      <c r="AI90" s="344"/>
      <c r="AJ90" s="344"/>
      <c r="AK90" s="344"/>
      <c r="AL90" s="344"/>
      <c r="AM90" s="344"/>
      <c r="AN90" s="344"/>
      <c r="AO90" s="344"/>
      <c r="AP90" s="344"/>
      <c r="AQ90" s="344"/>
      <c r="AR90" s="344"/>
      <c r="AS90" s="344"/>
      <c r="AT90" s="344"/>
    </row>
    <row r="91" spans="1:46" x14ac:dyDescent="0.25">
      <c r="A91" s="344">
        <v>1980</v>
      </c>
      <c r="B91" s="344" t="s">
        <v>651</v>
      </c>
      <c r="C91" s="344" t="s">
        <v>652</v>
      </c>
      <c r="D91" s="344" t="s">
        <v>651</v>
      </c>
      <c r="E91" s="344" t="s">
        <v>386</v>
      </c>
      <c r="F91" s="344" t="s">
        <v>386</v>
      </c>
      <c r="G91" s="344" t="s">
        <v>385</v>
      </c>
      <c r="H91" s="344" t="s">
        <v>384</v>
      </c>
      <c r="I91" s="344" t="s">
        <v>211</v>
      </c>
      <c r="J91" s="344">
        <v>15</v>
      </c>
      <c r="K91" s="10">
        <v>91909</v>
      </c>
      <c r="L91" s="10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44"/>
      <c r="Y91" s="344"/>
      <c r="Z91" s="344"/>
      <c r="AA91" s="344"/>
      <c r="AB91" s="344"/>
      <c r="AC91" s="344"/>
      <c r="AD91" s="344"/>
      <c r="AE91" s="344"/>
      <c r="AF91" s="344"/>
      <c r="AG91" s="344"/>
      <c r="AH91" s="344"/>
      <c r="AI91" s="344"/>
      <c r="AJ91" s="344"/>
      <c r="AK91" s="344"/>
      <c r="AL91" s="344"/>
      <c r="AM91" s="344"/>
      <c r="AN91" s="344"/>
      <c r="AO91" s="344"/>
      <c r="AP91" s="344"/>
      <c r="AQ91" s="344"/>
      <c r="AR91" s="344"/>
      <c r="AS91" s="344"/>
      <c r="AT91" s="344"/>
    </row>
    <row r="92" spans="1:46" x14ac:dyDescent="0.25">
      <c r="A92" s="344">
        <v>1981</v>
      </c>
      <c r="B92" s="344" t="s">
        <v>650</v>
      </c>
      <c r="C92" s="344" t="s">
        <v>642</v>
      </c>
      <c r="D92" s="344" t="s">
        <v>649</v>
      </c>
      <c r="E92" s="344" t="s">
        <v>386</v>
      </c>
      <c r="F92" s="344" t="s">
        <v>386</v>
      </c>
      <c r="G92" s="344" t="s">
        <v>385</v>
      </c>
      <c r="H92" s="344" t="s">
        <v>384</v>
      </c>
      <c r="I92" s="344" t="s">
        <v>211</v>
      </c>
      <c r="J92" s="344">
        <v>15</v>
      </c>
      <c r="K92" s="10">
        <v>54529</v>
      </c>
      <c r="L92" s="10"/>
      <c r="M92" s="344"/>
      <c r="N92" s="344"/>
      <c r="O92" s="344"/>
      <c r="P92" s="344"/>
      <c r="Q92" s="344"/>
      <c r="R92" s="344"/>
      <c r="S92" s="344"/>
      <c r="T92" s="344"/>
      <c r="U92" s="344"/>
      <c r="V92" s="344"/>
      <c r="W92" s="344"/>
      <c r="X92" s="344"/>
      <c r="Y92" s="344"/>
      <c r="Z92" s="344"/>
      <c r="AA92" s="344"/>
      <c r="AB92" s="344"/>
      <c r="AC92" s="344"/>
      <c r="AD92" s="344"/>
      <c r="AE92" s="344"/>
      <c r="AF92" s="344"/>
      <c r="AG92" s="344"/>
      <c r="AH92" s="344"/>
      <c r="AI92" s="344"/>
      <c r="AJ92" s="344"/>
      <c r="AK92" s="344"/>
      <c r="AL92" s="344"/>
      <c r="AM92" s="344"/>
      <c r="AN92" s="344"/>
      <c r="AO92" s="344"/>
      <c r="AP92" s="344"/>
      <c r="AQ92" s="344"/>
      <c r="AR92" s="344"/>
      <c r="AS92" s="344"/>
      <c r="AT92" s="344"/>
    </row>
    <row r="93" spans="1:46" x14ac:dyDescent="0.25">
      <c r="A93" s="344">
        <v>1982</v>
      </c>
      <c r="B93" s="344" t="s">
        <v>648</v>
      </c>
      <c r="C93" s="344" t="s">
        <v>644</v>
      </c>
      <c r="D93" s="344" t="s">
        <v>648</v>
      </c>
      <c r="E93" s="344" t="s">
        <v>386</v>
      </c>
      <c r="F93" s="344" t="s">
        <v>386</v>
      </c>
      <c r="G93" s="344" t="s">
        <v>385</v>
      </c>
      <c r="H93" s="344" t="s">
        <v>384</v>
      </c>
      <c r="I93" s="344" t="s">
        <v>211</v>
      </c>
      <c r="J93" s="344">
        <v>15</v>
      </c>
      <c r="K93" s="10">
        <v>31499</v>
      </c>
      <c r="L93" s="10"/>
      <c r="M93" s="344"/>
      <c r="N93" s="344"/>
      <c r="O93" s="344"/>
      <c r="P93" s="344"/>
      <c r="Q93" s="344"/>
      <c r="R93" s="344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</row>
    <row r="94" spans="1:46" x14ac:dyDescent="0.25">
      <c r="A94" s="344">
        <v>2000</v>
      </c>
      <c r="B94" s="344" t="s">
        <v>382</v>
      </c>
      <c r="C94" s="344" t="s">
        <v>381</v>
      </c>
      <c r="D94" s="344" t="s">
        <v>380</v>
      </c>
      <c r="E94" s="344" t="s">
        <v>241</v>
      </c>
      <c r="F94" s="344" t="s">
        <v>213</v>
      </c>
      <c r="G94" s="344">
        <v>800</v>
      </c>
      <c r="H94" s="344" t="s">
        <v>239</v>
      </c>
      <c r="I94" s="344" t="s">
        <v>211</v>
      </c>
      <c r="J94" s="344">
        <v>15</v>
      </c>
      <c r="K94" s="10">
        <v>2050702</v>
      </c>
      <c r="L94" s="10"/>
      <c r="M94" s="344"/>
      <c r="N94" s="344"/>
      <c r="O94" s="344"/>
      <c r="P94" s="344"/>
      <c r="Q94" s="344"/>
      <c r="R94" s="344"/>
      <c r="S94" s="344"/>
      <c r="T94" s="344"/>
      <c r="U94" s="344"/>
      <c r="V94" s="344"/>
      <c r="W94" s="344"/>
      <c r="X94" s="344"/>
      <c r="Y94" s="344"/>
      <c r="Z94" s="344"/>
      <c r="AA94" s="344"/>
      <c r="AB94" s="344"/>
      <c r="AC94" s="344"/>
      <c r="AD94" s="344"/>
      <c r="AE94" s="344"/>
      <c r="AF94" s="344"/>
      <c r="AG94" s="344"/>
      <c r="AH94" s="344"/>
      <c r="AI94" s="344"/>
      <c r="AJ94" s="344"/>
      <c r="AK94" s="344"/>
      <c r="AL94" s="344"/>
      <c r="AM94" s="344"/>
      <c r="AN94" s="344"/>
      <c r="AO94" s="344"/>
      <c r="AP94" s="344"/>
      <c r="AQ94" s="344"/>
      <c r="AR94" s="344"/>
      <c r="AS94" s="344"/>
      <c r="AT94" s="344"/>
    </row>
    <row r="95" spans="1:46" x14ac:dyDescent="0.25">
      <c r="A95" s="344">
        <v>2001</v>
      </c>
      <c r="B95" s="344" t="s">
        <v>377</v>
      </c>
      <c r="C95" s="344" t="s">
        <v>378</v>
      </c>
      <c r="D95" s="344" t="s">
        <v>377</v>
      </c>
      <c r="E95" s="344" t="s">
        <v>241</v>
      </c>
      <c r="F95" s="344" t="s">
        <v>213</v>
      </c>
      <c r="G95" s="344">
        <v>800</v>
      </c>
      <c r="H95" s="344" t="s">
        <v>239</v>
      </c>
      <c r="I95" s="344" t="s">
        <v>211</v>
      </c>
      <c r="J95" s="344">
        <v>15</v>
      </c>
      <c r="K95" s="10">
        <v>75571</v>
      </c>
      <c r="L95" s="10"/>
      <c r="M95" s="344"/>
      <c r="N95" s="344"/>
      <c r="O95" s="344"/>
      <c r="P95" s="344"/>
      <c r="Q95" s="344"/>
      <c r="R95" s="344"/>
      <c r="S95" s="344"/>
      <c r="T95" s="344"/>
      <c r="U95" s="344"/>
      <c r="V95" s="344"/>
      <c r="W95" s="344"/>
      <c r="X95" s="344"/>
      <c r="Y95" s="344"/>
      <c r="Z95" s="344"/>
      <c r="AA95" s="344"/>
      <c r="AB95" s="344"/>
      <c r="AC95" s="344"/>
      <c r="AD95" s="344"/>
      <c r="AE95" s="344"/>
      <c r="AF95" s="344"/>
      <c r="AG95" s="344"/>
      <c r="AH95" s="344"/>
      <c r="AI95" s="344"/>
      <c r="AJ95" s="344"/>
      <c r="AK95" s="344"/>
      <c r="AL95" s="344"/>
      <c r="AM95" s="344"/>
      <c r="AN95" s="344"/>
      <c r="AO95" s="344"/>
      <c r="AP95" s="344"/>
      <c r="AQ95" s="344"/>
      <c r="AR95" s="344"/>
      <c r="AS95" s="344"/>
      <c r="AT95" s="344"/>
    </row>
    <row r="96" spans="1:46" x14ac:dyDescent="0.25">
      <c r="A96" s="344">
        <v>2003</v>
      </c>
      <c r="B96" s="344" t="s">
        <v>375</v>
      </c>
      <c r="C96" s="344" t="s">
        <v>374</v>
      </c>
      <c r="D96" s="344" t="s">
        <v>246</v>
      </c>
      <c r="E96" s="344" t="s">
        <v>241</v>
      </c>
      <c r="F96" s="344" t="s">
        <v>213</v>
      </c>
      <c r="G96" s="344">
        <v>800</v>
      </c>
      <c r="H96" s="344" t="s">
        <v>239</v>
      </c>
      <c r="I96" s="344" t="s">
        <v>211</v>
      </c>
      <c r="J96" s="344">
        <v>15</v>
      </c>
      <c r="K96" s="10">
        <v>218987</v>
      </c>
      <c r="L96" s="10"/>
      <c r="M96" s="344"/>
      <c r="N96" s="344"/>
      <c r="O96" s="344"/>
      <c r="P96" s="344"/>
      <c r="Q96" s="344"/>
      <c r="R96" s="344"/>
      <c r="S96" s="344"/>
      <c r="T96" s="344"/>
      <c r="U96" s="344"/>
      <c r="V96" s="344"/>
      <c r="W96" s="344"/>
      <c r="X96" s="344"/>
      <c r="Y96" s="344"/>
      <c r="Z96" s="344"/>
      <c r="AA96" s="344"/>
      <c r="AB96" s="344"/>
      <c r="AC96" s="344"/>
      <c r="AD96" s="344"/>
      <c r="AE96" s="344"/>
      <c r="AF96" s="344"/>
      <c r="AG96" s="344"/>
      <c r="AH96" s="344"/>
      <c r="AI96" s="344"/>
      <c r="AJ96" s="344"/>
      <c r="AK96" s="344"/>
      <c r="AL96" s="344"/>
      <c r="AM96" s="344"/>
      <c r="AN96" s="344"/>
      <c r="AO96" s="344"/>
      <c r="AP96" s="344"/>
      <c r="AQ96" s="344"/>
      <c r="AR96" s="344"/>
      <c r="AS96" s="344"/>
      <c r="AT96" s="344"/>
    </row>
    <row r="97" spans="1:46" x14ac:dyDescent="0.25">
      <c r="A97" s="344">
        <v>2004</v>
      </c>
      <c r="B97" s="344" t="s">
        <v>372</v>
      </c>
      <c r="C97" s="344" t="s">
        <v>371</v>
      </c>
      <c r="D97" s="344" t="s">
        <v>370</v>
      </c>
      <c r="E97" s="344" t="s">
        <v>241</v>
      </c>
      <c r="F97" s="344" t="s">
        <v>213</v>
      </c>
      <c r="G97" s="344">
        <v>800</v>
      </c>
      <c r="H97" s="344" t="s">
        <v>239</v>
      </c>
      <c r="I97" s="344" t="s">
        <v>211</v>
      </c>
      <c r="J97" s="344">
        <v>15</v>
      </c>
      <c r="K97" s="10">
        <v>286921</v>
      </c>
      <c r="L97" s="10"/>
      <c r="M97" s="344"/>
      <c r="N97" s="344"/>
      <c r="O97" s="344"/>
      <c r="P97" s="344"/>
      <c r="Q97" s="344"/>
      <c r="R97" s="344"/>
      <c r="S97" s="344"/>
      <c r="T97" s="344"/>
      <c r="U97" s="344"/>
      <c r="V97" s="344"/>
      <c r="W97" s="344"/>
      <c r="X97" s="344"/>
      <c r="Y97" s="344"/>
      <c r="Z97" s="344"/>
      <c r="AA97" s="344"/>
      <c r="AB97" s="344"/>
      <c r="AC97" s="344"/>
      <c r="AD97" s="344"/>
      <c r="AE97" s="344"/>
      <c r="AF97" s="344"/>
      <c r="AG97" s="344"/>
      <c r="AH97" s="344"/>
      <c r="AI97" s="344"/>
      <c r="AJ97" s="344"/>
      <c r="AK97" s="344"/>
      <c r="AL97" s="344"/>
      <c r="AM97" s="344"/>
      <c r="AN97" s="344"/>
      <c r="AO97" s="344"/>
      <c r="AP97" s="344"/>
      <c r="AQ97" s="344"/>
      <c r="AR97" s="344"/>
      <c r="AS97" s="344"/>
      <c r="AT97" s="344"/>
    </row>
    <row r="98" spans="1:46" x14ac:dyDescent="0.25">
      <c r="A98" s="344">
        <v>2007</v>
      </c>
      <c r="B98" s="344" t="s">
        <v>368</v>
      </c>
      <c r="C98" s="344" t="s">
        <v>367</v>
      </c>
      <c r="D98" s="344" t="s">
        <v>366</v>
      </c>
      <c r="E98" s="344" t="s">
        <v>241</v>
      </c>
      <c r="F98" s="344" t="s">
        <v>213</v>
      </c>
      <c r="G98" s="344">
        <v>800</v>
      </c>
      <c r="H98" s="344" t="s">
        <v>239</v>
      </c>
      <c r="I98" s="344" t="s">
        <v>211</v>
      </c>
      <c r="J98" s="344">
        <v>15</v>
      </c>
      <c r="K98" s="10">
        <v>763651</v>
      </c>
      <c r="L98" s="10"/>
      <c r="M98" s="344"/>
      <c r="N98" s="344"/>
      <c r="O98" s="344"/>
      <c r="P98" s="344"/>
      <c r="Q98" s="344"/>
      <c r="R98" s="344"/>
      <c r="S98" s="344"/>
      <c r="T98" s="344"/>
      <c r="U98" s="344"/>
      <c r="V98" s="344"/>
      <c r="W98" s="344"/>
      <c r="X98" s="344"/>
      <c r="Y98" s="344"/>
      <c r="Z98" s="344"/>
      <c r="AA98" s="344"/>
      <c r="AB98" s="344"/>
      <c r="AC98" s="344"/>
      <c r="AD98" s="344"/>
      <c r="AE98" s="344"/>
      <c r="AF98" s="344"/>
      <c r="AG98" s="344"/>
      <c r="AH98" s="344"/>
      <c r="AI98" s="344"/>
      <c r="AJ98" s="344"/>
      <c r="AK98" s="344"/>
      <c r="AL98" s="344"/>
      <c r="AM98" s="344"/>
      <c r="AN98" s="344"/>
      <c r="AO98" s="344"/>
      <c r="AP98" s="344"/>
      <c r="AQ98" s="344"/>
      <c r="AR98" s="344"/>
      <c r="AS98" s="344"/>
      <c r="AT98" s="344"/>
    </row>
    <row r="99" spans="1:46" x14ac:dyDescent="0.25">
      <c r="A99" s="344">
        <v>2008</v>
      </c>
      <c r="B99" s="344" t="s">
        <v>364</v>
      </c>
      <c r="C99" s="344" t="s">
        <v>361</v>
      </c>
      <c r="D99" s="344" t="s">
        <v>360</v>
      </c>
      <c r="E99" s="344" t="s">
        <v>241</v>
      </c>
      <c r="F99" s="344" t="s">
        <v>213</v>
      </c>
      <c r="G99" s="344">
        <v>800</v>
      </c>
      <c r="H99" s="344" t="s">
        <v>239</v>
      </c>
      <c r="I99" s="344" t="s">
        <v>211</v>
      </c>
      <c r="J99" s="344">
        <v>15</v>
      </c>
      <c r="K99" s="10">
        <v>2626179</v>
      </c>
      <c r="L99" s="10"/>
      <c r="M99" s="344"/>
      <c r="N99" s="344"/>
      <c r="O99" s="344"/>
      <c r="P99" s="344"/>
      <c r="Q99" s="344"/>
      <c r="R99" s="344"/>
      <c r="S99" s="344"/>
      <c r="T99" s="344"/>
      <c r="U99" s="344"/>
      <c r="V99" s="344"/>
      <c r="W99" s="344"/>
      <c r="X99" s="344"/>
      <c r="Y99" s="344"/>
      <c r="Z99" s="344"/>
      <c r="AA99" s="344"/>
      <c r="AB99" s="344"/>
      <c r="AC99" s="344"/>
      <c r="AD99" s="344"/>
      <c r="AE99" s="344"/>
      <c r="AF99" s="344"/>
      <c r="AG99" s="344"/>
      <c r="AH99" s="344"/>
      <c r="AI99" s="344"/>
      <c r="AJ99" s="344"/>
      <c r="AK99" s="344"/>
      <c r="AL99" s="344"/>
      <c r="AM99" s="344"/>
      <c r="AN99" s="344"/>
      <c r="AO99" s="344"/>
      <c r="AP99" s="344"/>
      <c r="AQ99" s="344"/>
      <c r="AR99" s="344"/>
      <c r="AS99" s="344"/>
      <c r="AT99" s="344"/>
    </row>
    <row r="100" spans="1:46" x14ac:dyDescent="0.25">
      <c r="A100" s="344">
        <v>200801</v>
      </c>
      <c r="B100" s="344" t="s">
        <v>362</v>
      </c>
      <c r="C100" s="344" t="s">
        <v>361</v>
      </c>
      <c r="D100" s="344" t="s">
        <v>360</v>
      </c>
      <c r="E100" s="344" t="s">
        <v>241</v>
      </c>
      <c r="F100" s="344" t="s">
        <v>213</v>
      </c>
      <c r="G100" s="344">
        <v>800</v>
      </c>
      <c r="H100" s="344" t="s">
        <v>239</v>
      </c>
      <c r="I100" s="344" t="s">
        <v>211</v>
      </c>
      <c r="J100" s="344">
        <v>15</v>
      </c>
      <c r="K100" s="10">
        <v>101679</v>
      </c>
      <c r="L100" s="10"/>
      <c r="M100" s="344"/>
      <c r="N100" s="344"/>
      <c r="O100" s="344"/>
      <c r="P100" s="344"/>
      <c r="Q100" s="344"/>
      <c r="R100" s="344"/>
      <c r="S100" s="344"/>
      <c r="T100" s="344"/>
      <c r="U100" s="344"/>
      <c r="V100" s="344"/>
      <c r="W100" s="344"/>
      <c r="X100" s="344"/>
      <c r="Y100" s="344"/>
      <c r="Z100" s="344"/>
      <c r="AA100" s="344"/>
      <c r="AB100" s="344"/>
      <c r="AC100" s="344"/>
      <c r="AD100" s="344"/>
      <c r="AE100" s="344"/>
      <c r="AF100" s="344"/>
      <c r="AG100" s="344"/>
      <c r="AH100" s="344"/>
      <c r="AI100" s="344"/>
      <c r="AJ100" s="344"/>
      <c r="AK100" s="344"/>
      <c r="AL100" s="344"/>
      <c r="AM100" s="344"/>
      <c r="AN100" s="344"/>
      <c r="AO100" s="344"/>
      <c r="AP100" s="344"/>
      <c r="AQ100" s="344"/>
      <c r="AR100" s="344"/>
      <c r="AS100" s="344"/>
      <c r="AT100" s="344"/>
    </row>
    <row r="101" spans="1:46" x14ac:dyDescent="0.25">
      <c r="A101" s="344">
        <v>2012</v>
      </c>
      <c r="B101" s="344" t="s">
        <v>358</v>
      </c>
      <c r="C101" s="344" t="s">
        <v>357</v>
      </c>
      <c r="D101" s="344" t="s">
        <v>251</v>
      </c>
      <c r="E101" s="344" t="s">
        <v>250</v>
      </c>
      <c r="F101" s="344" t="s">
        <v>250</v>
      </c>
      <c r="G101" s="344">
        <v>120</v>
      </c>
      <c r="H101" s="344" t="s">
        <v>248</v>
      </c>
      <c r="I101" s="344" t="s">
        <v>211</v>
      </c>
      <c r="J101" s="344">
        <v>15</v>
      </c>
      <c r="K101" s="10">
        <v>5919329</v>
      </c>
      <c r="L101" s="10"/>
      <c r="M101" s="344"/>
      <c r="N101" s="344"/>
      <c r="O101" s="344"/>
      <c r="P101" s="344"/>
      <c r="Q101" s="344"/>
      <c r="R101" s="344"/>
      <c r="S101" s="344"/>
      <c r="T101" s="344"/>
      <c r="U101" s="344"/>
      <c r="V101" s="344"/>
      <c r="W101" s="344"/>
      <c r="X101" s="344"/>
      <c r="Y101" s="344"/>
      <c r="Z101" s="344"/>
      <c r="AA101" s="344"/>
      <c r="AB101" s="344"/>
      <c r="AC101" s="344"/>
      <c r="AD101" s="344"/>
      <c r="AE101" s="344"/>
      <c r="AF101" s="344"/>
      <c r="AG101" s="344"/>
      <c r="AH101" s="344"/>
      <c r="AI101" s="344"/>
      <c r="AJ101" s="344"/>
      <c r="AK101" s="344"/>
      <c r="AL101" s="344"/>
      <c r="AM101" s="344"/>
      <c r="AN101" s="344"/>
      <c r="AO101" s="344"/>
      <c r="AP101" s="344"/>
      <c r="AQ101" s="344"/>
      <c r="AR101" s="344"/>
      <c r="AS101" s="344"/>
      <c r="AT101" s="344"/>
    </row>
    <row r="102" spans="1:46" x14ac:dyDescent="0.25">
      <c r="A102" s="344">
        <v>2013</v>
      </c>
      <c r="B102" s="344" t="s">
        <v>355</v>
      </c>
      <c r="C102" s="344" t="s">
        <v>354</v>
      </c>
      <c r="D102" s="344" t="s">
        <v>251</v>
      </c>
      <c r="E102" s="344" t="s">
        <v>250</v>
      </c>
      <c r="F102" s="344" t="s">
        <v>250</v>
      </c>
      <c r="G102" s="344">
        <v>120</v>
      </c>
      <c r="H102" s="344" t="s">
        <v>248</v>
      </c>
      <c r="I102" s="344" t="s">
        <v>211</v>
      </c>
      <c r="J102" s="344">
        <v>15</v>
      </c>
      <c r="K102" s="10">
        <v>2272088</v>
      </c>
      <c r="L102" s="10"/>
      <c r="M102" s="344"/>
      <c r="N102" s="344"/>
      <c r="O102" s="344"/>
      <c r="P102" s="344"/>
      <c r="Q102" s="344"/>
      <c r="R102" s="344"/>
      <c r="S102" s="344"/>
      <c r="T102" s="344"/>
      <c r="U102" s="344"/>
      <c r="V102" s="344"/>
      <c r="W102" s="344"/>
      <c r="X102" s="344"/>
      <c r="Y102" s="344"/>
      <c r="Z102" s="344"/>
      <c r="AA102" s="344"/>
      <c r="AB102" s="344"/>
      <c r="AC102" s="344"/>
      <c r="AD102" s="344"/>
      <c r="AE102" s="344"/>
      <c r="AF102" s="344"/>
      <c r="AG102" s="344"/>
      <c r="AH102" s="344"/>
      <c r="AI102" s="344"/>
      <c r="AJ102" s="344"/>
      <c r="AK102" s="344"/>
      <c r="AL102" s="344"/>
      <c r="AM102" s="344"/>
      <c r="AN102" s="344"/>
      <c r="AO102" s="344"/>
      <c r="AP102" s="344"/>
      <c r="AQ102" s="344"/>
      <c r="AR102" s="344"/>
      <c r="AS102" s="344"/>
      <c r="AT102" s="344"/>
    </row>
    <row r="103" spans="1:46" x14ac:dyDescent="0.25">
      <c r="A103" s="344">
        <v>2016</v>
      </c>
      <c r="B103" s="344" t="s">
        <v>352</v>
      </c>
      <c r="C103" s="344" t="s">
        <v>351</v>
      </c>
      <c r="D103" s="344" t="s">
        <v>316</v>
      </c>
      <c r="E103" s="344" t="s">
        <v>250</v>
      </c>
      <c r="F103" s="344" t="s">
        <v>250</v>
      </c>
      <c r="G103" s="344">
        <v>110</v>
      </c>
      <c r="H103" s="344" t="s">
        <v>346</v>
      </c>
      <c r="I103" s="344" t="s">
        <v>211</v>
      </c>
      <c r="J103" s="344">
        <v>15</v>
      </c>
      <c r="K103" s="10">
        <v>1918838</v>
      </c>
      <c r="L103" s="10"/>
      <c r="M103" s="344"/>
      <c r="N103" s="344"/>
      <c r="O103" s="344"/>
      <c r="P103" s="344"/>
      <c r="Q103" s="344"/>
      <c r="R103" s="344"/>
      <c r="S103" s="344"/>
      <c r="T103" s="344"/>
      <c r="U103" s="344"/>
      <c r="V103" s="344"/>
      <c r="W103" s="344"/>
      <c r="X103" s="344"/>
      <c r="Y103" s="344"/>
      <c r="Z103" s="344"/>
      <c r="AA103" s="344"/>
      <c r="AB103" s="344"/>
      <c r="AC103" s="344"/>
      <c r="AD103" s="344"/>
      <c r="AE103" s="344"/>
      <c r="AF103" s="344"/>
      <c r="AG103" s="344"/>
      <c r="AH103" s="344"/>
      <c r="AI103" s="344"/>
      <c r="AJ103" s="344"/>
      <c r="AK103" s="344"/>
      <c r="AL103" s="344"/>
      <c r="AM103" s="344"/>
      <c r="AN103" s="344"/>
      <c r="AO103" s="344"/>
      <c r="AP103" s="344"/>
      <c r="AQ103" s="344"/>
      <c r="AR103" s="344"/>
      <c r="AS103" s="344"/>
      <c r="AT103" s="344"/>
    </row>
    <row r="104" spans="1:46" x14ac:dyDescent="0.25">
      <c r="A104" s="344">
        <v>2017</v>
      </c>
      <c r="B104" s="344" t="s">
        <v>349</v>
      </c>
      <c r="C104" s="344" t="s">
        <v>348</v>
      </c>
      <c r="D104" s="344" t="s">
        <v>316</v>
      </c>
      <c r="E104" s="344" t="s">
        <v>250</v>
      </c>
      <c r="F104" s="344" t="s">
        <v>250</v>
      </c>
      <c r="G104" s="344">
        <v>110</v>
      </c>
      <c r="H104" s="344" t="s">
        <v>346</v>
      </c>
      <c r="I104" s="344" t="s">
        <v>211</v>
      </c>
      <c r="J104" s="344">
        <v>15</v>
      </c>
      <c r="K104" s="10">
        <v>548039</v>
      </c>
      <c r="L104" s="10"/>
      <c r="M104" s="344"/>
      <c r="N104" s="344"/>
      <c r="O104" s="344"/>
      <c r="P104" s="344"/>
      <c r="Q104" s="344"/>
      <c r="R104" s="344"/>
      <c r="S104" s="344"/>
      <c r="T104" s="344"/>
      <c r="U104" s="344"/>
      <c r="V104" s="344"/>
      <c r="W104" s="344"/>
      <c r="X104" s="344"/>
      <c r="Y104" s="344"/>
      <c r="Z104" s="344"/>
      <c r="AA104" s="344"/>
      <c r="AB104" s="344"/>
      <c r="AC104" s="344"/>
      <c r="AD104" s="344"/>
      <c r="AE104" s="344"/>
      <c r="AF104" s="344"/>
      <c r="AG104" s="344"/>
      <c r="AH104" s="344"/>
      <c r="AI104" s="344"/>
      <c r="AJ104" s="344"/>
      <c r="AK104" s="344"/>
      <c r="AL104" s="344"/>
      <c r="AM104" s="344"/>
      <c r="AN104" s="344"/>
      <c r="AO104" s="344"/>
      <c r="AP104" s="344"/>
      <c r="AQ104" s="344"/>
      <c r="AR104" s="344"/>
      <c r="AS104" s="344"/>
      <c r="AT104" s="344"/>
    </row>
    <row r="105" spans="1:46" x14ac:dyDescent="0.25">
      <c r="A105" s="344">
        <v>2018</v>
      </c>
      <c r="B105" s="344" t="s">
        <v>344</v>
      </c>
      <c r="C105" s="344" t="s">
        <v>230</v>
      </c>
      <c r="D105" s="344" t="s">
        <v>316</v>
      </c>
      <c r="E105" s="344" t="s">
        <v>250</v>
      </c>
      <c r="F105" s="344" t="s">
        <v>250</v>
      </c>
      <c r="G105" s="344">
        <v>811</v>
      </c>
      <c r="H105" s="344" t="s">
        <v>342</v>
      </c>
      <c r="I105" s="344" t="s">
        <v>211</v>
      </c>
      <c r="J105" s="344">
        <v>15</v>
      </c>
      <c r="K105" s="10">
        <v>1080705</v>
      </c>
      <c r="L105" s="10"/>
      <c r="M105" s="344"/>
      <c r="N105" s="344"/>
      <c r="O105" s="344"/>
      <c r="P105" s="344"/>
      <c r="Q105" s="344"/>
      <c r="R105" s="344"/>
      <c r="S105" s="344"/>
      <c r="T105" s="344"/>
      <c r="U105" s="344"/>
      <c r="V105" s="344"/>
      <c r="W105" s="344"/>
      <c r="X105" s="344"/>
      <c r="Y105" s="344"/>
      <c r="Z105" s="344"/>
      <c r="AA105" s="344"/>
      <c r="AB105" s="344"/>
      <c r="AC105" s="344"/>
      <c r="AD105" s="344"/>
      <c r="AE105" s="344"/>
      <c r="AF105" s="344"/>
      <c r="AG105" s="344"/>
      <c r="AH105" s="344"/>
      <c r="AI105" s="344"/>
      <c r="AJ105" s="344"/>
      <c r="AK105" s="344"/>
      <c r="AL105" s="344"/>
      <c r="AM105" s="344"/>
      <c r="AN105" s="344"/>
      <c r="AO105" s="344"/>
      <c r="AP105" s="344"/>
      <c r="AQ105" s="344"/>
      <c r="AR105" s="344"/>
      <c r="AS105" s="344"/>
      <c r="AT105" s="344"/>
    </row>
    <row r="106" spans="1:46" x14ac:dyDescent="0.25">
      <c r="A106" s="344">
        <v>2021</v>
      </c>
      <c r="B106" s="344" t="s">
        <v>340</v>
      </c>
      <c r="C106" s="344" t="s">
        <v>243</v>
      </c>
      <c r="D106" s="344" t="s">
        <v>339</v>
      </c>
      <c r="E106" s="344" t="s">
        <v>241</v>
      </c>
      <c r="F106" s="344" t="s">
        <v>213</v>
      </c>
      <c r="G106" s="344">
        <v>800</v>
      </c>
      <c r="H106" s="344" t="s">
        <v>239</v>
      </c>
      <c r="I106" s="344" t="s">
        <v>211</v>
      </c>
      <c r="J106" s="344">
        <v>15</v>
      </c>
      <c r="K106" s="10">
        <v>1098650</v>
      </c>
      <c r="L106" s="10"/>
      <c r="M106" s="344"/>
      <c r="N106" s="344"/>
      <c r="O106" s="344"/>
      <c r="P106" s="344"/>
      <c r="Q106" s="344"/>
      <c r="R106" s="344"/>
      <c r="S106" s="344"/>
      <c r="T106" s="344"/>
      <c r="U106" s="344"/>
      <c r="V106" s="344"/>
      <c r="W106" s="344"/>
      <c r="X106" s="344"/>
      <c r="Y106" s="344"/>
      <c r="Z106" s="344"/>
      <c r="AA106" s="344"/>
      <c r="AB106" s="344"/>
      <c r="AC106" s="344"/>
      <c r="AD106" s="344"/>
      <c r="AE106" s="344"/>
      <c r="AF106" s="344"/>
      <c r="AG106" s="344"/>
      <c r="AH106" s="344"/>
      <c r="AI106" s="344"/>
      <c r="AJ106" s="344"/>
      <c r="AK106" s="344"/>
      <c r="AL106" s="344"/>
      <c r="AM106" s="344"/>
      <c r="AN106" s="344"/>
      <c r="AO106" s="344"/>
      <c r="AP106" s="344"/>
      <c r="AQ106" s="344"/>
      <c r="AR106" s="344"/>
      <c r="AS106" s="344"/>
      <c r="AT106" s="344"/>
    </row>
    <row r="107" spans="1:46" x14ac:dyDescent="0.25">
      <c r="A107" s="344">
        <v>2022</v>
      </c>
      <c r="B107" s="344" t="s">
        <v>308</v>
      </c>
      <c r="C107" s="344" t="s">
        <v>337</v>
      </c>
      <c r="D107" s="344" t="s">
        <v>308</v>
      </c>
      <c r="E107" s="344" t="s">
        <v>336</v>
      </c>
      <c r="F107" s="344" t="s">
        <v>213</v>
      </c>
      <c r="G107" s="344">
        <v>903</v>
      </c>
      <c r="H107" s="344" t="s">
        <v>334</v>
      </c>
      <c r="I107" s="344" t="s">
        <v>211</v>
      </c>
      <c r="J107" s="344">
        <v>15</v>
      </c>
      <c r="K107" s="10">
        <v>3361681</v>
      </c>
      <c r="L107" s="10"/>
      <c r="M107" s="344"/>
      <c r="N107" s="344"/>
      <c r="O107" s="344"/>
      <c r="P107" s="344"/>
      <c r="Q107" s="344"/>
      <c r="R107" s="344"/>
      <c r="S107" s="344"/>
      <c r="T107" s="344"/>
      <c r="U107" s="344"/>
      <c r="V107" s="344"/>
      <c r="W107" s="344"/>
      <c r="X107" s="344"/>
      <c r="Y107" s="344"/>
      <c r="Z107" s="344"/>
      <c r="AA107" s="344"/>
      <c r="AB107" s="344"/>
      <c r="AC107" s="344"/>
      <c r="AD107" s="344"/>
      <c r="AE107" s="344"/>
      <c r="AF107" s="344"/>
      <c r="AG107" s="344"/>
      <c r="AH107" s="344"/>
      <c r="AI107" s="344"/>
      <c r="AJ107" s="344"/>
      <c r="AK107" s="344"/>
      <c r="AL107" s="344"/>
      <c r="AM107" s="344"/>
      <c r="AN107" s="344"/>
      <c r="AO107" s="344"/>
      <c r="AP107" s="344"/>
      <c r="AQ107" s="344"/>
      <c r="AR107" s="344"/>
      <c r="AS107" s="344"/>
      <c r="AT107" s="344"/>
    </row>
    <row r="108" spans="1:46" x14ac:dyDescent="0.25">
      <c r="A108" s="344">
        <v>2029</v>
      </c>
      <c r="B108" s="344" t="s">
        <v>332</v>
      </c>
      <c r="C108" s="344" t="s">
        <v>289</v>
      </c>
      <c r="D108" s="344" t="s">
        <v>285</v>
      </c>
      <c r="E108" s="344" t="s">
        <v>284</v>
      </c>
      <c r="F108" s="344" t="s">
        <v>213</v>
      </c>
      <c r="G108" s="344">
        <v>861</v>
      </c>
      <c r="H108" s="344" t="s">
        <v>282</v>
      </c>
      <c r="I108" s="344" t="s">
        <v>211</v>
      </c>
      <c r="J108" s="344">
        <v>15</v>
      </c>
      <c r="K108" s="10">
        <v>1804714</v>
      </c>
      <c r="L108" s="10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44"/>
      <c r="Y108" s="344"/>
      <c r="Z108" s="344"/>
      <c r="AA108" s="344"/>
      <c r="AB108" s="344"/>
      <c r="AC108" s="344"/>
      <c r="AD108" s="344"/>
      <c r="AE108" s="344"/>
      <c r="AF108" s="344"/>
      <c r="AG108" s="344"/>
      <c r="AH108" s="344"/>
      <c r="AI108" s="344"/>
      <c r="AJ108" s="344"/>
      <c r="AK108" s="344"/>
      <c r="AL108" s="344"/>
      <c r="AM108" s="344"/>
      <c r="AN108" s="344"/>
      <c r="AO108" s="344"/>
      <c r="AP108" s="344"/>
      <c r="AQ108" s="344"/>
      <c r="AR108" s="344"/>
      <c r="AS108" s="344"/>
      <c r="AT108" s="344"/>
    </row>
    <row r="109" spans="1:46" x14ac:dyDescent="0.25">
      <c r="A109" s="344">
        <v>202901</v>
      </c>
      <c r="B109" s="344" t="s">
        <v>330</v>
      </c>
      <c r="C109" s="344" t="s">
        <v>289</v>
      </c>
      <c r="D109" s="344" t="s">
        <v>285</v>
      </c>
      <c r="E109" s="344" t="s">
        <v>284</v>
      </c>
      <c r="F109" s="344" t="s">
        <v>213</v>
      </c>
      <c r="G109" s="344">
        <v>861</v>
      </c>
      <c r="H109" s="344" t="s">
        <v>282</v>
      </c>
      <c r="I109" s="344" t="s">
        <v>211</v>
      </c>
      <c r="J109" s="344">
        <v>15</v>
      </c>
      <c r="K109" s="10">
        <v>34165</v>
      </c>
      <c r="L109" s="10"/>
      <c r="M109" s="344"/>
      <c r="N109" s="344"/>
      <c r="O109" s="344"/>
      <c r="P109" s="344"/>
      <c r="Q109" s="344"/>
      <c r="R109" s="344"/>
      <c r="S109" s="344"/>
      <c r="T109" s="344"/>
      <c r="U109" s="344"/>
      <c r="V109" s="344"/>
      <c r="W109" s="344"/>
      <c r="X109" s="344"/>
      <c r="Y109" s="344"/>
      <c r="Z109" s="344"/>
      <c r="AA109" s="344"/>
      <c r="AB109" s="344"/>
      <c r="AC109" s="344"/>
      <c r="AD109" s="344"/>
      <c r="AE109" s="344"/>
      <c r="AF109" s="344"/>
      <c r="AG109" s="344"/>
      <c r="AH109" s="344"/>
      <c r="AI109" s="344"/>
      <c r="AJ109" s="344"/>
      <c r="AK109" s="344"/>
      <c r="AL109" s="344"/>
      <c r="AM109" s="344"/>
      <c r="AN109" s="344"/>
      <c r="AO109" s="344"/>
      <c r="AP109" s="344"/>
      <c r="AQ109" s="344"/>
      <c r="AR109" s="344"/>
      <c r="AS109" s="344"/>
      <c r="AT109" s="344"/>
    </row>
    <row r="110" spans="1:46" x14ac:dyDescent="0.25">
      <c r="A110" s="344">
        <v>2043</v>
      </c>
      <c r="B110" s="344" t="s">
        <v>328</v>
      </c>
      <c r="C110" s="344" t="s">
        <v>320</v>
      </c>
      <c r="D110" s="344" t="s">
        <v>278</v>
      </c>
      <c r="E110" s="344" t="s">
        <v>327</v>
      </c>
      <c r="F110" s="344" t="s">
        <v>213</v>
      </c>
      <c r="G110" s="344">
        <v>863</v>
      </c>
      <c r="H110" s="344" t="s">
        <v>325</v>
      </c>
      <c r="I110" s="344" t="s">
        <v>211</v>
      </c>
      <c r="J110" s="344">
        <v>15</v>
      </c>
      <c r="K110" s="10">
        <v>1291403</v>
      </c>
      <c r="L110" s="10"/>
      <c r="M110" s="344"/>
      <c r="N110" s="344"/>
      <c r="O110" s="344"/>
      <c r="P110" s="344"/>
      <c r="Q110" s="344"/>
      <c r="R110" s="344"/>
      <c r="S110" s="344"/>
      <c r="T110" s="344"/>
      <c r="U110" s="344"/>
      <c r="V110" s="344"/>
      <c r="W110" s="344"/>
      <c r="X110" s="344"/>
      <c r="Y110" s="344"/>
      <c r="Z110" s="344"/>
      <c r="AA110" s="344"/>
      <c r="AB110" s="344"/>
      <c r="AC110" s="344"/>
      <c r="AD110" s="344"/>
      <c r="AE110" s="344"/>
      <c r="AF110" s="344"/>
      <c r="AG110" s="344"/>
      <c r="AH110" s="344"/>
      <c r="AI110" s="344"/>
      <c r="AJ110" s="344"/>
      <c r="AK110" s="344"/>
      <c r="AL110" s="344"/>
      <c r="AM110" s="344"/>
      <c r="AN110" s="344"/>
      <c r="AO110" s="344"/>
      <c r="AP110" s="344"/>
      <c r="AQ110" s="344"/>
      <c r="AR110" s="344"/>
      <c r="AS110" s="344"/>
      <c r="AT110" s="344"/>
    </row>
    <row r="111" spans="1:46" x14ac:dyDescent="0.25">
      <c r="A111" s="344">
        <v>2050</v>
      </c>
      <c r="B111" s="344" t="s">
        <v>323</v>
      </c>
      <c r="C111" s="344" t="s">
        <v>320</v>
      </c>
      <c r="D111" s="344" t="s">
        <v>278</v>
      </c>
      <c r="E111" s="344" t="s">
        <v>277</v>
      </c>
      <c r="F111" s="344" t="s">
        <v>213</v>
      </c>
      <c r="G111" s="344">
        <v>862</v>
      </c>
      <c r="H111" s="344" t="s">
        <v>275</v>
      </c>
      <c r="I111" s="344" t="s">
        <v>211</v>
      </c>
      <c r="J111" s="344">
        <v>15</v>
      </c>
      <c r="K111" s="10">
        <v>624109</v>
      </c>
      <c r="L111" s="10"/>
      <c r="M111" s="344"/>
      <c r="N111" s="344"/>
      <c r="O111" s="344"/>
      <c r="P111" s="344"/>
      <c r="Q111" s="344"/>
      <c r="R111" s="344"/>
      <c r="S111" s="344"/>
      <c r="T111" s="344"/>
      <c r="U111" s="344"/>
      <c r="V111" s="344"/>
      <c r="W111" s="344"/>
      <c r="X111" s="344"/>
      <c r="Y111" s="344"/>
      <c r="Z111" s="344"/>
      <c r="AA111" s="344"/>
      <c r="AB111" s="344"/>
      <c r="AC111" s="344"/>
      <c r="AD111" s="344"/>
      <c r="AE111" s="344"/>
      <c r="AF111" s="344"/>
      <c r="AG111" s="344"/>
      <c r="AH111" s="344"/>
      <c r="AI111" s="344"/>
      <c r="AJ111" s="344"/>
      <c r="AK111" s="344"/>
      <c r="AL111" s="344"/>
      <c r="AM111" s="344"/>
      <c r="AN111" s="344"/>
      <c r="AO111" s="344"/>
      <c r="AP111" s="344"/>
      <c r="AQ111" s="344"/>
      <c r="AR111" s="344"/>
      <c r="AS111" s="344"/>
      <c r="AT111" s="344"/>
    </row>
    <row r="112" spans="1:46" x14ac:dyDescent="0.25">
      <c r="A112" s="344">
        <v>205001</v>
      </c>
      <c r="B112" s="344" t="s">
        <v>647</v>
      </c>
      <c r="C112" s="344" t="s">
        <v>646</v>
      </c>
      <c r="D112" s="344" t="s">
        <v>278</v>
      </c>
      <c r="E112" s="344" t="s">
        <v>277</v>
      </c>
      <c r="F112" s="344" t="s">
        <v>213</v>
      </c>
      <c r="G112" s="344">
        <v>862</v>
      </c>
      <c r="H112" s="344" t="s">
        <v>275</v>
      </c>
      <c r="I112" s="344" t="s">
        <v>211</v>
      </c>
      <c r="J112" s="344">
        <v>15</v>
      </c>
      <c r="K112" s="10">
        <v>10187</v>
      </c>
      <c r="L112" s="10"/>
      <c r="M112" s="344"/>
      <c r="N112" s="344"/>
      <c r="O112" s="344"/>
      <c r="P112" s="344"/>
      <c r="Q112" s="344"/>
      <c r="R112" s="344"/>
      <c r="S112" s="344"/>
      <c r="T112" s="344"/>
      <c r="U112" s="344"/>
      <c r="V112" s="344"/>
      <c r="W112" s="344"/>
      <c r="X112" s="344"/>
      <c r="Y112" s="344"/>
      <c r="Z112" s="344"/>
      <c r="AA112" s="344"/>
      <c r="AB112" s="344"/>
      <c r="AC112" s="344"/>
      <c r="AD112" s="344"/>
      <c r="AE112" s="344"/>
      <c r="AF112" s="344"/>
      <c r="AG112" s="344"/>
      <c r="AH112" s="344"/>
      <c r="AI112" s="344"/>
      <c r="AJ112" s="344"/>
      <c r="AK112" s="344"/>
      <c r="AL112" s="344"/>
      <c r="AM112" s="344"/>
      <c r="AN112" s="344"/>
      <c r="AO112" s="344"/>
      <c r="AP112" s="344"/>
      <c r="AQ112" s="344"/>
      <c r="AR112" s="344"/>
      <c r="AS112" s="344"/>
      <c r="AT112" s="344"/>
    </row>
    <row r="113" spans="1:46" x14ac:dyDescent="0.25">
      <c r="A113" s="344">
        <v>2051</v>
      </c>
      <c r="B113" s="344" t="s">
        <v>321</v>
      </c>
      <c r="C113" s="344" t="s">
        <v>320</v>
      </c>
      <c r="D113" s="344" t="s">
        <v>278</v>
      </c>
      <c r="E113" s="344" t="s">
        <v>277</v>
      </c>
      <c r="F113" s="344" t="s">
        <v>213</v>
      </c>
      <c r="G113" s="344">
        <v>862</v>
      </c>
      <c r="H113" s="344" t="s">
        <v>275</v>
      </c>
      <c r="I113" s="344" t="s">
        <v>211</v>
      </c>
      <c r="J113" s="344">
        <v>15</v>
      </c>
      <c r="K113" s="10">
        <v>358425</v>
      </c>
      <c r="L113" s="10"/>
      <c r="M113" s="344"/>
      <c r="N113" s="344"/>
      <c r="O113" s="344"/>
      <c r="P113" s="344"/>
      <c r="Q113" s="344"/>
      <c r="R113" s="344"/>
      <c r="S113" s="344"/>
      <c r="T113" s="344"/>
      <c r="U113" s="344"/>
      <c r="V113" s="344"/>
      <c r="W113" s="344"/>
      <c r="X113" s="344"/>
      <c r="Y113" s="344"/>
      <c r="Z113" s="344"/>
      <c r="AA113" s="344"/>
      <c r="AB113" s="344"/>
      <c r="AC113" s="344"/>
      <c r="AD113" s="344"/>
      <c r="AE113" s="344"/>
      <c r="AF113" s="344"/>
      <c r="AG113" s="344"/>
      <c r="AH113" s="344"/>
      <c r="AI113" s="344"/>
      <c r="AJ113" s="344"/>
      <c r="AK113" s="344"/>
      <c r="AL113" s="344"/>
      <c r="AM113" s="344"/>
      <c r="AN113" s="344"/>
      <c r="AO113" s="344"/>
      <c r="AP113" s="344"/>
      <c r="AQ113" s="344"/>
      <c r="AR113" s="344"/>
      <c r="AS113" s="344"/>
      <c r="AT113" s="344"/>
    </row>
    <row r="114" spans="1:46" x14ac:dyDescent="0.25">
      <c r="A114" s="344">
        <v>2064</v>
      </c>
      <c r="B114" s="344" t="s">
        <v>318</v>
      </c>
      <c r="C114" s="344" t="s">
        <v>317</v>
      </c>
      <c r="D114" s="344" t="s">
        <v>316</v>
      </c>
      <c r="E114" s="344"/>
      <c r="F114" s="344" t="s">
        <v>213</v>
      </c>
      <c r="G114" s="344"/>
      <c r="H114" s="344" t="s">
        <v>212</v>
      </c>
      <c r="I114" s="344" t="s">
        <v>211</v>
      </c>
      <c r="J114" s="344">
        <v>15</v>
      </c>
      <c r="K114" s="10">
        <v>1242416</v>
      </c>
      <c r="L114" s="10"/>
      <c r="M114" s="344"/>
      <c r="N114" s="344"/>
      <c r="O114" s="344"/>
      <c r="P114" s="344"/>
      <c r="Q114" s="344"/>
      <c r="R114" s="344"/>
      <c r="S114" s="344"/>
      <c r="T114" s="344"/>
      <c r="U114" s="344"/>
      <c r="V114" s="344"/>
      <c r="W114" s="344"/>
      <c r="X114" s="344"/>
      <c r="Y114" s="344"/>
      <c r="Z114" s="344"/>
      <c r="AA114" s="344"/>
      <c r="AB114" s="344"/>
      <c r="AC114" s="344"/>
      <c r="AD114" s="344"/>
      <c r="AE114" s="344"/>
      <c r="AF114" s="344"/>
      <c r="AG114" s="344"/>
      <c r="AH114" s="344"/>
      <c r="AI114" s="344"/>
      <c r="AJ114" s="344"/>
      <c r="AK114" s="344"/>
      <c r="AL114" s="344"/>
      <c r="AM114" s="344"/>
      <c r="AN114" s="344"/>
      <c r="AO114" s="344"/>
      <c r="AP114" s="344"/>
      <c r="AQ114" s="344"/>
      <c r="AR114" s="344"/>
      <c r="AS114" s="344"/>
      <c r="AT114" s="344"/>
    </row>
    <row r="115" spans="1:46" x14ac:dyDescent="0.25">
      <c r="A115" s="344">
        <v>2065</v>
      </c>
      <c r="B115" s="344" t="s">
        <v>314</v>
      </c>
      <c r="C115" s="344" t="s">
        <v>313</v>
      </c>
      <c r="D115" s="344" t="s">
        <v>312</v>
      </c>
      <c r="E115" s="344" t="s">
        <v>241</v>
      </c>
      <c r="F115" s="344" t="s">
        <v>213</v>
      </c>
      <c r="G115" s="344">
        <v>800</v>
      </c>
      <c r="H115" s="344" t="s">
        <v>239</v>
      </c>
      <c r="I115" s="344" t="s">
        <v>211</v>
      </c>
      <c r="J115" s="344">
        <v>15</v>
      </c>
      <c r="K115" s="10">
        <v>486417</v>
      </c>
      <c r="L115" s="10"/>
      <c r="M115" s="344"/>
      <c r="N115" s="344"/>
      <c r="O115" s="344"/>
      <c r="P115" s="344"/>
      <c r="Q115" s="344"/>
      <c r="R115" s="344"/>
      <c r="S115" s="344"/>
      <c r="T115" s="344"/>
      <c r="U115" s="344"/>
      <c r="V115" s="344"/>
      <c r="W115" s="344"/>
      <c r="X115" s="344"/>
      <c r="Y115" s="344"/>
      <c r="Z115" s="344"/>
      <c r="AA115" s="344"/>
      <c r="AB115" s="344"/>
      <c r="AC115" s="344"/>
      <c r="AD115" s="344"/>
      <c r="AE115" s="344"/>
      <c r="AF115" s="344"/>
      <c r="AG115" s="344"/>
      <c r="AH115" s="344"/>
      <c r="AI115" s="344"/>
      <c r="AJ115" s="344"/>
      <c r="AK115" s="344"/>
      <c r="AL115" s="344"/>
      <c r="AM115" s="344"/>
      <c r="AN115" s="344"/>
      <c r="AO115" s="344"/>
      <c r="AP115" s="344"/>
      <c r="AQ115" s="344"/>
      <c r="AR115" s="344"/>
      <c r="AS115" s="344"/>
      <c r="AT115" s="344"/>
    </row>
    <row r="116" spans="1:46" x14ac:dyDescent="0.25">
      <c r="A116" s="344">
        <v>2066</v>
      </c>
      <c r="B116" s="344" t="s">
        <v>310</v>
      </c>
      <c r="C116" s="344" t="s">
        <v>309</v>
      </c>
      <c r="D116" s="344" t="s">
        <v>308</v>
      </c>
      <c r="E116" s="344" t="s">
        <v>241</v>
      </c>
      <c r="F116" s="344" t="s">
        <v>213</v>
      </c>
      <c r="G116" s="344">
        <v>800</v>
      </c>
      <c r="H116" s="344" t="s">
        <v>239</v>
      </c>
      <c r="I116" s="344" t="s">
        <v>211</v>
      </c>
      <c r="J116" s="344">
        <v>15</v>
      </c>
      <c r="K116" s="10">
        <v>6602</v>
      </c>
      <c r="L116" s="10"/>
      <c r="M116" s="344"/>
      <c r="N116" s="344"/>
      <c r="O116" s="344"/>
      <c r="P116" s="344"/>
      <c r="Q116" s="344"/>
      <c r="R116" s="344"/>
      <c r="S116" s="344"/>
      <c r="T116" s="344"/>
      <c r="U116" s="344"/>
      <c r="V116" s="344"/>
      <c r="W116" s="344"/>
      <c r="X116" s="344"/>
      <c r="Y116" s="344"/>
      <c r="Z116" s="344"/>
      <c r="AA116" s="344"/>
      <c r="AB116" s="344"/>
      <c r="AC116" s="344"/>
      <c r="AD116" s="344"/>
      <c r="AE116" s="344"/>
      <c r="AF116" s="344"/>
      <c r="AG116" s="344"/>
      <c r="AH116" s="344"/>
      <c r="AI116" s="344"/>
      <c r="AJ116" s="344"/>
      <c r="AK116" s="344"/>
      <c r="AL116" s="344"/>
      <c r="AM116" s="344"/>
      <c r="AN116" s="344"/>
      <c r="AO116" s="344"/>
      <c r="AP116" s="344"/>
      <c r="AQ116" s="344"/>
      <c r="AR116" s="344"/>
      <c r="AS116" s="344"/>
      <c r="AT116" s="344"/>
    </row>
    <row r="117" spans="1:46" x14ac:dyDescent="0.25">
      <c r="A117" s="344">
        <v>2068</v>
      </c>
      <c r="B117" s="344" t="s">
        <v>306</v>
      </c>
      <c r="C117" s="344" t="s">
        <v>305</v>
      </c>
      <c r="D117" s="344" t="s">
        <v>304</v>
      </c>
      <c r="E117" s="344" t="s">
        <v>241</v>
      </c>
      <c r="F117" s="344" t="s">
        <v>213</v>
      </c>
      <c r="G117" s="344">
        <v>800</v>
      </c>
      <c r="H117" s="344" t="s">
        <v>239</v>
      </c>
      <c r="I117" s="344" t="s">
        <v>211</v>
      </c>
      <c r="J117" s="344">
        <v>15</v>
      </c>
      <c r="K117" s="10">
        <v>3269873</v>
      </c>
      <c r="L117" s="10"/>
      <c r="M117" s="344"/>
      <c r="N117" s="344"/>
      <c r="O117" s="344"/>
      <c r="P117" s="344"/>
      <c r="Q117" s="344"/>
      <c r="R117" s="344"/>
      <c r="S117" s="344"/>
      <c r="T117" s="344"/>
      <c r="U117" s="344"/>
      <c r="V117" s="344"/>
      <c r="W117" s="344"/>
      <c r="X117" s="344"/>
      <c r="Y117" s="344"/>
      <c r="Z117" s="344"/>
      <c r="AA117" s="344"/>
      <c r="AB117" s="344"/>
      <c r="AC117" s="344"/>
      <c r="AD117" s="344"/>
      <c r="AE117" s="344"/>
      <c r="AF117" s="344"/>
      <c r="AG117" s="344"/>
      <c r="AH117" s="344"/>
      <c r="AI117" s="344"/>
      <c r="AJ117" s="344"/>
      <c r="AK117" s="344"/>
      <c r="AL117" s="344"/>
      <c r="AM117" s="344"/>
      <c r="AN117" s="344"/>
      <c r="AO117" s="344"/>
      <c r="AP117" s="344"/>
      <c r="AQ117" s="344"/>
      <c r="AR117" s="344"/>
      <c r="AS117" s="344"/>
      <c r="AT117" s="344"/>
    </row>
    <row r="118" spans="1:46" x14ac:dyDescent="0.25">
      <c r="A118" s="344">
        <v>2069</v>
      </c>
      <c r="B118" s="344" t="s">
        <v>302</v>
      </c>
      <c r="C118" s="344" t="s">
        <v>301</v>
      </c>
      <c r="D118" s="344" t="s">
        <v>251</v>
      </c>
      <c r="E118" s="344" t="s">
        <v>250</v>
      </c>
      <c r="F118" s="344" t="s">
        <v>250</v>
      </c>
      <c r="G118" s="344">
        <v>120</v>
      </c>
      <c r="H118" s="344" t="s">
        <v>248</v>
      </c>
      <c r="I118" s="344" t="s">
        <v>211</v>
      </c>
      <c r="J118" s="344">
        <v>15</v>
      </c>
      <c r="K118" s="10">
        <v>2778887</v>
      </c>
      <c r="L118" s="10"/>
      <c r="M118" s="344"/>
      <c r="N118" s="344"/>
      <c r="O118" s="344"/>
      <c r="P118" s="344"/>
      <c r="Q118" s="344"/>
      <c r="R118" s="344"/>
      <c r="S118" s="344"/>
      <c r="T118" s="344"/>
      <c r="U118" s="344"/>
      <c r="V118" s="344"/>
      <c r="W118" s="344"/>
      <c r="X118" s="344"/>
      <c r="Y118" s="344"/>
      <c r="Z118" s="344"/>
      <c r="AA118" s="344"/>
      <c r="AB118" s="344"/>
      <c r="AC118" s="344"/>
      <c r="AD118" s="344"/>
      <c r="AE118" s="344"/>
      <c r="AF118" s="344"/>
      <c r="AG118" s="344"/>
      <c r="AH118" s="344"/>
      <c r="AI118" s="344"/>
      <c r="AJ118" s="344"/>
      <c r="AK118" s="344"/>
      <c r="AL118" s="344"/>
      <c r="AM118" s="344"/>
      <c r="AN118" s="344"/>
      <c r="AO118" s="344"/>
      <c r="AP118" s="344"/>
      <c r="AQ118" s="344"/>
      <c r="AR118" s="344"/>
      <c r="AS118" s="344"/>
      <c r="AT118" s="344"/>
    </row>
    <row r="119" spans="1:46" x14ac:dyDescent="0.25">
      <c r="A119" s="344">
        <v>2072</v>
      </c>
      <c r="B119" s="344" t="s">
        <v>299</v>
      </c>
      <c r="C119" s="344" t="s">
        <v>298</v>
      </c>
      <c r="D119" s="344" t="s">
        <v>278</v>
      </c>
      <c r="E119" s="344" t="s">
        <v>284</v>
      </c>
      <c r="F119" s="344" t="s">
        <v>213</v>
      </c>
      <c r="G119" s="344">
        <v>861</v>
      </c>
      <c r="H119" s="344" t="s">
        <v>282</v>
      </c>
      <c r="I119" s="344" t="s">
        <v>211</v>
      </c>
      <c r="J119" s="344">
        <v>15</v>
      </c>
      <c r="K119" s="10">
        <v>522702</v>
      </c>
      <c r="L119" s="10"/>
      <c r="M119" s="344"/>
      <c r="N119" s="344"/>
      <c r="O119" s="344"/>
      <c r="P119" s="344"/>
      <c r="Q119" s="344"/>
      <c r="R119" s="344"/>
      <c r="S119" s="344"/>
      <c r="T119" s="344"/>
      <c r="U119" s="344"/>
      <c r="V119" s="344"/>
      <c r="W119" s="344"/>
      <c r="X119" s="344"/>
      <c r="Y119" s="344"/>
      <c r="Z119" s="344"/>
      <c r="AA119" s="344"/>
      <c r="AB119" s="344"/>
      <c r="AC119" s="344"/>
      <c r="AD119" s="344"/>
      <c r="AE119" s="344"/>
      <c r="AF119" s="344"/>
      <c r="AG119" s="344"/>
      <c r="AH119" s="344"/>
      <c r="AI119" s="344"/>
      <c r="AJ119" s="344"/>
      <c r="AK119" s="344"/>
      <c r="AL119" s="344"/>
      <c r="AM119" s="344"/>
      <c r="AN119" s="344"/>
      <c r="AO119" s="344"/>
      <c r="AP119" s="344"/>
      <c r="AQ119" s="344"/>
      <c r="AR119" s="344"/>
      <c r="AS119" s="344"/>
      <c r="AT119" s="344"/>
    </row>
    <row r="120" spans="1:46" x14ac:dyDescent="0.25">
      <c r="A120" s="344">
        <v>2073</v>
      </c>
      <c r="B120" s="344" t="s">
        <v>296</v>
      </c>
      <c r="C120" s="344" t="s">
        <v>295</v>
      </c>
      <c r="D120" s="344" t="s">
        <v>285</v>
      </c>
      <c r="E120" s="344" t="s">
        <v>284</v>
      </c>
      <c r="F120" s="344" t="s">
        <v>213</v>
      </c>
      <c r="G120" s="344">
        <v>861</v>
      </c>
      <c r="H120" s="344" t="s">
        <v>282</v>
      </c>
      <c r="I120" s="344" t="s">
        <v>211</v>
      </c>
      <c r="J120" s="344">
        <v>15</v>
      </c>
      <c r="K120" s="10">
        <v>572332</v>
      </c>
      <c r="L120" s="10"/>
      <c r="M120" s="344"/>
      <c r="N120" s="344"/>
      <c r="O120" s="344"/>
      <c r="P120" s="344"/>
      <c r="Q120" s="344"/>
      <c r="R120" s="344"/>
      <c r="S120" s="344"/>
      <c r="T120" s="344"/>
      <c r="U120" s="344"/>
      <c r="V120" s="344"/>
      <c r="W120" s="344"/>
      <c r="X120" s="344"/>
      <c r="Y120" s="344"/>
      <c r="Z120" s="344"/>
      <c r="AA120" s="344"/>
      <c r="AB120" s="344"/>
      <c r="AC120" s="344"/>
      <c r="AD120" s="344"/>
      <c r="AE120" s="344"/>
      <c r="AF120" s="344"/>
      <c r="AG120" s="344"/>
      <c r="AH120" s="344"/>
      <c r="AI120" s="344"/>
      <c r="AJ120" s="344"/>
      <c r="AK120" s="344"/>
      <c r="AL120" s="344"/>
      <c r="AM120" s="344"/>
      <c r="AN120" s="344"/>
      <c r="AO120" s="344"/>
      <c r="AP120" s="344"/>
      <c r="AQ120" s="344"/>
      <c r="AR120" s="344"/>
      <c r="AS120" s="344"/>
      <c r="AT120" s="344"/>
    </row>
    <row r="121" spans="1:46" x14ac:dyDescent="0.25">
      <c r="A121" s="344">
        <v>2074</v>
      </c>
      <c r="B121" s="344" t="s">
        <v>293</v>
      </c>
      <c r="C121" s="344" t="s">
        <v>292</v>
      </c>
      <c r="D121" s="344" t="s">
        <v>285</v>
      </c>
      <c r="E121" s="344" t="s">
        <v>284</v>
      </c>
      <c r="F121" s="344" t="s">
        <v>213</v>
      </c>
      <c r="G121" s="344">
        <v>861</v>
      </c>
      <c r="H121" s="344" t="s">
        <v>282</v>
      </c>
      <c r="I121" s="344" t="s">
        <v>211</v>
      </c>
      <c r="J121" s="344">
        <v>15</v>
      </c>
      <c r="K121" s="10">
        <v>546294</v>
      </c>
      <c r="L121" s="10"/>
      <c r="M121" s="344"/>
      <c r="N121" s="344"/>
      <c r="O121" s="344"/>
      <c r="P121" s="344"/>
      <c r="Q121" s="344"/>
      <c r="R121" s="344"/>
      <c r="S121" s="344"/>
      <c r="T121" s="344"/>
      <c r="U121" s="344"/>
      <c r="V121" s="344"/>
      <c r="W121" s="344"/>
      <c r="X121" s="344"/>
      <c r="Y121" s="344"/>
      <c r="Z121" s="344"/>
      <c r="AA121" s="344"/>
      <c r="AB121" s="344"/>
      <c r="AC121" s="344"/>
      <c r="AD121" s="344"/>
      <c r="AE121" s="344"/>
      <c r="AF121" s="344"/>
      <c r="AG121" s="344"/>
      <c r="AH121" s="344"/>
      <c r="AI121" s="344"/>
      <c r="AJ121" s="344"/>
      <c r="AK121" s="344"/>
      <c r="AL121" s="344"/>
      <c r="AM121" s="344"/>
      <c r="AN121" s="344"/>
      <c r="AO121" s="344"/>
      <c r="AP121" s="344"/>
      <c r="AQ121" s="344"/>
      <c r="AR121" s="344"/>
      <c r="AS121" s="344"/>
      <c r="AT121" s="344"/>
    </row>
    <row r="122" spans="1:46" x14ac:dyDescent="0.25">
      <c r="A122" s="344">
        <v>2077</v>
      </c>
      <c r="B122" s="344" t="s">
        <v>290</v>
      </c>
      <c r="C122" s="344" t="s">
        <v>289</v>
      </c>
      <c r="D122" s="344" t="s">
        <v>285</v>
      </c>
      <c r="E122" s="344" t="s">
        <v>284</v>
      </c>
      <c r="F122" s="344" t="s">
        <v>213</v>
      </c>
      <c r="G122" s="344">
        <v>861</v>
      </c>
      <c r="H122" s="344" t="s">
        <v>282</v>
      </c>
      <c r="I122" s="344" t="s">
        <v>211</v>
      </c>
      <c r="J122" s="344">
        <v>15</v>
      </c>
      <c r="K122" s="10">
        <v>772082</v>
      </c>
      <c r="L122" s="10"/>
      <c r="M122" s="344"/>
      <c r="N122" s="344"/>
      <c r="O122" s="344"/>
      <c r="P122" s="344"/>
      <c r="Q122" s="344"/>
      <c r="R122" s="344"/>
      <c r="S122" s="344"/>
      <c r="T122" s="344"/>
      <c r="U122" s="344"/>
      <c r="V122" s="344"/>
      <c r="W122" s="344"/>
      <c r="X122" s="344"/>
      <c r="Y122" s="344"/>
      <c r="Z122" s="344"/>
      <c r="AA122" s="344"/>
      <c r="AB122" s="344"/>
      <c r="AC122" s="344"/>
      <c r="AD122" s="344"/>
      <c r="AE122" s="344"/>
      <c r="AF122" s="344"/>
      <c r="AG122" s="344"/>
      <c r="AH122" s="344"/>
      <c r="AI122" s="344"/>
      <c r="AJ122" s="344"/>
      <c r="AK122" s="344"/>
      <c r="AL122" s="344"/>
      <c r="AM122" s="344"/>
      <c r="AN122" s="344"/>
      <c r="AO122" s="344"/>
      <c r="AP122" s="344"/>
      <c r="AQ122" s="344"/>
      <c r="AR122" s="344"/>
      <c r="AS122" s="344"/>
      <c r="AT122" s="344"/>
    </row>
    <row r="123" spans="1:46" x14ac:dyDescent="0.25">
      <c r="A123" s="344">
        <v>2079</v>
      </c>
      <c r="B123" s="344" t="s">
        <v>287</v>
      </c>
      <c r="C123" s="344" t="s">
        <v>286</v>
      </c>
      <c r="D123" s="344" t="s">
        <v>285</v>
      </c>
      <c r="E123" s="344" t="s">
        <v>284</v>
      </c>
      <c r="F123" s="344" t="s">
        <v>213</v>
      </c>
      <c r="G123" s="344">
        <v>861</v>
      </c>
      <c r="H123" s="344" t="s">
        <v>282</v>
      </c>
      <c r="I123" s="344" t="s">
        <v>211</v>
      </c>
      <c r="J123" s="344">
        <v>15</v>
      </c>
      <c r="K123" s="10">
        <v>1874946</v>
      </c>
      <c r="L123" s="10"/>
      <c r="M123" s="344"/>
      <c r="N123" s="344"/>
      <c r="O123" s="344"/>
      <c r="P123" s="344"/>
      <c r="Q123" s="344"/>
      <c r="R123" s="344"/>
      <c r="S123" s="344"/>
      <c r="T123" s="344"/>
      <c r="U123" s="344"/>
      <c r="V123" s="344"/>
      <c r="W123" s="344"/>
      <c r="X123" s="344"/>
      <c r="Y123" s="344"/>
      <c r="Z123" s="344"/>
      <c r="AA123" s="344"/>
      <c r="AB123" s="344"/>
      <c r="AC123" s="344"/>
      <c r="AD123" s="344"/>
      <c r="AE123" s="344"/>
      <c r="AF123" s="344"/>
      <c r="AG123" s="344"/>
      <c r="AH123" s="344"/>
      <c r="AI123" s="344"/>
      <c r="AJ123" s="344"/>
      <c r="AK123" s="344"/>
      <c r="AL123" s="344"/>
      <c r="AM123" s="344"/>
      <c r="AN123" s="344"/>
      <c r="AO123" s="344"/>
      <c r="AP123" s="344"/>
      <c r="AQ123" s="344"/>
      <c r="AR123" s="344"/>
      <c r="AS123" s="344"/>
      <c r="AT123" s="344"/>
    </row>
    <row r="124" spans="1:46" x14ac:dyDescent="0.25">
      <c r="A124" s="344">
        <v>2081</v>
      </c>
      <c r="B124" s="344" t="s">
        <v>280</v>
      </c>
      <c r="C124" s="344" t="s">
        <v>279</v>
      </c>
      <c r="D124" s="344" t="s">
        <v>278</v>
      </c>
      <c r="E124" s="344" t="s">
        <v>277</v>
      </c>
      <c r="F124" s="344" t="s">
        <v>213</v>
      </c>
      <c r="G124" s="344">
        <v>862</v>
      </c>
      <c r="H124" s="344" t="s">
        <v>275</v>
      </c>
      <c r="I124" s="344" t="s">
        <v>211</v>
      </c>
      <c r="J124" s="344">
        <v>15</v>
      </c>
      <c r="K124" s="10">
        <v>366982</v>
      </c>
      <c r="L124" s="10"/>
      <c r="M124" s="344"/>
      <c r="N124" s="344"/>
      <c r="O124" s="344"/>
      <c r="P124" s="344"/>
      <c r="Q124" s="344"/>
      <c r="R124" s="344"/>
      <c r="S124" s="344"/>
      <c r="T124" s="344"/>
      <c r="U124" s="344"/>
      <c r="V124" s="344"/>
      <c r="W124" s="344"/>
      <c r="X124" s="344"/>
      <c r="Y124" s="344"/>
      <c r="Z124" s="344"/>
      <c r="AA124" s="344"/>
      <c r="AB124" s="344"/>
      <c r="AC124" s="344"/>
      <c r="AD124" s="344"/>
      <c r="AE124" s="344"/>
      <c r="AF124" s="344"/>
      <c r="AG124" s="344"/>
      <c r="AH124" s="344"/>
      <c r="AI124" s="344"/>
      <c r="AJ124" s="344"/>
      <c r="AK124" s="344"/>
      <c r="AL124" s="344"/>
      <c r="AM124" s="344"/>
      <c r="AN124" s="344"/>
      <c r="AO124" s="344"/>
      <c r="AP124" s="344"/>
      <c r="AQ124" s="344"/>
      <c r="AR124" s="344"/>
      <c r="AS124" s="344"/>
      <c r="AT124" s="344"/>
    </row>
    <row r="125" spans="1:46" x14ac:dyDescent="0.25">
      <c r="A125" s="344">
        <v>2084</v>
      </c>
      <c r="B125" s="344" t="s">
        <v>273</v>
      </c>
      <c r="C125" s="344" t="s">
        <v>262</v>
      </c>
      <c r="D125" s="344" t="s">
        <v>261</v>
      </c>
      <c r="E125" s="344"/>
      <c r="F125" s="344" t="s">
        <v>213</v>
      </c>
      <c r="G125" s="344"/>
      <c r="H125" s="344" t="s">
        <v>212</v>
      </c>
      <c r="I125" s="344" t="s">
        <v>211</v>
      </c>
      <c r="J125" s="344">
        <v>15</v>
      </c>
      <c r="K125" s="10">
        <v>311709</v>
      </c>
      <c r="L125" s="10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44"/>
      <c r="Y125" s="344"/>
      <c r="Z125" s="344"/>
      <c r="AA125" s="344"/>
      <c r="AB125" s="344"/>
      <c r="AC125" s="344"/>
      <c r="AD125" s="344"/>
      <c r="AE125" s="344"/>
      <c r="AF125" s="344"/>
      <c r="AG125" s="344"/>
      <c r="AH125" s="344"/>
      <c r="AI125" s="344"/>
      <c r="AJ125" s="344"/>
      <c r="AK125" s="344"/>
      <c r="AL125" s="344"/>
      <c r="AM125" s="344"/>
      <c r="AN125" s="344"/>
      <c r="AO125" s="344"/>
      <c r="AP125" s="344"/>
      <c r="AQ125" s="344"/>
      <c r="AR125" s="344"/>
      <c r="AS125" s="344"/>
      <c r="AT125" s="344"/>
    </row>
    <row r="126" spans="1:46" x14ac:dyDescent="0.25">
      <c r="A126" s="344">
        <v>2085</v>
      </c>
      <c r="B126" s="344" t="s">
        <v>270</v>
      </c>
      <c r="C126" s="344" t="s">
        <v>271</v>
      </c>
      <c r="D126" s="344" t="s">
        <v>270</v>
      </c>
      <c r="E126" s="344"/>
      <c r="F126" s="344" t="s">
        <v>213</v>
      </c>
      <c r="G126" s="344"/>
      <c r="H126" s="344" t="s">
        <v>212</v>
      </c>
      <c r="I126" s="344" t="s">
        <v>211</v>
      </c>
      <c r="J126" s="344">
        <v>15</v>
      </c>
      <c r="K126" s="10">
        <v>314600</v>
      </c>
      <c r="L126" s="10"/>
      <c r="M126" s="344"/>
      <c r="N126" s="344"/>
      <c r="O126" s="344"/>
      <c r="P126" s="344"/>
      <c r="Q126" s="344"/>
      <c r="R126" s="344"/>
      <c r="S126" s="344"/>
      <c r="T126" s="344"/>
      <c r="U126" s="344"/>
      <c r="V126" s="344"/>
      <c r="W126" s="344"/>
      <c r="X126" s="344"/>
      <c r="Y126" s="344"/>
      <c r="Z126" s="344"/>
      <c r="AA126" s="344"/>
      <c r="AB126" s="344"/>
      <c r="AC126" s="344"/>
      <c r="AD126" s="344"/>
      <c r="AE126" s="344"/>
      <c r="AF126" s="344"/>
      <c r="AG126" s="344"/>
      <c r="AH126" s="344"/>
      <c r="AI126" s="344"/>
      <c r="AJ126" s="344"/>
      <c r="AK126" s="344"/>
      <c r="AL126" s="344"/>
      <c r="AM126" s="344"/>
      <c r="AN126" s="344"/>
      <c r="AO126" s="344"/>
      <c r="AP126" s="344"/>
      <c r="AQ126" s="344"/>
      <c r="AR126" s="344"/>
      <c r="AS126" s="344"/>
      <c r="AT126" s="344"/>
    </row>
    <row r="127" spans="1:46" x14ac:dyDescent="0.25">
      <c r="A127" s="344">
        <v>2086</v>
      </c>
      <c r="B127" s="344" t="s">
        <v>267</v>
      </c>
      <c r="C127" s="344" t="s">
        <v>268</v>
      </c>
      <c r="D127" s="344" t="s">
        <v>267</v>
      </c>
      <c r="E127" s="344"/>
      <c r="F127" s="344" t="s">
        <v>213</v>
      </c>
      <c r="G127" s="344"/>
      <c r="H127" s="344" t="s">
        <v>212</v>
      </c>
      <c r="I127" s="344" t="s">
        <v>211</v>
      </c>
      <c r="J127" s="344">
        <v>15</v>
      </c>
      <c r="K127" s="10">
        <v>518567</v>
      </c>
      <c r="L127" s="10"/>
      <c r="M127" s="344"/>
      <c r="N127" s="344"/>
      <c r="O127" s="344"/>
      <c r="P127" s="344"/>
      <c r="Q127" s="344"/>
      <c r="R127" s="344"/>
      <c r="S127" s="344"/>
      <c r="T127" s="344"/>
      <c r="U127" s="344"/>
      <c r="V127" s="344"/>
      <c r="W127" s="344"/>
      <c r="X127" s="344"/>
      <c r="Y127" s="344"/>
      <c r="Z127" s="344"/>
      <c r="AA127" s="344"/>
      <c r="AB127" s="344"/>
      <c r="AC127" s="344"/>
      <c r="AD127" s="344"/>
      <c r="AE127" s="344"/>
      <c r="AF127" s="344"/>
      <c r="AG127" s="344"/>
      <c r="AH127" s="344"/>
      <c r="AI127" s="344"/>
      <c r="AJ127" s="344"/>
      <c r="AK127" s="344"/>
      <c r="AL127" s="344"/>
      <c r="AM127" s="344"/>
      <c r="AN127" s="344"/>
      <c r="AO127" s="344"/>
      <c r="AP127" s="344"/>
      <c r="AQ127" s="344"/>
      <c r="AR127" s="344"/>
      <c r="AS127" s="344"/>
      <c r="AT127" s="344"/>
    </row>
    <row r="128" spans="1:46" x14ac:dyDescent="0.25">
      <c r="A128" s="344">
        <v>2087</v>
      </c>
      <c r="B128" s="344" t="s">
        <v>265</v>
      </c>
      <c r="C128" s="344" t="s">
        <v>262</v>
      </c>
      <c r="D128" s="344" t="s">
        <v>261</v>
      </c>
      <c r="E128" s="344"/>
      <c r="F128" s="344" t="s">
        <v>213</v>
      </c>
      <c r="G128" s="344"/>
      <c r="H128" s="344" t="s">
        <v>212</v>
      </c>
      <c r="I128" s="344" t="s">
        <v>211</v>
      </c>
      <c r="J128" s="344">
        <v>15</v>
      </c>
      <c r="K128" s="10">
        <v>191930</v>
      </c>
      <c r="L128" s="10"/>
      <c r="M128" s="344"/>
      <c r="N128" s="344"/>
      <c r="O128" s="344"/>
      <c r="P128" s="344"/>
      <c r="Q128" s="344"/>
      <c r="R128" s="344"/>
      <c r="S128" s="344"/>
      <c r="T128" s="344"/>
      <c r="U128" s="344"/>
      <c r="V128" s="344"/>
      <c r="W128" s="344"/>
      <c r="X128" s="344"/>
      <c r="Y128" s="344"/>
      <c r="Z128" s="344"/>
      <c r="AA128" s="344"/>
      <c r="AB128" s="344"/>
      <c r="AC128" s="344"/>
      <c r="AD128" s="344"/>
      <c r="AE128" s="344"/>
      <c r="AF128" s="344"/>
      <c r="AG128" s="344"/>
      <c r="AH128" s="344"/>
      <c r="AI128" s="344"/>
      <c r="AJ128" s="344"/>
      <c r="AK128" s="344"/>
      <c r="AL128" s="344"/>
      <c r="AM128" s="344"/>
      <c r="AN128" s="344"/>
      <c r="AO128" s="344"/>
      <c r="AP128" s="344"/>
      <c r="AQ128" s="344"/>
      <c r="AR128" s="344"/>
      <c r="AS128" s="344"/>
      <c r="AT128" s="344"/>
    </row>
    <row r="129" spans="1:46" x14ac:dyDescent="0.25">
      <c r="A129" s="344">
        <v>208701</v>
      </c>
      <c r="B129" s="344" t="s">
        <v>263</v>
      </c>
      <c r="C129" s="344" t="s">
        <v>262</v>
      </c>
      <c r="D129" s="344" t="s">
        <v>261</v>
      </c>
      <c r="E129" s="344"/>
      <c r="F129" s="344" t="s">
        <v>213</v>
      </c>
      <c r="G129" s="344"/>
      <c r="H129" s="344" t="s">
        <v>212</v>
      </c>
      <c r="I129" s="344" t="s">
        <v>211</v>
      </c>
      <c r="J129" s="344">
        <v>15</v>
      </c>
      <c r="K129" s="10">
        <v>-11035</v>
      </c>
      <c r="L129" s="10"/>
      <c r="M129" s="344"/>
      <c r="N129" s="344"/>
      <c r="O129" s="344"/>
      <c r="P129" s="344"/>
      <c r="Q129" s="344"/>
      <c r="R129" s="344"/>
      <c r="S129" s="344"/>
      <c r="T129" s="344"/>
      <c r="U129" s="344"/>
      <c r="V129" s="344"/>
      <c r="W129" s="344"/>
      <c r="X129" s="344"/>
      <c r="Y129" s="344"/>
      <c r="Z129" s="344"/>
      <c r="AA129" s="344"/>
      <c r="AB129" s="344"/>
      <c r="AC129" s="344"/>
      <c r="AD129" s="344"/>
      <c r="AE129" s="344"/>
      <c r="AF129" s="344"/>
      <c r="AG129" s="344"/>
      <c r="AH129" s="344"/>
      <c r="AI129" s="344"/>
      <c r="AJ129" s="344"/>
      <c r="AK129" s="344"/>
      <c r="AL129" s="344"/>
      <c r="AM129" s="344"/>
      <c r="AN129" s="344"/>
      <c r="AO129" s="344"/>
      <c r="AP129" s="344"/>
      <c r="AQ129" s="344"/>
      <c r="AR129" s="344"/>
      <c r="AS129" s="344"/>
      <c r="AT129" s="344"/>
    </row>
    <row r="130" spans="1:46" x14ac:dyDescent="0.25">
      <c r="A130" s="344">
        <v>2088</v>
      </c>
      <c r="B130" s="344" t="s">
        <v>258</v>
      </c>
      <c r="C130" s="344" t="s">
        <v>259</v>
      </c>
      <c r="D130" s="344" t="s">
        <v>258</v>
      </c>
      <c r="E130" s="344"/>
      <c r="F130" s="344" t="s">
        <v>213</v>
      </c>
      <c r="G130" s="344"/>
      <c r="H130" s="344" t="s">
        <v>212</v>
      </c>
      <c r="I130" s="344" t="s">
        <v>211</v>
      </c>
      <c r="J130" s="344">
        <v>15</v>
      </c>
      <c r="K130" s="10">
        <v>1216059</v>
      </c>
      <c r="L130" s="10"/>
      <c r="M130" s="344"/>
      <c r="N130" s="344"/>
      <c r="O130" s="344"/>
      <c r="P130" s="344"/>
      <c r="Q130" s="344"/>
      <c r="R130" s="344"/>
      <c r="S130" s="344"/>
      <c r="T130" s="344"/>
      <c r="U130" s="344"/>
      <c r="V130" s="344"/>
      <c r="W130" s="344"/>
      <c r="X130" s="344"/>
      <c r="Y130" s="344"/>
      <c r="Z130" s="344"/>
      <c r="AA130" s="344"/>
      <c r="AB130" s="344"/>
      <c r="AC130" s="344"/>
      <c r="AD130" s="344"/>
      <c r="AE130" s="344"/>
      <c r="AF130" s="344"/>
      <c r="AG130" s="344"/>
      <c r="AH130" s="344"/>
      <c r="AI130" s="344"/>
      <c r="AJ130" s="344"/>
      <c r="AK130" s="344"/>
      <c r="AL130" s="344"/>
      <c r="AM130" s="344"/>
      <c r="AN130" s="344"/>
      <c r="AO130" s="344"/>
      <c r="AP130" s="344"/>
      <c r="AQ130" s="344"/>
      <c r="AR130" s="344"/>
      <c r="AS130" s="344"/>
      <c r="AT130" s="344"/>
    </row>
    <row r="131" spans="1:46" x14ac:dyDescent="0.25">
      <c r="A131" s="344">
        <v>2090</v>
      </c>
      <c r="B131" s="344" t="s">
        <v>255</v>
      </c>
      <c r="C131" s="344" t="s">
        <v>256</v>
      </c>
      <c r="D131" s="344" t="s">
        <v>255</v>
      </c>
      <c r="E131" s="344"/>
      <c r="F131" s="344" t="s">
        <v>213</v>
      </c>
      <c r="G131" s="344"/>
      <c r="H131" s="344" t="s">
        <v>212</v>
      </c>
      <c r="I131" s="344" t="s">
        <v>211</v>
      </c>
      <c r="J131" s="344">
        <v>15</v>
      </c>
      <c r="K131" s="10">
        <v>666409</v>
      </c>
      <c r="L131" s="10"/>
      <c r="M131" s="344"/>
      <c r="N131" s="344"/>
      <c r="O131" s="344"/>
      <c r="P131" s="344"/>
      <c r="Q131" s="344"/>
      <c r="R131" s="344"/>
      <c r="S131" s="344"/>
      <c r="T131" s="344"/>
      <c r="U131" s="344"/>
      <c r="V131" s="344"/>
      <c r="W131" s="344"/>
      <c r="X131" s="344"/>
      <c r="Y131" s="344"/>
      <c r="Z131" s="344"/>
      <c r="AA131" s="344"/>
      <c r="AB131" s="344"/>
      <c r="AC131" s="344"/>
      <c r="AD131" s="344"/>
      <c r="AE131" s="344"/>
      <c r="AF131" s="344"/>
      <c r="AG131" s="344"/>
      <c r="AH131" s="344"/>
      <c r="AI131" s="344"/>
      <c r="AJ131" s="344"/>
      <c r="AK131" s="344"/>
      <c r="AL131" s="344"/>
      <c r="AM131" s="344"/>
      <c r="AN131" s="344"/>
      <c r="AO131" s="344"/>
      <c r="AP131" s="344"/>
      <c r="AQ131" s="344"/>
      <c r="AR131" s="344"/>
      <c r="AS131" s="344"/>
      <c r="AT131" s="344"/>
    </row>
    <row r="132" spans="1:46" x14ac:dyDescent="0.25">
      <c r="A132" s="344">
        <v>2091</v>
      </c>
      <c r="B132" s="344" t="s">
        <v>253</v>
      </c>
      <c r="C132" s="344" t="s">
        <v>252</v>
      </c>
      <c r="D132" s="344" t="s">
        <v>251</v>
      </c>
      <c r="E132" s="344" t="s">
        <v>250</v>
      </c>
      <c r="F132" s="344" t="s">
        <v>250</v>
      </c>
      <c r="G132" s="344">
        <v>120</v>
      </c>
      <c r="H132" s="344" t="s">
        <v>248</v>
      </c>
      <c r="I132" s="344" t="s">
        <v>211</v>
      </c>
      <c r="J132" s="344">
        <v>15</v>
      </c>
      <c r="K132" s="10">
        <v>1206369</v>
      </c>
      <c r="L132" s="10"/>
      <c r="M132" s="344"/>
      <c r="N132" s="344"/>
      <c r="O132" s="344"/>
      <c r="P132" s="344"/>
      <c r="Q132" s="344"/>
      <c r="R132" s="344"/>
      <c r="S132" s="344"/>
      <c r="T132" s="344"/>
      <c r="U132" s="344"/>
      <c r="V132" s="344"/>
      <c r="W132" s="344"/>
      <c r="X132" s="344"/>
      <c r="Y132" s="344"/>
      <c r="Z132" s="344"/>
      <c r="AA132" s="344"/>
      <c r="AB132" s="344"/>
      <c r="AC132" s="344"/>
      <c r="AD132" s="344"/>
      <c r="AE132" s="344"/>
      <c r="AF132" s="344"/>
      <c r="AG132" s="344"/>
      <c r="AH132" s="344"/>
      <c r="AI132" s="344"/>
      <c r="AJ132" s="344"/>
      <c r="AK132" s="344"/>
      <c r="AL132" s="344"/>
      <c r="AM132" s="344"/>
      <c r="AN132" s="344"/>
      <c r="AO132" s="344"/>
      <c r="AP132" s="344"/>
      <c r="AQ132" s="344"/>
      <c r="AR132" s="344"/>
      <c r="AS132" s="344"/>
      <c r="AT132" s="344"/>
    </row>
    <row r="133" spans="1:46" x14ac:dyDescent="0.25">
      <c r="A133" s="344">
        <v>2093</v>
      </c>
      <c r="B133" s="344" t="s">
        <v>246</v>
      </c>
      <c r="C133" s="344" t="s">
        <v>221</v>
      </c>
      <c r="D133" s="344" t="s">
        <v>246</v>
      </c>
      <c r="E133" s="344" t="s">
        <v>241</v>
      </c>
      <c r="F133" s="344" t="s">
        <v>213</v>
      </c>
      <c r="G133" s="344">
        <v>800</v>
      </c>
      <c r="H133" s="344" t="s">
        <v>239</v>
      </c>
      <c r="I133" s="344" t="s">
        <v>211</v>
      </c>
      <c r="J133" s="344">
        <v>15</v>
      </c>
      <c r="K133" s="10">
        <v>2115228</v>
      </c>
      <c r="L133" s="10"/>
      <c r="M133" s="344"/>
      <c r="N133" s="344"/>
      <c r="O133" s="344"/>
      <c r="P133" s="344"/>
      <c r="Q133" s="344"/>
      <c r="R133" s="344"/>
      <c r="S133" s="344"/>
      <c r="T133" s="344"/>
      <c r="U133" s="344"/>
      <c r="V133" s="344"/>
      <c r="W133" s="344"/>
      <c r="X133" s="344"/>
      <c r="Y133" s="344"/>
      <c r="Z133" s="344"/>
      <c r="AA133" s="344"/>
      <c r="AB133" s="344"/>
      <c r="AC133" s="344"/>
      <c r="AD133" s="344"/>
      <c r="AE133" s="344"/>
      <c r="AF133" s="344"/>
      <c r="AG133" s="344"/>
      <c r="AH133" s="344"/>
      <c r="AI133" s="344"/>
      <c r="AJ133" s="344"/>
      <c r="AK133" s="344"/>
      <c r="AL133" s="344"/>
      <c r="AM133" s="344"/>
      <c r="AN133" s="344"/>
      <c r="AO133" s="344"/>
      <c r="AP133" s="344"/>
      <c r="AQ133" s="344"/>
      <c r="AR133" s="344"/>
      <c r="AS133" s="344"/>
      <c r="AT133" s="344"/>
    </row>
    <row r="134" spans="1:46" x14ac:dyDescent="0.25">
      <c r="A134" s="344">
        <v>2094</v>
      </c>
      <c r="B134" s="344" t="s">
        <v>244</v>
      </c>
      <c r="C134" s="344" t="s">
        <v>243</v>
      </c>
      <c r="D134" s="344" t="s">
        <v>242</v>
      </c>
      <c r="E134" s="344" t="s">
        <v>241</v>
      </c>
      <c r="F134" s="344" t="s">
        <v>213</v>
      </c>
      <c r="G134" s="344">
        <v>800</v>
      </c>
      <c r="H134" s="344" t="s">
        <v>239</v>
      </c>
      <c r="I134" s="344" t="s">
        <v>211</v>
      </c>
      <c r="J134" s="344">
        <v>15</v>
      </c>
      <c r="K134" s="10">
        <v>468883</v>
      </c>
      <c r="L134" s="10"/>
      <c r="M134" s="344"/>
      <c r="N134" s="344"/>
      <c r="O134" s="344"/>
      <c r="P134" s="344"/>
      <c r="Q134" s="344"/>
      <c r="R134" s="344"/>
      <c r="S134" s="344"/>
      <c r="T134" s="344"/>
      <c r="U134" s="344"/>
      <c r="V134" s="344"/>
      <c r="W134" s="344"/>
      <c r="X134" s="344"/>
      <c r="Y134" s="344"/>
      <c r="Z134" s="344"/>
      <c r="AA134" s="344"/>
      <c r="AB134" s="344"/>
      <c r="AC134" s="344"/>
      <c r="AD134" s="344"/>
      <c r="AE134" s="344"/>
      <c r="AF134" s="344"/>
      <c r="AG134" s="344"/>
      <c r="AH134" s="344"/>
      <c r="AI134" s="344"/>
      <c r="AJ134" s="344"/>
      <c r="AK134" s="344"/>
      <c r="AL134" s="344"/>
      <c r="AM134" s="344"/>
      <c r="AN134" s="344"/>
      <c r="AO134" s="344"/>
      <c r="AP134" s="344"/>
      <c r="AQ134" s="344"/>
      <c r="AR134" s="344"/>
      <c r="AS134" s="344"/>
      <c r="AT134" s="344"/>
    </row>
    <row r="135" spans="1:46" x14ac:dyDescent="0.25">
      <c r="A135" s="344">
        <v>2095</v>
      </c>
      <c r="B135" s="344" t="s">
        <v>236</v>
      </c>
      <c r="C135" s="344" t="s">
        <v>237</v>
      </c>
      <c r="D135" s="344" t="s">
        <v>236</v>
      </c>
      <c r="E135" s="344"/>
      <c r="F135" s="344" t="s">
        <v>213</v>
      </c>
      <c r="G135" s="344"/>
      <c r="H135" s="344" t="s">
        <v>212</v>
      </c>
      <c r="I135" s="344" t="s">
        <v>211</v>
      </c>
      <c r="J135" s="344">
        <v>15</v>
      </c>
      <c r="K135" s="10">
        <v>365</v>
      </c>
      <c r="L135" s="10"/>
      <c r="M135" s="344"/>
      <c r="N135" s="344"/>
      <c r="O135" s="344"/>
      <c r="P135" s="344"/>
      <c r="Q135" s="344"/>
      <c r="R135" s="344"/>
      <c r="S135" s="344"/>
      <c r="T135" s="344"/>
      <c r="U135" s="344"/>
      <c r="V135" s="344"/>
      <c r="W135" s="344"/>
      <c r="X135" s="344"/>
      <c r="Y135" s="344"/>
      <c r="Z135" s="344"/>
      <c r="AA135" s="344"/>
      <c r="AB135" s="344"/>
      <c r="AC135" s="344"/>
      <c r="AD135" s="344"/>
      <c r="AE135" s="344"/>
      <c r="AF135" s="344"/>
      <c r="AG135" s="344"/>
      <c r="AH135" s="344"/>
      <c r="AI135" s="344"/>
      <c r="AJ135" s="344"/>
      <c r="AK135" s="344"/>
      <c r="AL135" s="344"/>
      <c r="AM135" s="344"/>
      <c r="AN135" s="344"/>
      <c r="AO135" s="344"/>
      <c r="AP135" s="344"/>
      <c r="AQ135" s="344"/>
      <c r="AR135" s="344"/>
      <c r="AS135" s="344"/>
      <c r="AT135" s="344"/>
    </row>
    <row r="136" spans="1:46" x14ac:dyDescent="0.25">
      <c r="A136" s="344">
        <v>2096</v>
      </c>
      <c r="B136" s="344" t="s">
        <v>645</v>
      </c>
      <c r="C136" s="344" t="s">
        <v>644</v>
      </c>
      <c r="D136" s="344" t="s">
        <v>242</v>
      </c>
      <c r="E136" s="344"/>
      <c r="F136" s="344" t="s">
        <v>213</v>
      </c>
      <c r="G136" s="344"/>
      <c r="H136" s="344" t="s">
        <v>212</v>
      </c>
      <c r="I136" s="344" t="s">
        <v>211</v>
      </c>
      <c r="J136" s="344">
        <v>15</v>
      </c>
      <c r="K136" s="10">
        <v>824591</v>
      </c>
      <c r="L136" s="10"/>
      <c r="M136" s="344"/>
      <c r="N136" s="344"/>
      <c r="O136" s="344"/>
      <c r="P136" s="344"/>
      <c r="Q136" s="344"/>
      <c r="R136" s="344"/>
      <c r="S136" s="344"/>
      <c r="T136" s="344"/>
      <c r="U136" s="344"/>
      <c r="V136" s="344"/>
      <c r="W136" s="344"/>
      <c r="X136" s="344"/>
      <c r="Y136" s="344"/>
      <c r="Z136" s="344"/>
      <c r="AA136" s="344"/>
      <c r="AB136" s="344"/>
      <c r="AC136" s="344"/>
      <c r="AD136" s="344"/>
      <c r="AE136" s="344"/>
      <c r="AF136" s="344"/>
      <c r="AG136" s="344"/>
      <c r="AH136" s="344"/>
      <c r="AI136" s="344"/>
      <c r="AJ136" s="344"/>
      <c r="AK136" s="344"/>
      <c r="AL136" s="344"/>
      <c r="AM136" s="344"/>
      <c r="AN136" s="344"/>
      <c r="AO136" s="344"/>
      <c r="AP136" s="344"/>
      <c r="AQ136" s="344"/>
      <c r="AR136" s="344"/>
      <c r="AS136" s="344"/>
      <c r="AT136" s="344"/>
    </row>
    <row r="137" spans="1:46" x14ac:dyDescent="0.25">
      <c r="A137" s="344">
        <v>2097</v>
      </c>
      <c r="B137" s="344" t="s">
        <v>643</v>
      </c>
      <c r="C137" s="344" t="s">
        <v>642</v>
      </c>
      <c r="D137" s="344" t="s">
        <v>242</v>
      </c>
      <c r="E137" s="344"/>
      <c r="F137" s="344" t="s">
        <v>213</v>
      </c>
      <c r="G137" s="344"/>
      <c r="H137" s="344" t="s">
        <v>212</v>
      </c>
      <c r="I137" s="344" t="s">
        <v>211</v>
      </c>
      <c r="J137" s="344">
        <v>15</v>
      </c>
      <c r="K137" s="10">
        <v>228275</v>
      </c>
      <c r="L137" s="10"/>
      <c r="M137" s="344"/>
      <c r="N137" s="344"/>
      <c r="O137" s="344"/>
      <c r="P137" s="344"/>
      <c r="Q137" s="344"/>
      <c r="R137" s="344"/>
      <c r="S137" s="344"/>
      <c r="T137" s="344"/>
      <c r="U137" s="344"/>
      <c r="V137" s="344"/>
      <c r="W137" s="344"/>
      <c r="X137" s="344"/>
      <c r="Y137" s="344"/>
      <c r="Z137" s="344"/>
      <c r="AA137" s="344"/>
      <c r="AB137" s="344"/>
      <c r="AC137" s="344"/>
      <c r="AD137" s="344"/>
      <c r="AE137" s="344"/>
      <c r="AF137" s="344"/>
      <c r="AG137" s="344"/>
      <c r="AH137" s="344"/>
      <c r="AI137" s="344"/>
      <c r="AJ137" s="344"/>
      <c r="AK137" s="344"/>
      <c r="AL137" s="344"/>
      <c r="AM137" s="344"/>
      <c r="AN137" s="344"/>
      <c r="AO137" s="344"/>
      <c r="AP137" s="344"/>
      <c r="AQ137" s="344"/>
      <c r="AR137" s="344"/>
      <c r="AS137" s="344"/>
      <c r="AT137" s="344"/>
    </row>
    <row r="138" spans="1:46" x14ac:dyDescent="0.25">
      <c r="A138" s="344">
        <v>2098</v>
      </c>
      <c r="B138" s="344" t="s">
        <v>641</v>
      </c>
      <c r="C138" s="344" t="s">
        <v>361</v>
      </c>
      <c r="D138" s="344" t="s">
        <v>360</v>
      </c>
      <c r="E138" s="344" t="s">
        <v>241</v>
      </c>
      <c r="F138" s="344" t="s">
        <v>213</v>
      </c>
      <c r="G138" s="344">
        <v>800</v>
      </c>
      <c r="H138" s="344" t="s">
        <v>239</v>
      </c>
      <c r="I138" s="344" t="s">
        <v>211</v>
      </c>
      <c r="J138" s="344">
        <v>15</v>
      </c>
      <c r="K138" s="10">
        <v>36069</v>
      </c>
      <c r="L138" s="10"/>
      <c r="M138" s="344"/>
      <c r="N138" s="344"/>
      <c r="O138" s="344"/>
      <c r="P138" s="344"/>
      <c r="Q138" s="344"/>
      <c r="R138" s="344"/>
      <c r="S138" s="344"/>
      <c r="T138" s="344"/>
      <c r="U138" s="344"/>
      <c r="V138" s="344"/>
      <c r="W138" s="344"/>
      <c r="X138" s="344"/>
      <c r="Y138" s="344"/>
      <c r="Z138" s="344"/>
      <c r="AA138" s="344"/>
      <c r="AB138" s="344"/>
      <c r="AC138" s="344"/>
      <c r="AD138" s="344"/>
      <c r="AE138" s="344"/>
      <c r="AF138" s="344"/>
      <c r="AG138" s="344"/>
      <c r="AH138" s="344"/>
      <c r="AI138" s="344"/>
      <c r="AJ138" s="344"/>
      <c r="AK138" s="344"/>
      <c r="AL138" s="344"/>
      <c r="AM138" s="344"/>
      <c r="AN138" s="344"/>
      <c r="AO138" s="344"/>
      <c r="AP138" s="344"/>
      <c r="AQ138" s="344"/>
      <c r="AR138" s="344"/>
      <c r="AS138" s="344"/>
      <c r="AT138" s="344"/>
    </row>
    <row r="139" spans="1:46" x14ac:dyDescent="0.25">
      <c r="A139" s="344">
        <v>2166</v>
      </c>
      <c r="B139" s="344" t="s">
        <v>640</v>
      </c>
      <c r="C139" s="344" t="s">
        <v>639</v>
      </c>
      <c r="D139" s="344" t="s">
        <v>242</v>
      </c>
      <c r="E139" s="344" t="s">
        <v>480</v>
      </c>
      <c r="F139" s="344" t="s">
        <v>480</v>
      </c>
      <c r="G139" s="344" t="s">
        <v>219</v>
      </c>
      <c r="H139" s="344" t="s">
        <v>218</v>
      </c>
      <c r="I139" s="344" t="s">
        <v>211</v>
      </c>
      <c r="J139" s="344">
        <v>15</v>
      </c>
      <c r="K139" s="10">
        <v>3926</v>
      </c>
      <c r="L139" s="10"/>
      <c r="M139" s="344"/>
      <c r="N139" s="344"/>
      <c r="O139" s="344"/>
      <c r="P139" s="344"/>
      <c r="Q139" s="344"/>
      <c r="R139" s="344"/>
      <c r="S139" s="344"/>
      <c r="T139" s="344"/>
      <c r="U139" s="344"/>
      <c r="V139" s="344"/>
      <c r="W139" s="344"/>
      <c r="X139" s="344"/>
      <c r="Y139" s="344"/>
      <c r="Z139" s="344"/>
      <c r="AA139" s="344"/>
      <c r="AB139" s="344"/>
      <c r="AC139" s="344"/>
      <c r="AD139" s="344"/>
      <c r="AE139" s="344"/>
      <c r="AF139" s="344"/>
      <c r="AG139" s="344"/>
      <c r="AH139" s="344"/>
      <c r="AI139" s="344"/>
      <c r="AJ139" s="344"/>
      <c r="AK139" s="344"/>
      <c r="AL139" s="344"/>
      <c r="AM139" s="344"/>
      <c r="AN139" s="344"/>
      <c r="AO139" s="344"/>
      <c r="AP139" s="344"/>
      <c r="AQ139" s="344"/>
      <c r="AR139" s="344"/>
      <c r="AS139" s="344"/>
      <c r="AT139" s="344"/>
    </row>
    <row r="140" spans="1:46" x14ac:dyDescent="0.25">
      <c r="A140" s="344">
        <v>2180</v>
      </c>
      <c r="B140" s="344" t="s">
        <v>638</v>
      </c>
      <c r="C140" s="344" t="s">
        <v>505</v>
      </c>
      <c r="D140" s="344" t="s">
        <v>504</v>
      </c>
      <c r="E140" s="344" t="s">
        <v>250</v>
      </c>
      <c r="F140" s="344" t="s">
        <v>250</v>
      </c>
      <c r="G140" s="344">
        <v>130</v>
      </c>
      <c r="H140" s="344" t="s">
        <v>452</v>
      </c>
      <c r="I140" s="344" t="s">
        <v>211</v>
      </c>
      <c r="J140" s="344">
        <v>15</v>
      </c>
      <c r="K140" s="10">
        <v>33011</v>
      </c>
      <c r="L140" s="10"/>
      <c r="M140" s="344"/>
      <c r="N140" s="344"/>
      <c r="O140" s="344"/>
      <c r="P140" s="344"/>
      <c r="Q140" s="344"/>
      <c r="R140" s="344"/>
      <c r="S140" s="344"/>
      <c r="T140" s="344"/>
      <c r="U140" s="344"/>
      <c r="V140" s="344"/>
      <c r="W140" s="344"/>
      <c r="X140" s="344"/>
      <c r="Y140" s="344"/>
      <c r="Z140" s="344"/>
      <c r="AA140" s="344"/>
      <c r="AB140" s="344"/>
      <c r="AC140" s="344"/>
      <c r="AD140" s="344"/>
      <c r="AE140" s="344"/>
      <c r="AF140" s="344"/>
      <c r="AG140" s="344"/>
      <c r="AH140" s="344"/>
      <c r="AI140" s="344"/>
      <c r="AJ140" s="344"/>
      <c r="AK140" s="344"/>
      <c r="AL140" s="344"/>
      <c r="AM140" s="344"/>
      <c r="AN140" s="344"/>
      <c r="AO140" s="344"/>
      <c r="AP140" s="344"/>
      <c r="AQ140" s="344"/>
      <c r="AR140" s="344"/>
      <c r="AS140" s="344"/>
      <c r="AT140" s="344"/>
    </row>
    <row r="141" spans="1:46" x14ac:dyDescent="0.25">
      <c r="A141" s="344">
        <v>2184</v>
      </c>
      <c r="B141" s="344" t="s">
        <v>637</v>
      </c>
      <c r="C141" s="344" t="s">
        <v>505</v>
      </c>
      <c r="D141" s="344" t="s">
        <v>504</v>
      </c>
      <c r="E141" s="344" t="s">
        <v>250</v>
      </c>
      <c r="F141" s="344" t="s">
        <v>250</v>
      </c>
      <c r="G141" s="344">
        <v>130</v>
      </c>
      <c r="H141" s="344" t="s">
        <v>452</v>
      </c>
      <c r="I141" s="344" t="s">
        <v>211</v>
      </c>
      <c r="J141" s="344">
        <v>15</v>
      </c>
      <c r="K141" s="10">
        <v>1601</v>
      </c>
      <c r="L141" s="10"/>
      <c r="M141" s="344"/>
      <c r="N141" s="344"/>
      <c r="O141" s="344"/>
      <c r="P141" s="344"/>
      <c r="Q141" s="344"/>
      <c r="R141" s="344"/>
      <c r="S141" s="344"/>
      <c r="T141" s="344"/>
      <c r="U141" s="344"/>
      <c r="V141" s="344"/>
      <c r="W141" s="344"/>
      <c r="X141" s="344"/>
      <c r="Y141" s="344"/>
      <c r="Z141" s="344"/>
      <c r="AA141" s="344"/>
      <c r="AB141" s="344"/>
      <c r="AC141" s="344"/>
      <c r="AD141" s="344"/>
      <c r="AE141" s="344"/>
      <c r="AF141" s="344"/>
      <c r="AG141" s="344"/>
      <c r="AH141" s="344"/>
      <c r="AI141" s="344"/>
      <c r="AJ141" s="344"/>
      <c r="AK141" s="344"/>
      <c r="AL141" s="344"/>
      <c r="AM141" s="344"/>
      <c r="AN141" s="344"/>
      <c r="AO141" s="344"/>
      <c r="AP141" s="344"/>
      <c r="AQ141" s="344"/>
      <c r="AR141" s="344"/>
      <c r="AS141" s="344"/>
      <c r="AT141" s="344"/>
    </row>
    <row r="142" spans="1:46" x14ac:dyDescent="0.25">
      <c r="A142" s="344">
        <v>2188</v>
      </c>
      <c r="B142" s="344" t="s">
        <v>636</v>
      </c>
      <c r="C142" s="344" t="s">
        <v>505</v>
      </c>
      <c r="D142" s="344" t="s">
        <v>504</v>
      </c>
      <c r="E142" s="344" t="s">
        <v>250</v>
      </c>
      <c r="F142" s="344" t="s">
        <v>250</v>
      </c>
      <c r="G142" s="344">
        <v>130</v>
      </c>
      <c r="H142" s="344" t="s">
        <v>452</v>
      </c>
      <c r="I142" s="344" t="s">
        <v>211</v>
      </c>
      <c r="J142" s="344">
        <v>15</v>
      </c>
      <c r="K142" s="10">
        <v>4643</v>
      </c>
      <c r="L142" s="10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44"/>
      <c r="Y142" s="344"/>
      <c r="Z142" s="344"/>
      <c r="AA142" s="344"/>
      <c r="AB142" s="344"/>
      <c r="AC142" s="344"/>
      <c r="AD142" s="344"/>
      <c r="AE142" s="344"/>
      <c r="AF142" s="344"/>
      <c r="AG142" s="344"/>
      <c r="AH142" s="344"/>
      <c r="AI142" s="344"/>
      <c r="AJ142" s="344"/>
      <c r="AK142" s="344"/>
      <c r="AL142" s="344"/>
      <c r="AM142" s="344"/>
      <c r="AN142" s="344"/>
      <c r="AO142" s="344"/>
      <c r="AP142" s="344"/>
      <c r="AQ142" s="344"/>
      <c r="AR142" s="344"/>
      <c r="AS142" s="344"/>
      <c r="AT142" s="344"/>
    </row>
    <row r="143" spans="1:46" x14ac:dyDescent="0.25">
      <c r="A143" s="344">
        <v>8810</v>
      </c>
      <c r="B143" s="344" t="s">
        <v>635</v>
      </c>
      <c r="C143" s="344" t="s">
        <v>221</v>
      </c>
      <c r="D143" s="344" t="s">
        <v>214</v>
      </c>
      <c r="E143" s="344" t="s">
        <v>220</v>
      </c>
      <c r="F143" s="344" t="s">
        <v>220</v>
      </c>
      <c r="G143" s="344" t="s">
        <v>219</v>
      </c>
      <c r="H143" s="344" t="s">
        <v>218</v>
      </c>
      <c r="I143" s="344" t="s">
        <v>211</v>
      </c>
      <c r="J143" s="344">
        <v>15</v>
      </c>
      <c r="K143" s="10">
        <v>-2779500</v>
      </c>
      <c r="L143" s="10"/>
      <c r="M143" s="344"/>
      <c r="N143" s="344"/>
      <c r="O143" s="344"/>
      <c r="P143" s="344"/>
      <c r="Q143" s="344"/>
      <c r="R143" s="344"/>
      <c r="S143" s="344"/>
      <c r="T143" s="344"/>
      <c r="U143" s="344"/>
      <c r="V143" s="344"/>
      <c r="W143" s="344"/>
      <c r="X143" s="344"/>
      <c r="Y143" s="344"/>
      <c r="Z143" s="344"/>
      <c r="AA143" s="344"/>
      <c r="AB143" s="344"/>
      <c r="AC143" s="344"/>
      <c r="AD143" s="344"/>
      <c r="AE143" s="344"/>
      <c r="AF143" s="344"/>
      <c r="AG143" s="344"/>
      <c r="AH143" s="344"/>
      <c r="AI143" s="344"/>
      <c r="AJ143" s="344"/>
      <c r="AK143" s="344"/>
      <c r="AL143" s="344"/>
      <c r="AM143" s="344"/>
      <c r="AN143" s="344"/>
      <c r="AO143" s="344"/>
      <c r="AP143" s="344"/>
      <c r="AQ143" s="344"/>
      <c r="AR143" s="344"/>
      <c r="AS143" s="344"/>
      <c r="AT143" s="344"/>
    </row>
    <row r="144" spans="1:46" x14ac:dyDescent="0.25">
      <c r="A144" s="344">
        <v>8811</v>
      </c>
      <c r="B144" s="344" t="s">
        <v>635</v>
      </c>
      <c r="C144" s="344" t="s">
        <v>221</v>
      </c>
      <c r="D144" s="344" t="s">
        <v>214</v>
      </c>
      <c r="E144" s="344"/>
      <c r="F144" s="344" t="s">
        <v>213</v>
      </c>
      <c r="G144" s="344"/>
      <c r="H144" s="344" t="s">
        <v>212</v>
      </c>
      <c r="I144" s="344" t="s">
        <v>211</v>
      </c>
      <c r="J144" s="344">
        <v>15</v>
      </c>
      <c r="K144" s="10">
        <v>-51900</v>
      </c>
      <c r="L144" s="10"/>
      <c r="M144" s="344"/>
      <c r="N144" s="344"/>
      <c r="O144" s="344"/>
      <c r="P144" s="344"/>
      <c r="Q144" s="344"/>
      <c r="R144" s="344"/>
      <c r="S144" s="344"/>
      <c r="T144" s="344"/>
      <c r="U144" s="344"/>
      <c r="V144" s="344"/>
      <c r="W144" s="344"/>
      <c r="X144" s="344"/>
      <c r="Y144" s="344"/>
      <c r="Z144" s="344"/>
      <c r="AA144" s="344"/>
      <c r="AB144" s="344"/>
      <c r="AC144" s="344"/>
      <c r="AD144" s="344"/>
      <c r="AE144" s="344"/>
      <c r="AF144" s="344"/>
      <c r="AG144" s="344"/>
      <c r="AH144" s="344"/>
      <c r="AI144" s="344"/>
      <c r="AJ144" s="344"/>
      <c r="AK144" s="344"/>
      <c r="AL144" s="344"/>
      <c r="AM144" s="344"/>
      <c r="AN144" s="344"/>
      <c r="AO144" s="344"/>
      <c r="AP144" s="344"/>
      <c r="AQ144" s="344"/>
      <c r="AR144" s="344"/>
      <c r="AS144" s="344"/>
      <c r="AT144" s="344"/>
    </row>
    <row r="145" spans="1:46" x14ac:dyDescent="0.25">
      <c r="A145" s="344">
        <v>8814</v>
      </c>
      <c r="B145" s="344" t="s">
        <v>635</v>
      </c>
      <c r="C145" s="344" t="s">
        <v>221</v>
      </c>
      <c r="D145" s="344" t="s">
        <v>214</v>
      </c>
      <c r="E145" s="344" t="s">
        <v>220</v>
      </c>
      <c r="F145" s="344" t="s">
        <v>220</v>
      </c>
      <c r="G145" s="344" t="s">
        <v>219</v>
      </c>
      <c r="H145" s="344" t="s">
        <v>218</v>
      </c>
      <c r="I145" s="344" t="s">
        <v>211</v>
      </c>
      <c r="J145" s="344">
        <v>15</v>
      </c>
      <c r="K145" s="10">
        <v>1285500</v>
      </c>
      <c r="L145" s="10"/>
      <c r="M145" s="344"/>
      <c r="N145" s="344"/>
      <c r="O145" s="344"/>
      <c r="P145" s="344"/>
      <c r="Q145" s="344"/>
      <c r="R145" s="344"/>
      <c r="S145" s="344"/>
      <c r="T145" s="344"/>
      <c r="U145" s="344"/>
      <c r="V145" s="344"/>
      <c r="W145" s="344"/>
      <c r="X145" s="344"/>
      <c r="Y145" s="344"/>
      <c r="Z145" s="344"/>
      <c r="AA145" s="344"/>
      <c r="AB145" s="344"/>
      <c r="AC145" s="344"/>
      <c r="AD145" s="344"/>
      <c r="AE145" s="344"/>
      <c r="AF145" s="344"/>
      <c r="AG145" s="344"/>
      <c r="AH145" s="344"/>
      <c r="AI145" s="344"/>
      <c r="AJ145" s="344"/>
      <c r="AK145" s="344"/>
      <c r="AL145" s="344"/>
      <c r="AM145" s="344"/>
      <c r="AN145" s="344"/>
      <c r="AO145" s="344"/>
      <c r="AP145" s="344"/>
      <c r="AQ145" s="344"/>
      <c r="AR145" s="344"/>
      <c r="AS145" s="344"/>
      <c r="AT145" s="344"/>
    </row>
    <row r="146" spans="1:46" x14ac:dyDescent="0.25">
      <c r="A146" s="344">
        <v>9014</v>
      </c>
      <c r="B146" s="344" t="s">
        <v>222</v>
      </c>
      <c r="C146" s="344" t="s">
        <v>221</v>
      </c>
      <c r="D146" s="344" t="s">
        <v>214</v>
      </c>
      <c r="E146" s="344" t="s">
        <v>220</v>
      </c>
      <c r="F146" s="344" t="s">
        <v>220</v>
      </c>
      <c r="G146" s="344" t="s">
        <v>219</v>
      </c>
      <c r="H146" s="344" t="s">
        <v>218</v>
      </c>
      <c r="I146" s="344" t="s">
        <v>211</v>
      </c>
      <c r="J146" s="344">
        <v>15</v>
      </c>
      <c r="K146" s="10">
        <v>-295300</v>
      </c>
      <c r="L146" s="10"/>
      <c r="M146" s="344"/>
      <c r="N146" s="344"/>
      <c r="O146" s="344"/>
      <c r="P146" s="344"/>
      <c r="Q146" s="344"/>
      <c r="R146" s="344"/>
      <c r="S146" s="344"/>
      <c r="T146" s="344"/>
      <c r="U146" s="344"/>
      <c r="V146" s="344"/>
      <c r="W146" s="344"/>
      <c r="X146" s="344"/>
      <c r="Y146" s="344"/>
      <c r="Z146" s="344"/>
      <c r="AA146" s="344"/>
      <c r="AB146" s="344"/>
      <c r="AC146" s="344"/>
      <c r="AD146" s="344"/>
      <c r="AE146" s="344"/>
      <c r="AF146" s="344"/>
      <c r="AG146" s="344"/>
      <c r="AH146" s="344"/>
      <c r="AI146" s="344"/>
      <c r="AJ146" s="344"/>
      <c r="AK146" s="344"/>
      <c r="AL146" s="344"/>
      <c r="AM146" s="344"/>
      <c r="AN146" s="344"/>
      <c r="AO146" s="344"/>
      <c r="AP146" s="344"/>
      <c r="AQ146" s="344"/>
      <c r="AR146" s="344"/>
      <c r="AS146" s="344"/>
      <c r="AT146" s="344"/>
    </row>
    <row r="147" spans="1:46" x14ac:dyDescent="0.25">
      <c r="A147" s="344"/>
      <c r="B147" s="344"/>
      <c r="C147" s="344"/>
      <c r="D147" s="344"/>
      <c r="E147" s="344"/>
      <c r="F147" s="344"/>
      <c r="G147" s="344"/>
      <c r="H147" s="344"/>
      <c r="I147" s="344"/>
      <c r="J147" s="344"/>
      <c r="K147" s="10">
        <f>SUM(K2:K146)</f>
        <v>154322065</v>
      </c>
      <c r="L147" s="10"/>
      <c r="M147" s="344"/>
      <c r="N147" s="344"/>
      <c r="O147" s="344"/>
      <c r="P147" s="344"/>
      <c r="Q147" s="344"/>
      <c r="R147" s="344"/>
      <c r="S147" s="344"/>
      <c r="T147" s="344"/>
      <c r="U147" s="344"/>
      <c r="V147" s="344"/>
      <c r="W147" s="344"/>
      <c r="X147" s="344"/>
      <c r="Y147" s="344"/>
      <c r="Z147" s="344"/>
      <c r="AA147" s="344"/>
      <c r="AB147" s="344"/>
      <c r="AC147" s="344"/>
      <c r="AD147" s="344"/>
      <c r="AE147" s="344"/>
      <c r="AF147" s="344"/>
      <c r="AG147" s="344"/>
      <c r="AH147" s="344"/>
      <c r="AI147" s="344"/>
      <c r="AJ147" s="344"/>
      <c r="AK147" s="344"/>
      <c r="AL147" s="344"/>
      <c r="AM147" s="344"/>
      <c r="AN147" s="344"/>
      <c r="AO147" s="344"/>
      <c r="AP147" s="344"/>
      <c r="AQ147" s="344"/>
      <c r="AR147" s="344"/>
      <c r="AS147" s="344"/>
      <c r="AT147" s="344"/>
    </row>
    <row r="148" spans="1:46" x14ac:dyDescent="0.25">
      <c r="A148" s="344"/>
      <c r="B148" s="344"/>
      <c r="C148" s="344"/>
      <c r="D148" s="344"/>
      <c r="E148" s="344"/>
      <c r="F148" s="344"/>
      <c r="G148" s="344"/>
      <c r="H148" s="344"/>
      <c r="I148" s="344"/>
      <c r="J148" s="344"/>
      <c r="K148" s="10"/>
      <c r="L148" s="10"/>
      <c r="M148" s="344"/>
      <c r="N148" s="344"/>
      <c r="O148" s="344"/>
      <c r="P148" s="344"/>
      <c r="Q148" s="344"/>
      <c r="R148" s="344"/>
      <c r="S148" s="344"/>
      <c r="T148" s="344"/>
      <c r="U148" s="344"/>
      <c r="V148" s="344"/>
      <c r="W148" s="344"/>
      <c r="X148" s="344"/>
      <c r="Y148" s="344"/>
      <c r="Z148" s="344"/>
      <c r="AA148" s="344"/>
      <c r="AB148" s="344"/>
      <c r="AC148" s="344"/>
      <c r="AD148" s="344"/>
      <c r="AE148" s="344"/>
      <c r="AF148" s="344"/>
      <c r="AG148" s="344"/>
      <c r="AH148" s="344"/>
      <c r="AI148" s="344"/>
      <c r="AJ148" s="344"/>
      <c r="AK148" s="344"/>
      <c r="AL148" s="344"/>
      <c r="AM148" s="344"/>
      <c r="AN148" s="344"/>
      <c r="AO148" s="344"/>
      <c r="AP148" s="344"/>
      <c r="AQ148" s="344"/>
      <c r="AR148" s="344"/>
      <c r="AS148" s="344"/>
      <c r="AT148" s="344"/>
    </row>
    <row r="149" spans="1:46" x14ac:dyDescent="0.25">
      <c r="A149" s="344"/>
      <c r="B149" s="344"/>
      <c r="C149" s="344"/>
      <c r="D149" s="344"/>
      <c r="E149" s="344"/>
      <c r="F149" s="344"/>
      <c r="G149" s="344"/>
      <c r="H149" s="344"/>
      <c r="I149" s="344"/>
      <c r="J149" s="344"/>
      <c r="K149" s="10"/>
      <c r="L149" s="10"/>
      <c r="M149" s="344"/>
      <c r="N149" s="344"/>
      <c r="O149" s="344"/>
      <c r="P149" s="344"/>
      <c r="Q149" s="344"/>
      <c r="R149" s="344"/>
      <c r="S149" s="344"/>
      <c r="T149" s="344"/>
      <c r="U149" s="344"/>
      <c r="V149" s="344"/>
      <c r="W149" s="344"/>
      <c r="X149" s="344"/>
      <c r="Y149" s="344"/>
      <c r="Z149" s="344"/>
      <c r="AA149" s="344"/>
      <c r="AB149" s="344"/>
      <c r="AC149" s="344"/>
      <c r="AD149" s="344"/>
      <c r="AE149" s="344"/>
      <c r="AF149" s="344"/>
      <c r="AG149" s="344"/>
      <c r="AH149" s="344"/>
      <c r="AI149" s="344"/>
      <c r="AJ149" s="344"/>
      <c r="AK149" s="344"/>
      <c r="AL149" s="344"/>
      <c r="AM149" s="344"/>
      <c r="AN149" s="344"/>
      <c r="AO149" s="344"/>
      <c r="AP149" s="344"/>
      <c r="AQ149" s="344"/>
      <c r="AR149" s="344"/>
      <c r="AS149" s="344"/>
      <c r="AT149" s="344"/>
    </row>
    <row r="150" spans="1:46" x14ac:dyDescent="0.25">
      <c r="A150" s="344"/>
      <c r="B150" s="344"/>
      <c r="C150" s="344"/>
      <c r="D150" s="344"/>
      <c r="E150" s="344"/>
      <c r="F150" s="344"/>
      <c r="G150" s="344"/>
      <c r="H150" s="344"/>
      <c r="I150" s="344"/>
      <c r="J150" s="344"/>
      <c r="K150" s="10"/>
      <c r="L150" s="10"/>
      <c r="M150" s="344"/>
      <c r="N150" s="344"/>
      <c r="O150" s="344"/>
      <c r="P150" s="344"/>
      <c r="Q150" s="344"/>
      <c r="R150" s="344"/>
      <c r="S150" s="344"/>
      <c r="T150" s="344"/>
      <c r="U150" s="344"/>
      <c r="V150" s="344"/>
      <c r="W150" s="344"/>
      <c r="X150" s="344"/>
      <c r="Y150" s="344"/>
      <c r="Z150" s="344"/>
      <c r="AA150" s="344"/>
      <c r="AB150" s="344"/>
      <c r="AC150" s="344"/>
      <c r="AD150" s="344"/>
      <c r="AE150" s="344"/>
      <c r="AF150" s="344"/>
      <c r="AG150" s="344"/>
      <c r="AH150" s="344"/>
      <c r="AI150" s="344"/>
      <c r="AJ150" s="344"/>
      <c r="AK150" s="344"/>
      <c r="AL150" s="344"/>
      <c r="AM150" s="344"/>
      <c r="AN150" s="344"/>
      <c r="AO150" s="344"/>
      <c r="AP150" s="344"/>
      <c r="AQ150" s="344"/>
      <c r="AR150" s="344"/>
      <c r="AS150" s="344"/>
      <c r="AT150" s="344"/>
    </row>
    <row r="151" spans="1:46" x14ac:dyDescent="0.25">
      <c r="A151" s="344"/>
      <c r="B151" s="344"/>
      <c r="C151" s="344"/>
      <c r="D151" s="344"/>
      <c r="E151" s="344"/>
      <c r="F151" s="344"/>
      <c r="G151" s="344"/>
      <c r="H151" s="344"/>
      <c r="I151" s="344"/>
      <c r="J151" s="364" t="s">
        <v>210</v>
      </c>
      <c r="K151" s="10"/>
      <c r="L151" s="10"/>
      <c r="M151" s="344"/>
      <c r="N151" s="344"/>
      <c r="O151" s="344"/>
      <c r="P151" s="344"/>
      <c r="Q151" s="344"/>
      <c r="R151" s="344"/>
      <c r="S151" s="344"/>
      <c r="T151" s="344"/>
      <c r="U151" s="344"/>
      <c r="V151" s="344"/>
      <c r="W151" s="344"/>
      <c r="X151" s="344"/>
      <c r="Y151" s="344"/>
      <c r="Z151" s="344"/>
      <c r="AA151" s="344"/>
      <c r="AB151" s="344"/>
      <c r="AC151" s="344"/>
      <c r="AD151" s="344"/>
      <c r="AE151" s="344"/>
      <c r="AF151" s="344"/>
      <c r="AG151" s="344"/>
      <c r="AH151" s="344"/>
      <c r="AI151" s="344"/>
      <c r="AJ151" s="344"/>
      <c r="AK151" s="344"/>
      <c r="AL151" s="344"/>
      <c r="AM151" s="344"/>
      <c r="AN151" s="344"/>
      <c r="AO151" s="344"/>
      <c r="AP151" s="344"/>
      <c r="AQ151" s="344"/>
      <c r="AR151" s="344"/>
      <c r="AS151" s="344"/>
      <c r="AT151" s="344"/>
    </row>
    <row r="152" spans="1:46" x14ac:dyDescent="0.25">
      <c r="A152" s="344"/>
      <c r="B152" s="344"/>
      <c r="C152" s="344"/>
      <c r="D152" s="344"/>
      <c r="E152" s="344"/>
      <c r="F152" s="344"/>
      <c r="G152" s="344"/>
      <c r="H152" s="344"/>
      <c r="I152" s="344"/>
      <c r="J152" s="365">
        <v>9000</v>
      </c>
      <c r="K152" s="10">
        <v>1767167.7</v>
      </c>
      <c r="L152" s="10"/>
      <c r="M152" s="344"/>
      <c r="N152" s="344"/>
      <c r="O152" s="344"/>
      <c r="P152" s="344"/>
      <c r="Q152" s="344"/>
      <c r="R152" s="344"/>
      <c r="S152" s="344"/>
      <c r="T152" s="344"/>
      <c r="U152" s="344"/>
      <c r="V152" s="344"/>
      <c r="W152" s="344"/>
      <c r="X152" s="344"/>
      <c r="Y152" s="344"/>
      <c r="Z152" s="344"/>
      <c r="AA152" s="344"/>
      <c r="AB152" s="344"/>
      <c r="AC152" s="344"/>
      <c r="AD152" s="344"/>
      <c r="AE152" s="344"/>
      <c r="AF152" s="344"/>
      <c r="AG152" s="344"/>
      <c r="AH152" s="344"/>
      <c r="AI152" s="344"/>
      <c r="AJ152" s="344"/>
      <c r="AK152" s="344"/>
      <c r="AL152" s="344"/>
      <c r="AM152" s="344"/>
      <c r="AN152" s="344"/>
      <c r="AO152" s="344"/>
      <c r="AP152" s="344"/>
      <c r="AQ152" s="344"/>
      <c r="AR152" s="344"/>
      <c r="AS152" s="344"/>
      <c r="AT152" s="344"/>
    </row>
    <row r="153" spans="1:46" x14ac:dyDescent="0.25">
      <c r="A153" s="344"/>
      <c r="B153" s="344"/>
      <c r="C153" s="344"/>
      <c r="D153" s="344"/>
      <c r="E153" s="344"/>
      <c r="F153" s="344"/>
      <c r="G153" s="344"/>
      <c r="H153" s="344"/>
      <c r="I153" s="344"/>
      <c r="J153" s="365">
        <v>1952</v>
      </c>
      <c r="K153" s="10">
        <v>70028.23</v>
      </c>
      <c r="L153" s="10"/>
      <c r="M153" s="344"/>
      <c r="N153" s="344"/>
      <c r="O153" s="344"/>
      <c r="P153" s="344"/>
      <c r="Q153" s="344"/>
      <c r="R153" s="344"/>
      <c r="S153" s="344"/>
      <c r="T153" s="344"/>
      <c r="U153" s="344"/>
      <c r="V153" s="344"/>
      <c r="W153" s="344"/>
      <c r="X153" s="344"/>
      <c r="Y153" s="344"/>
      <c r="Z153" s="344"/>
      <c r="AA153" s="344"/>
      <c r="AB153" s="344"/>
      <c r="AC153" s="344"/>
      <c r="AD153" s="344"/>
      <c r="AE153" s="344"/>
      <c r="AF153" s="344"/>
      <c r="AG153" s="344"/>
      <c r="AH153" s="344"/>
      <c r="AI153" s="344"/>
      <c r="AJ153" s="344"/>
      <c r="AK153" s="344"/>
      <c r="AL153" s="344"/>
      <c r="AM153" s="344"/>
      <c r="AN153" s="344"/>
      <c r="AO153" s="344"/>
      <c r="AP153" s="344"/>
      <c r="AQ153" s="344"/>
      <c r="AR153" s="344"/>
      <c r="AS153" s="344"/>
      <c r="AT153" s="344"/>
    </row>
    <row r="154" spans="1:46" x14ac:dyDescent="0.25">
      <c r="A154" s="344"/>
      <c r="B154" s="344"/>
      <c r="C154" s="344"/>
      <c r="D154" s="344"/>
      <c r="E154" s="344"/>
      <c r="F154" s="344"/>
      <c r="G154" s="344"/>
      <c r="H154" s="344"/>
      <c r="I154" s="344"/>
      <c r="J154" s="365"/>
      <c r="K154" s="10"/>
      <c r="L154" s="10"/>
      <c r="M154" s="344"/>
      <c r="N154" s="344"/>
      <c r="O154" s="344"/>
      <c r="P154" s="344"/>
      <c r="Q154" s="344"/>
      <c r="R154" s="344"/>
      <c r="S154" s="344"/>
      <c r="T154" s="344"/>
      <c r="U154" s="344"/>
      <c r="V154" s="344"/>
      <c r="W154" s="344"/>
      <c r="X154" s="344"/>
      <c r="Y154" s="344"/>
      <c r="Z154" s="344"/>
      <c r="AA154" s="344"/>
      <c r="AB154" s="344"/>
      <c r="AC154" s="344"/>
      <c r="AD154" s="344"/>
      <c r="AE154" s="344"/>
      <c r="AF154" s="344"/>
      <c r="AG154" s="344"/>
      <c r="AH154" s="344"/>
      <c r="AI154" s="344"/>
      <c r="AJ154" s="344"/>
      <c r="AK154" s="344"/>
      <c r="AL154" s="344"/>
      <c r="AM154" s="344"/>
      <c r="AN154" s="344"/>
      <c r="AO154" s="344"/>
      <c r="AP154" s="344"/>
      <c r="AQ154" s="344"/>
      <c r="AR154" s="344"/>
      <c r="AS154" s="344"/>
      <c r="AT154" s="344"/>
    </row>
    <row r="155" spans="1:46" x14ac:dyDescent="0.25">
      <c r="A155" s="344"/>
      <c r="B155" s="344"/>
      <c r="C155" s="344"/>
      <c r="D155" s="344"/>
      <c r="E155" s="344"/>
      <c r="F155" s="344"/>
      <c r="G155" s="344"/>
      <c r="H155" s="344"/>
      <c r="I155" s="344"/>
      <c r="J155" s="364" t="s">
        <v>209</v>
      </c>
      <c r="K155" s="10">
        <f>K147+K152+K153</f>
        <v>156159260.92999998</v>
      </c>
      <c r="L155" s="10"/>
      <c r="M155" s="344"/>
      <c r="N155" s="344"/>
      <c r="O155" s="344"/>
      <c r="P155" s="344"/>
      <c r="Q155" s="344"/>
      <c r="R155" s="344"/>
      <c r="S155" s="344"/>
      <c r="T155" s="344"/>
      <c r="U155" s="344"/>
      <c r="V155" s="344"/>
      <c r="W155" s="344"/>
      <c r="X155" s="344"/>
      <c r="Y155" s="344"/>
      <c r="Z155" s="344"/>
      <c r="AA155" s="344"/>
      <c r="AB155" s="344"/>
      <c r="AC155" s="344"/>
      <c r="AD155" s="344"/>
      <c r="AE155" s="344"/>
      <c r="AF155" s="344"/>
      <c r="AG155" s="344"/>
      <c r="AH155" s="344"/>
      <c r="AI155" s="344"/>
      <c r="AJ155" s="344"/>
      <c r="AK155" s="344"/>
      <c r="AL155" s="344"/>
      <c r="AM155" s="344"/>
      <c r="AN155" s="344"/>
      <c r="AO155" s="344"/>
      <c r="AP155" s="344"/>
      <c r="AQ155" s="344"/>
      <c r="AR155" s="344"/>
      <c r="AS155" s="344"/>
      <c r="AT155" s="344"/>
    </row>
    <row r="156" spans="1:46" x14ac:dyDescent="0.25">
      <c r="A156" s="344"/>
      <c r="B156" s="344"/>
      <c r="C156" s="344"/>
      <c r="D156" s="344"/>
      <c r="E156" s="344"/>
      <c r="F156" s="344"/>
      <c r="G156" s="344"/>
      <c r="H156" s="344"/>
      <c r="I156" s="344"/>
      <c r="J156" s="10"/>
      <c r="K156" s="10"/>
      <c r="L156" s="10"/>
      <c r="M156" s="344"/>
      <c r="N156" s="344"/>
      <c r="O156" s="344"/>
      <c r="P156" s="344"/>
      <c r="Q156" s="344"/>
      <c r="R156" s="344"/>
      <c r="S156" s="344"/>
      <c r="T156" s="344"/>
      <c r="U156" s="344"/>
      <c r="V156" s="344"/>
      <c r="W156" s="344"/>
      <c r="X156" s="344"/>
      <c r="Y156" s="344"/>
      <c r="Z156" s="344"/>
      <c r="AA156" s="344"/>
      <c r="AB156" s="344"/>
      <c r="AC156" s="344"/>
      <c r="AD156" s="344"/>
      <c r="AE156" s="344"/>
      <c r="AF156" s="344"/>
      <c r="AG156" s="344"/>
      <c r="AH156" s="344"/>
      <c r="AI156" s="344"/>
      <c r="AJ156" s="344"/>
      <c r="AK156" s="344"/>
      <c r="AL156" s="344"/>
      <c r="AM156" s="344"/>
      <c r="AN156" s="344"/>
      <c r="AO156" s="344"/>
      <c r="AP156" s="344"/>
      <c r="AQ156" s="344"/>
      <c r="AR156" s="344"/>
      <c r="AS156" s="344"/>
      <c r="AT156" s="344"/>
    </row>
    <row r="157" spans="1:46" x14ac:dyDescent="0.25">
      <c r="A157" s="344"/>
      <c r="B157" s="344"/>
      <c r="C157" s="344"/>
      <c r="D157" s="344"/>
      <c r="E157" s="344"/>
      <c r="F157" s="344"/>
      <c r="G157" s="344"/>
      <c r="H157" s="344"/>
      <c r="I157" s="344"/>
      <c r="J157" s="344"/>
      <c r="K157" s="10"/>
      <c r="L157" s="10"/>
      <c r="M157" s="344"/>
      <c r="N157" s="344"/>
      <c r="O157" s="344"/>
      <c r="P157" s="344"/>
      <c r="Q157" s="344"/>
      <c r="R157" s="344"/>
      <c r="S157" s="344"/>
      <c r="T157" s="344"/>
      <c r="U157" s="344"/>
      <c r="V157" s="344"/>
      <c r="W157" s="344"/>
      <c r="X157" s="344"/>
      <c r="Y157" s="344"/>
      <c r="Z157" s="344"/>
      <c r="AA157" s="344"/>
      <c r="AB157" s="344"/>
      <c r="AC157" s="344"/>
      <c r="AD157" s="344"/>
      <c r="AE157" s="344"/>
      <c r="AF157" s="344"/>
      <c r="AG157" s="344"/>
      <c r="AH157" s="344"/>
      <c r="AI157" s="344"/>
      <c r="AJ157" s="344"/>
      <c r="AK157" s="344"/>
      <c r="AL157" s="344"/>
      <c r="AM157" s="344"/>
      <c r="AN157" s="344"/>
      <c r="AO157" s="344"/>
      <c r="AP157" s="344"/>
      <c r="AQ157" s="344"/>
      <c r="AR157" s="344"/>
      <c r="AS157" s="344"/>
      <c r="AT157" s="344"/>
    </row>
    <row r="158" spans="1:46" x14ac:dyDescent="0.25">
      <c r="A158" s="344"/>
      <c r="B158" s="344"/>
      <c r="C158" s="344"/>
      <c r="D158" s="344"/>
      <c r="E158" s="344"/>
      <c r="F158" s="344"/>
      <c r="G158" s="344"/>
      <c r="H158" s="344"/>
      <c r="I158" s="344"/>
      <c r="J158" s="344"/>
      <c r="K158" s="10"/>
      <c r="L158" s="10"/>
      <c r="M158" s="344"/>
      <c r="N158" s="344"/>
      <c r="O158" s="344"/>
      <c r="P158" s="344"/>
      <c r="Q158" s="344"/>
      <c r="R158" s="344"/>
      <c r="S158" s="344"/>
      <c r="T158" s="344"/>
      <c r="U158" s="344"/>
      <c r="V158" s="344"/>
      <c r="W158" s="344"/>
      <c r="X158" s="344"/>
      <c r="Y158" s="344"/>
      <c r="Z158" s="344"/>
      <c r="AA158" s="344"/>
      <c r="AB158" s="344"/>
      <c r="AC158" s="344"/>
      <c r="AD158" s="344"/>
      <c r="AE158" s="344"/>
      <c r="AF158" s="344"/>
      <c r="AG158" s="344"/>
      <c r="AH158" s="344"/>
      <c r="AI158" s="344"/>
      <c r="AJ158" s="344"/>
      <c r="AK158" s="344"/>
      <c r="AL158" s="344"/>
      <c r="AM158" s="344"/>
      <c r="AN158" s="344"/>
      <c r="AO158" s="344"/>
      <c r="AP158" s="344"/>
      <c r="AQ158" s="344"/>
      <c r="AR158" s="344"/>
      <c r="AS158" s="344"/>
      <c r="AT158" s="344"/>
    </row>
    <row r="159" spans="1:46" x14ac:dyDescent="0.25">
      <c r="A159" s="344"/>
      <c r="B159" s="344"/>
      <c r="C159" s="344"/>
      <c r="D159" s="344"/>
      <c r="E159" s="344"/>
      <c r="F159" s="344"/>
      <c r="G159" s="344"/>
      <c r="H159" s="344"/>
      <c r="I159" s="344"/>
      <c r="J159" s="344"/>
      <c r="K159" s="375">
        <v>156159255.61000001</v>
      </c>
      <c r="L159" s="375"/>
      <c r="M159" s="10" t="s">
        <v>208</v>
      </c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44"/>
      <c r="Y159" s="344"/>
      <c r="Z159" s="344"/>
      <c r="AA159" s="344"/>
      <c r="AB159" s="344"/>
      <c r="AC159" s="344"/>
      <c r="AD159" s="344"/>
      <c r="AE159" s="344"/>
      <c r="AF159" s="344"/>
      <c r="AG159" s="344"/>
      <c r="AH159" s="344"/>
      <c r="AI159" s="344"/>
      <c r="AJ159" s="344"/>
      <c r="AK159" s="344"/>
      <c r="AL159" s="344"/>
      <c r="AM159" s="344"/>
      <c r="AN159" s="344"/>
      <c r="AO159" s="344"/>
      <c r="AP159" s="344"/>
      <c r="AQ159" s="344"/>
      <c r="AR159" s="344"/>
      <c r="AS159" s="344"/>
      <c r="AT159" s="344"/>
    </row>
    <row r="160" spans="1:46" x14ac:dyDescent="0.25">
      <c r="A160" s="344"/>
      <c r="B160" s="344"/>
      <c r="C160" s="344"/>
      <c r="D160" s="344"/>
      <c r="E160" s="344"/>
      <c r="F160" s="344"/>
      <c r="G160" s="344"/>
      <c r="H160" s="344"/>
      <c r="I160" s="344"/>
      <c r="J160" s="344"/>
      <c r="K160" s="10">
        <f>K155-K159</f>
        <v>5.3199999630451202</v>
      </c>
      <c r="L160" s="10"/>
      <c r="M160" s="344" t="s">
        <v>207</v>
      </c>
      <c r="N160" s="344"/>
      <c r="O160" s="344"/>
      <c r="P160" s="344"/>
      <c r="Q160" s="344"/>
      <c r="R160" s="344"/>
      <c r="S160" s="344"/>
      <c r="T160" s="344"/>
      <c r="U160" s="344"/>
      <c r="V160" s="344"/>
      <c r="W160" s="344"/>
      <c r="X160" s="344"/>
      <c r="Y160" s="344"/>
      <c r="Z160" s="344"/>
      <c r="AA160" s="344"/>
      <c r="AB160" s="344"/>
      <c r="AC160" s="344"/>
      <c r="AD160" s="344"/>
      <c r="AE160" s="344"/>
      <c r="AF160" s="344"/>
      <c r="AG160" s="344"/>
      <c r="AH160" s="344"/>
      <c r="AI160" s="344"/>
      <c r="AJ160" s="344"/>
      <c r="AK160" s="344"/>
      <c r="AL160" s="344"/>
      <c r="AM160" s="344"/>
      <c r="AN160" s="344"/>
      <c r="AO160" s="344"/>
      <c r="AP160" s="344"/>
      <c r="AQ160" s="344"/>
      <c r="AR160" s="344"/>
      <c r="AS160" s="344"/>
      <c r="AT160" s="344"/>
    </row>
    <row r="161" spans="1:46" x14ac:dyDescent="0.25">
      <c r="A161" s="344"/>
      <c r="B161" s="344"/>
      <c r="C161" s="344"/>
      <c r="D161" s="344"/>
      <c r="E161" s="344"/>
      <c r="F161" s="344"/>
      <c r="G161" s="344"/>
      <c r="H161" s="344"/>
      <c r="I161" s="344"/>
      <c r="J161" s="344"/>
      <c r="K161" s="10"/>
      <c r="L161" s="10"/>
      <c r="M161" s="344"/>
      <c r="N161" s="344"/>
      <c r="O161" s="344"/>
      <c r="P161" s="344"/>
      <c r="Q161" s="344"/>
      <c r="R161" s="344"/>
      <c r="S161" s="344"/>
      <c r="T161" s="344"/>
      <c r="U161" s="344"/>
      <c r="V161" s="344"/>
      <c r="W161" s="344"/>
      <c r="X161" s="344"/>
      <c r="Y161" s="344"/>
      <c r="Z161" s="344"/>
      <c r="AA161" s="344"/>
      <c r="AB161" s="344"/>
      <c r="AC161" s="344"/>
      <c r="AD161" s="344"/>
      <c r="AE161" s="344"/>
      <c r="AF161" s="344"/>
      <c r="AG161" s="344"/>
      <c r="AH161" s="344"/>
      <c r="AI161" s="344"/>
      <c r="AJ161" s="344"/>
      <c r="AK161" s="344"/>
      <c r="AL161" s="344"/>
      <c r="AM161" s="344"/>
      <c r="AN161" s="344"/>
      <c r="AO161" s="344"/>
      <c r="AP161" s="344"/>
      <c r="AQ161" s="344"/>
      <c r="AR161" s="344"/>
      <c r="AS161" s="344"/>
      <c r="AT161" s="344"/>
    </row>
    <row r="162" spans="1:46" x14ac:dyDescent="0.25">
      <c r="A162" s="344"/>
      <c r="B162" s="344"/>
      <c r="C162" s="344"/>
      <c r="D162" s="344"/>
      <c r="E162" s="344"/>
      <c r="F162" s="344"/>
      <c r="G162" s="344"/>
      <c r="H162" s="344"/>
      <c r="I162" s="344"/>
      <c r="J162" s="344"/>
      <c r="K162" s="10"/>
      <c r="L162" s="10"/>
      <c r="M162" s="344"/>
      <c r="N162" s="344"/>
      <c r="O162" s="344"/>
      <c r="P162" s="344"/>
      <c r="Q162" s="344"/>
      <c r="R162" s="344"/>
      <c r="S162" s="344"/>
      <c r="T162" s="344"/>
      <c r="U162" s="344"/>
      <c r="V162" s="344"/>
      <c r="W162" s="344"/>
      <c r="X162" s="344"/>
      <c r="Y162" s="344"/>
      <c r="Z162" s="344"/>
      <c r="AA162" s="344"/>
      <c r="AB162" s="344"/>
      <c r="AC162" s="344"/>
      <c r="AD162" s="344"/>
      <c r="AE162" s="344"/>
      <c r="AF162" s="344"/>
      <c r="AG162" s="344"/>
      <c r="AH162" s="344"/>
      <c r="AI162" s="344"/>
      <c r="AJ162" s="344"/>
      <c r="AK162" s="344"/>
      <c r="AL162" s="344"/>
      <c r="AM162" s="344"/>
      <c r="AN162" s="344"/>
      <c r="AO162" s="344"/>
      <c r="AP162" s="344"/>
      <c r="AQ162" s="344"/>
      <c r="AR162" s="344"/>
      <c r="AS162" s="344"/>
      <c r="AT162" s="344"/>
    </row>
    <row r="163" spans="1:46" x14ac:dyDescent="0.25">
      <c r="A163" s="344"/>
      <c r="B163" s="344"/>
      <c r="C163" s="344"/>
      <c r="D163" s="344"/>
      <c r="E163" s="344"/>
      <c r="F163" s="344"/>
      <c r="G163" s="344"/>
      <c r="H163" s="344"/>
      <c r="I163" s="344"/>
      <c r="J163" s="344"/>
      <c r="K163" s="10"/>
      <c r="L163" s="10"/>
      <c r="M163" s="344"/>
      <c r="N163" s="344"/>
      <c r="O163" s="344"/>
      <c r="P163" s="344"/>
      <c r="Q163" s="344"/>
      <c r="R163" s="344"/>
      <c r="S163" s="344"/>
      <c r="T163" s="344"/>
      <c r="U163" s="344"/>
      <c r="V163" s="344"/>
      <c r="W163" s="344"/>
      <c r="X163" s="344"/>
      <c r="Y163" s="344"/>
      <c r="Z163" s="344"/>
      <c r="AA163" s="344"/>
      <c r="AB163" s="344"/>
      <c r="AC163" s="344"/>
      <c r="AD163" s="344"/>
      <c r="AE163" s="344"/>
      <c r="AF163" s="344"/>
      <c r="AG163" s="344"/>
      <c r="AH163" s="344"/>
      <c r="AI163" s="344"/>
      <c r="AJ163" s="344"/>
      <c r="AK163" s="344"/>
      <c r="AL163" s="344"/>
      <c r="AM163" s="344"/>
      <c r="AN163" s="344"/>
      <c r="AO163" s="344"/>
      <c r="AP163" s="344"/>
      <c r="AQ163" s="344"/>
      <c r="AR163" s="344"/>
      <c r="AS163" s="344"/>
      <c r="AT163" s="344"/>
    </row>
    <row r="164" spans="1:46" x14ac:dyDescent="0.25">
      <c r="A164" s="344"/>
      <c r="B164" s="344"/>
      <c r="C164" s="344"/>
      <c r="D164" s="344"/>
      <c r="E164" s="344"/>
      <c r="F164" s="344"/>
      <c r="G164" s="344"/>
      <c r="H164" s="344"/>
      <c r="I164" s="344"/>
      <c r="J164" s="344"/>
      <c r="K164" s="10"/>
      <c r="L164" s="10"/>
      <c r="M164" s="344"/>
      <c r="N164" s="344"/>
      <c r="O164" s="344"/>
      <c r="P164" s="344"/>
      <c r="Q164" s="344"/>
      <c r="R164" s="344"/>
      <c r="S164" s="344"/>
      <c r="T164" s="344"/>
      <c r="U164" s="344"/>
      <c r="V164" s="344"/>
      <c r="W164" s="344"/>
      <c r="X164" s="344"/>
      <c r="Y164" s="344"/>
      <c r="Z164" s="344"/>
      <c r="AA164" s="344"/>
      <c r="AB164" s="344"/>
      <c r="AC164" s="344"/>
      <c r="AD164" s="344"/>
      <c r="AE164" s="344"/>
      <c r="AF164" s="344"/>
      <c r="AG164" s="344"/>
      <c r="AH164" s="344"/>
      <c r="AI164" s="344"/>
      <c r="AJ164" s="344"/>
      <c r="AK164" s="344"/>
      <c r="AL164" s="344"/>
      <c r="AM164" s="344"/>
      <c r="AN164" s="344"/>
      <c r="AO164" s="344"/>
      <c r="AP164" s="344"/>
      <c r="AQ164" s="344"/>
      <c r="AR164" s="344"/>
      <c r="AS164" s="344"/>
      <c r="AT164" s="344"/>
    </row>
    <row r="165" spans="1:46" x14ac:dyDescent="0.25">
      <c r="A165" s="344"/>
      <c r="B165" s="344"/>
      <c r="C165" s="344"/>
      <c r="D165" s="344"/>
      <c r="E165" s="344"/>
      <c r="F165" s="344"/>
      <c r="G165" s="344"/>
      <c r="H165" s="344"/>
      <c r="I165" s="344"/>
      <c r="J165" s="344"/>
      <c r="K165" s="10"/>
      <c r="L165" s="10"/>
      <c r="M165" s="344"/>
      <c r="N165" s="344"/>
      <c r="O165" s="344"/>
      <c r="P165" s="344"/>
      <c r="Q165" s="344"/>
      <c r="R165" s="344"/>
      <c r="S165" s="344"/>
      <c r="T165" s="344"/>
      <c r="U165" s="344"/>
      <c r="V165" s="344"/>
      <c r="W165" s="344"/>
      <c r="X165" s="344"/>
      <c r="Y165" s="344"/>
      <c r="Z165" s="344"/>
      <c r="AA165" s="344"/>
      <c r="AB165" s="344"/>
      <c r="AC165" s="344"/>
      <c r="AD165" s="344"/>
      <c r="AE165" s="344"/>
      <c r="AF165" s="344"/>
      <c r="AG165" s="344"/>
      <c r="AH165" s="344"/>
      <c r="AI165" s="344"/>
      <c r="AJ165" s="344"/>
      <c r="AK165" s="344"/>
      <c r="AL165" s="344"/>
      <c r="AM165" s="344"/>
      <c r="AN165" s="344"/>
      <c r="AO165" s="344"/>
      <c r="AP165" s="344"/>
      <c r="AQ165" s="344"/>
      <c r="AR165" s="344"/>
      <c r="AS165" s="344"/>
      <c r="AT165" s="344"/>
    </row>
    <row r="166" spans="1:46" x14ac:dyDescent="0.25">
      <c r="A166" s="344"/>
      <c r="B166" s="344"/>
      <c r="C166" s="344"/>
      <c r="D166" s="344"/>
      <c r="E166" s="344"/>
      <c r="F166" s="344"/>
      <c r="G166" s="344"/>
      <c r="H166" s="344"/>
      <c r="I166" s="344"/>
      <c r="J166" s="344"/>
      <c r="K166" s="10"/>
      <c r="L166" s="10"/>
      <c r="M166" s="344"/>
      <c r="N166" s="344"/>
      <c r="O166" s="344"/>
      <c r="P166" s="344"/>
      <c r="Q166" s="344"/>
      <c r="R166" s="344"/>
      <c r="S166" s="344"/>
      <c r="T166" s="344"/>
      <c r="U166" s="344"/>
      <c r="V166" s="344"/>
      <c r="W166" s="344"/>
      <c r="X166" s="344"/>
      <c r="Y166" s="344"/>
      <c r="Z166" s="344"/>
      <c r="AA166" s="344"/>
      <c r="AB166" s="344"/>
      <c r="AC166" s="344"/>
      <c r="AD166" s="344"/>
      <c r="AE166" s="344"/>
      <c r="AF166" s="344"/>
      <c r="AG166" s="344"/>
      <c r="AH166" s="344"/>
      <c r="AI166" s="344"/>
      <c r="AJ166" s="344"/>
      <c r="AK166" s="344"/>
      <c r="AL166" s="344"/>
      <c r="AM166" s="344"/>
      <c r="AN166" s="344"/>
      <c r="AO166" s="344"/>
      <c r="AP166" s="344"/>
      <c r="AQ166" s="344"/>
      <c r="AR166" s="344"/>
      <c r="AS166" s="344"/>
      <c r="AT166" s="344"/>
    </row>
    <row r="167" spans="1:46" x14ac:dyDescent="0.25">
      <c r="A167" s="344"/>
      <c r="B167" s="344"/>
      <c r="C167" s="344"/>
      <c r="D167" s="344"/>
      <c r="E167" s="344"/>
      <c r="F167" s="344"/>
      <c r="G167" s="344"/>
      <c r="H167" s="344"/>
      <c r="I167" s="344"/>
      <c r="J167" s="344"/>
      <c r="K167" s="10"/>
      <c r="L167" s="10"/>
      <c r="M167" s="344"/>
      <c r="N167" s="344"/>
      <c r="O167" s="344"/>
      <c r="P167" s="344"/>
      <c r="Q167" s="344"/>
      <c r="R167" s="344"/>
      <c r="S167" s="344"/>
      <c r="T167" s="344"/>
      <c r="U167" s="344"/>
      <c r="V167" s="344"/>
      <c r="W167" s="344"/>
      <c r="X167" s="344"/>
      <c r="Y167" s="344"/>
      <c r="Z167" s="344"/>
      <c r="AA167" s="344"/>
      <c r="AB167" s="344"/>
      <c r="AC167" s="344"/>
      <c r="AD167" s="344"/>
      <c r="AE167" s="344"/>
      <c r="AF167" s="344"/>
      <c r="AG167" s="344"/>
      <c r="AH167" s="344"/>
      <c r="AI167" s="344"/>
      <c r="AJ167" s="344"/>
      <c r="AK167" s="344"/>
      <c r="AL167" s="344"/>
      <c r="AM167" s="344"/>
      <c r="AN167" s="344"/>
      <c r="AO167" s="344"/>
      <c r="AP167" s="344"/>
      <c r="AQ167" s="344"/>
      <c r="AR167" s="344"/>
      <c r="AS167" s="344"/>
      <c r="AT167" s="344"/>
    </row>
    <row r="168" spans="1:46" x14ac:dyDescent="0.25">
      <c r="A168" s="344"/>
      <c r="B168" s="344"/>
      <c r="C168" s="344"/>
      <c r="D168" s="344"/>
      <c r="E168" s="344"/>
      <c r="F168" s="344"/>
      <c r="G168" s="344"/>
      <c r="H168" s="344"/>
      <c r="I168" s="344"/>
      <c r="J168" s="344"/>
      <c r="K168" s="10"/>
      <c r="L168" s="10"/>
      <c r="M168" s="344"/>
      <c r="N168" s="344"/>
      <c r="O168" s="344"/>
      <c r="P168" s="344"/>
      <c r="Q168" s="344"/>
      <c r="R168" s="344"/>
      <c r="S168" s="344"/>
      <c r="T168" s="344"/>
      <c r="U168" s="344"/>
      <c r="V168" s="344"/>
      <c r="W168" s="344"/>
      <c r="X168" s="344"/>
      <c r="Y168" s="344"/>
      <c r="Z168" s="344"/>
      <c r="AA168" s="344"/>
      <c r="AB168" s="344"/>
      <c r="AC168" s="344"/>
      <c r="AD168" s="344"/>
      <c r="AE168" s="344"/>
      <c r="AF168" s="344"/>
      <c r="AG168" s="344"/>
      <c r="AH168" s="344"/>
      <c r="AI168" s="344"/>
      <c r="AJ168" s="344"/>
      <c r="AK168" s="344"/>
      <c r="AL168" s="344"/>
      <c r="AM168" s="344"/>
      <c r="AN168" s="344"/>
      <c r="AO168" s="344"/>
      <c r="AP168" s="344"/>
      <c r="AQ168" s="344"/>
      <c r="AR168" s="344"/>
      <c r="AS168" s="344"/>
      <c r="AT168" s="344"/>
    </row>
    <row r="169" spans="1:46" x14ac:dyDescent="0.25">
      <c r="A169" s="344"/>
      <c r="B169" s="344"/>
      <c r="C169" s="344"/>
      <c r="D169" s="344"/>
      <c r="E169" s="344"/>
      <c r="F169" s="344"/>
      <c r="G169" s="344"/>
      <c r="H169" s="344"/>
      <c r="I169" s="344"/>
      <c r="J169" s="344"/>
      <c r="K169" s="10"/>
      <c r="L169" s="10"/>
      <c r="M169" s="344"/>
      <c r="N169" s="344"/>
      <c r="O169" s="344"/>
      <c r="P169" s="344"/>
      <c r="Q169" s="344"/>
      <c r="R169" s="344"/>
      <c r="S169" s="344"/>
      <c r="T169" s="344"/>
      <c r="U169" s="344"/>
      <c r="V169" s="344"/>
      <c r="W169" s="344"/>
      <c r="X169" s="344"/>
      <c r="Y169" s="344"/>
      <c r="Z169" s="344"/>
      <c r="AA169" s="344"/>
      <c r="AB169" s="344"/>
      <c r="AC169" s="344"/>
      <c r="AD169" s="344"/>
      <c r="AE169" s="344"/>
      <c r="AF169" s="344"/>
      <c r="AG169" s="344"/>
      <c r="AH169" s="344"/>
      <c r="AI169" s="344"/>
      <c r="AJ169" s="344"/>
      <c r="AK169" s="344"/>
      <c r="AL169" s="344"/>
      <c r="AM169" s="344"/>
      <c r="AN169" s="344"/>
      <c r="AO169" s="344"/>
      <c r="AP169" s="344"/>
      <c r="AQ169" s="344"/>
      <c r="AR169" s="344"/>
      <c r="AS169" s="344"/>
      <c r="AT169" s="344"/>
    </row>
    <row r="170" spans="1:46" x14ac:dyDescent="0.25">
      <c r="A170" s="344"/>
      <c r="B170" s="344"/>
      <c r="C170" s="344"/>
      <c r="D170" s="344"/>
      <c r="E170" s="344"/>
      <c r="F170" s="344"/>
      <c r="G170" s="344"/>
      <c r="H170" s="344"/>
      <c r="I170" s="344"/>
      <c r="J170" s="344"/>
      <c r="K170" s="10"/>
      <c r="L170" s="10"/>
      <c r="M170" s="344"/>
      <c r="N170" s="344"/>
      <c r="O170" s="344"/>
      <c r="P170" s="344"/>
      <c r="Q170" s="344"/>
      <c r="R170" s="344"/>
      <c r="S170" s="344"/>
      <c r="T170" s="344"/>
      <c r="U170" s="344"/>
      <c r="V170" s="344"/>
      <c r="W170" s="344"/>
      <c r="X170" s="344"/>
      <c r="Y170" s="344"/>
      <c r="Z170" s="344"/>
      <c r="AA170" s="344"/>
      <c r="AB170" s="344"/>
      <c r="AC170" s="344"/>
      <c r="AD170" s="344"/>
      <c r="AE170" s="344"/>
      <c r="AF170" s="344"/>
      <c r="AG170" s="344"/>
      <c r="AH170" s="344"/>
      <c r="AI170" s="344"/>
      <c r="AJ170" s="344"/>
      <c r="AK170" s="344"/>
      <c r="AL170" s="344"/>
      <c r="AM170" s="344"/>
      <c r="AN170" s="344"/>
      <c r="AO170" s="344"/>
      <c r="AP170" s="344"/>
      <c r="AQ170" s="344"/>
      <c r="AR170" s="344"/>
      <c r="AS170" s="344"/>
      <c r="AT170" s="344"/>
    </row>
    <row r="171" spans="1:46" x14ac:dyDescent="0.25">
      <c r="A171" s="344"/>
      <c r="B171" s="344"/>
      <c r="C171" s="344"/>
      <c r="D171" s="344"/>
      <c r="E171" s="344"/>
      <c r="F171" s="344"/>
      <c r="G171" s="344"/>
      <c r="H171" s="344"/>
      <c r="I171" s="344"/>
      <c r="J171" s="344"/>
      <c r="K171" s="10"/>
      <c r="L171" s="10"/>
      <c r="M171" s="344"/>
      <c r="N171" s="344"/>
      <c r="O171" s="344"/>
      <c r="P171" s="344"/>
      <c r="Q171" s="344"/>
      <c r="R171" s="344"/>
      <c r="S171" s="344"/>
      <c r="T171" s="344"/>
      <c r="U171" s="344"/>
      <c r="V171" s="344"/>
      <c r="W171" s="344"/>
      <c r="X171" s="344"/>
      <c r="Y171" s="344"/>
      <c r="Z171" s="344"/>
      <c r="AA171" s="344"/>
      <c r="AB171" s="344"/>
      <c r="AC171" s="344"/>
      <c r="AD171" s="344"/>
      <c r="AE171" s="344"/>
      <c r="AF171" s="344"/>
      <c r="AG171" s="344"/>
      <c r="AH171" s="344"/>
      <c r="AI171" s="344"/>
      <c r="AJ171" s="344"/>
      <c r="AK171" s="344"/>
      <c r="AL171" s="344"/>
      <c r="AM171" s="344"/>
      <c r="AN171" s="344"/>
      <c r="AO171" s="344"/>
      <c r="AP171" s="344"/>
      <c r="AQ171" s="344"/>
      <c r="AR171" s="344"/>
      <c r="AS171" s="344"/>
      <c r="AT171" s="344"/>
    </row>
    <row r="172" spans="1:46" x14ac:dyDescent="0.25">
      <c r="A172" s="344"/>
      <c r="B172" s="344"/>
      <c r="C172" s="344"/>
      <c r="D172" s="344"/>
      <c r="E172" s="344"/>
      <c r="F172" s="344"/>
      <c r="G172" s="344"/>
      <c r="H172" s="344"/>
      <c r="I172" s="344"/>
      <c r="J172" s="344"/>
      <c r="K172" s="10"/>
      <c r="L172" s="10"/>
      <c r="M172" s="344"/>
      <c r="N172" s="344"/>
      <c r="O172" s="344"/>
      <c r="P172" s="344"/>
      <c r="Q172" s="344"/>
      <c r="R172" s="344"/>
      <c r="S172" s="344"/>
      <c r="T172" s="344"/>
      <c r="U172" s="344"/>
      <c r="V172" s="344"/>
      <c r="W172" s="344"/>
      <c r="X172" s="344"/>
      <c r="Y172" s="344"/>
      <c r="Z172" s="344"/>
      <c r="AA172" s="344"/>
      <c r="AB172" s="344"/>
      <c r="AC172" s="344"/>
      <c r="AD172" s="344"/>
      <c r="AE172" s="344"/>
      <c r="AF172" s="344"/>
      <c r="AG172" s="344"/>
      <c r="AH172" s="344"/>
      <c r="AI172" s="344"/>
      <c r="AJ172" s="344"/>
      <c r="AK172" s="344"/>
      <c r="AL172" s="344"/>
      <c r="AM172" s="344"/>
      <c r="AN172" s="344"/>
      <c r="AO172" s="344"/>
      <c r="AP172" s="344"/>
      <c r="AQ172" s="344"/>
      <c r="AR172" s="344"/>
      <c r="AS172" s="344"/>
      <c r="AT172" s="344"/>
    </row>
    <row r="173" spans="1:46" x14ac:dyDescent="0.25">
      <c r="A173" s="344"/>
      <c r="B173" s="344"/>
      <c r="C173" s="344"/>
      <c r="D173" s="344"/>
      <c r="E173" s="344"/>
      <c r="F173" s="344"/>
      <c r="G173" s="344"/>
      <c r="H173" s="344"/>
      <c r="I173" s="344"/>
      <c r="J173" s="344"/>
      <c r="K173" s="10"/>
      <c r="L173" s="10"/>
      <c r="M173" s="344"/>
      <c r="N173" s="344"/>
      <c r="O173" s="344"/>
      <c r="P173" s="344"/>
      <c r="Q173" s="344"/>
      <c r="R173" s="344"/>
      <c r="S173" s="344"/>
      <c r="T173" s="344"/>
      <c r="U173" s="344"/>
      <c r="V173" s="344"/>
      <c r="W173" s="344"/>
      <c r="X173" s="344"/>
      <c r="Y173" s="344"/>
      <c r="Z173" s="344"/>
      <c r="AA173" s="344"/>
      <c r="AB173" s="344"/>
      <c r="AC173" s="344"/>
      <c r="AD173" s="344"/>
      <c r="AE173" s="344"/>
      <c r="AF173" s="344"/>
      <c r="AG173" s="344"/>
      <c r="AH173" s="344"/>
      <c r="AI173" s="344"/>
      <c r="AJ173" s="344"/>
      <c r="AK173" s="344"/>
      <c r="AL173" s="344"/>
      <c r="AM173" s="344"/>
      <c r="AN173" s="344"/>
      <c r="AO173" s="344"/>
      <c r="AP173" s="344"/>
      <c r="AQ173" s="344"/>
      <c r="AR173" s="344"/>
      <c r="AS173" s="344"/>
      <c r="AT173" s="344"/>
    </row>
    <row r="174" spans="1:46" x14ac:dyDescent="0.25">
      <c r="A174" s="344"/>
      <c r="B174" s="344"/>
      <c r="C174" s="344"/>
      <c r="D174" s="344"/>
      <c r="E174" s="344"/>
      <c r="F174" s="344"/>
      <c r="G174" s="344"/>
      <c r="H174" s="344"/>
      <c r="I174" s="344"/>
      <c r="J174" s="344"/>
      <c r="K174" s="10"/>
      <c r="L174" s="10"/>
      <c r="M174" s="344"/>
      <c r="N174" s="344"/>
      <c r="O174" s="344"/>
      <c r="P174" s="344"/>
      <c r="Q174" s="344"/>
      <c r="R174" s="344"/>
      <c r="S174" s="344"/>
      <c r="T174" s="344"/>
      <c r="U174" s="344"/>
      <c r="V174" s="344"/>
      <c r="W174" s="344"/>
      <c r="X174" s="344"/>
      <c r="Y174" s="344"/>
      <c r="Z174" s="344"/>
      <c r="AA174" s="344"/>
      <c r="AB174" s="344"/>
      <c r="AC174" s="344"/>
      <c r="AD174" s="344"/>
      <c r="AE174" s="344"/>
      <c r="AF174" s="344"/>
      <c r="AG174" s="344"/>
      <c r="AH174" s="344"/>
      <c r="AI174" s="344"/>
      <c r="AJ174" s="344"/>
      <c r="AK174" s="344"/>
      <c r="AL174" s="344"/>
      <c r="AM174" s="344"/>
      <c r="AN174" s="344"/>
      <c r="AO174" s="344"/>
      <c r="AP174" s="344"/>
      <c r="AQ174" s="344"/>
      <c r="AR174" s="344"/>
      <c r="AS174" s="344"/>
      <c r="AT174" s="344"/>
    </row>
    <row r="175" spans="1:46" x14ac:dyDescent="0.25">
      <c r="A175" s="344"/>
      <c r="B175" s="344"/>
      <c r="C175" s="344"/>
      <c r="D175" s="344"/>
      <c r="E175" s="344"/>
      <c r="F175" s="344"/>
      <c r="G175" s="344"/>
      <c r="H175" s="344"/>
      <c r="I175" s="344"/>
      <c r="J175" s="344"/>
      <c r="K175" s="10"/>
      <c r="L175" s="10"/>
      <c r="M175" s="344"/>
      <c r="N175" s="344"/>
      <c r="O175" s="344"/>
      <c r="P175" s="344"/>
      <c r="Q175" s="344"/>
      <c r="R175" s="344"/>
      <c r="S175" s="344"/>
      <c r="T175" s="344"/>
      <c r="U175" s="344"/>
      <c r="V175" s="344"/>
      <c r="W175" s="344"/>
      <c r="X175" s="344"/>
      <c r="Y175" s="344"/>
      <c r="Z175" s="344"/>
      <c r="AA175" s="344"/>
      <c r="AB175" s="344"/>
      <c r="AC175" s="344"/>
      <c r="AD175" s="344"/>
      <c r="AE175" s="344"/>
      <c r="AF175" s="344"/>
      <c r="AG175" s="344"/>
      <c r="AH175" s="344"/>
      <c r="AI175" s="344"/>
      <c r="AJ175" s="344"/>
      <c r="AK175" s="344"/>
      <c r="AL175" s="344"/>
      <c r="AM175" s="344"/>
      <c r="AN175" s="344"/>
      <c r="AO175" s="344"/>
      <c r="AP175" s="344"/>
      <c r="AQ175" s="344"/>
      <c r="AR175" s="344"/>
      <c r="AS175" s="344"/>
      <c r="AT175" s="344"/>
    </row>
    <row r="176" spans="1:46" x14ac:dyDescent="0.25">
      <c r="A176" s="344"/>
      <c r="B176" s="344"/>
      <c r="C176" s="344"/>
      <c r="D176" s="344"/>
      <c r="E176" s="344"/>
      <c r="F176" s="344"/>
      <c r="G176" s="344"/>
      <c r="H176" s="344"/>
      <c r="I176" s="344"/>
      <c r="J176" s="344"/>
      <c r="K176" s="10"/>
      <c r="L176" s="10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44"/>
      <c r="Y176" s="344"/>
      <c r="Z176" s="344"/>
      <c r="AA176" s="344"/>
      <c r="AB176" s="344"/>
      <c r="AC176" s="344"/>
      <c r="AD176" s="344"/>
      <c r="AE176" s="344"/>
      <c r="AF176" s="344"/>
      <c r="AG176" s="344"/>
      <c r="AH176" s="344"/>
      <c r="AI176" s="344"/>
      <c r="AJ176" s="344"/>
      <c r="AK176" s="344"/>
      <c r="AL176" s="344"/>
      <c r="AM176" s="344"/>
      <c r="AN176" s="344"/>
      <c r="AO176" s="344"/>
      <c r="AP176" s="344"/>
      <c r="AQ176" s="344"/>
      <c r="AR176" s="344"/>
      <c r="AS176" s="344"/>
      <c r="AT176" s="344"/>
    </row>
    <row r="177" spans="1:46" x14ac:dyDescent="0.25">
      <c r="A177" s="344"/>
      <c r="B177" s="344"/>
      <c r="C177" s="344"/>
      <c r="D177" s="344"/>
      <c r="E177" s="344"/>
      <c r="F177" s="344"/>
      <c r="G177" s="344"/>
      <c r="H177" s="344"/>
      <c r="I177" s="344"/>
      <c r="J177" s="344"/>
      <c r="K177" s="10"/>
      <c r="L177" s="10"/>
      <c r="M177" s="344"/>
      <c r="N177" s="344"/>
      <c r="O177" s="344"/>
      <c r="P177" s="344"/>
      <c r="Q177" s="344"/>
      <c r="R177" s="344"/>
      <c r="S177" s="344"/>
      <c r="T177" s="344"/>
      <c r="U177" s="344"/>
      <c r="V177" s="344"/>
      <c r="W177" s="344"/>
      <c r="X177" s="344"/>
      <c r="Y177" s="344"/>
      <c r="Z177" s="344"/>
      <c r="AA177" s="344"/>
      <c r="AB177" s="344"/>
      <c r="AC177" s="344"/>
      <c r="AD177" s="344"/>
      <c r="AE177" s="344"/>
      <c r="AF177" s="344"/>
      <c r="AG177" s="344"/>
      <c r="AH177" s="344"/>
      <c r="AI177" s="344"/>
      <c r="AJ177" s="344"/>
      <c r="AK177" s="344"/>
      <c r="AL177" s="344"/>
      <c r="AM177" s="344"/>
      <c r="AN177" s="344"/>
      <c r="AO177" s="344"/>
      <c r="AP177" s="344"/>
      <c r="AQ177" s="344"/>
      <c r="AR177" s="344"/>
      <c r="AS177" s="344"/>
      <c r="AT177" s="344"/>
    </row>
    <row r="178" spans="1:46" x14ac:dyDescent="0.25">
      <c r="A178" s="344"/>
      <c r="B178" s="344"/>
      <c r="C178" s="344"/>
      <c r="D178" s="344"/>
      <c r="E178" s="344"/>
      <c r="F178" s="344"/>
      <c r="G178" s="344"/>
      <c r="H178" s="344"/>
      <c r="I178" s="344"/>
      <c r="J178" s="344"/>
      <c r="K178" s="10"/>
      <c r="L178" s="10"/>
      <c r="M178" s="344"/>
      <c r="N178" s="344"/>
      <c r="O178" s="344"/>
      <c r="P178" s="344"/>
      <c r="Q178" s="344"/>
      <c r="R178" s="344"/>
      <c r="S178" s="344"/>
      <c r="T178" s="344"/>
      <c r="U178" s="344"/>
      <c r="V178" s="344"/>
      <c r="W178" s="344"/>
      <c r="X178" s="344"/>
      <c r="Y178" s="344"/>
      <c r="Z178" s="344"/>
      <c r="AA178" s="344"/>
      <c r="AB178" s="344"/>
      <c r="AC178" s="344"/>
      <c r="AD178" s="344"/>
      <c r="AE178" s="344"/>
      <c r="AF178" s="344"/>
      <c r="AG178" s="344"/>
      <c r="AH178" s="344"/>
      <c r="AI178" s="344"/>
      <c r="AJ178" s="344"/>
      <c r="AK178" s="344"/>
      <c r="AL178" s="344"/>
      <c r="AM178" s="344"/>
      <c r="AN178" s="344"/>
      <c r="AO178" s="344"/>
      <c r="AP178" s="344"/>
      <c r="AQ178" s="344"/>
      <c r="AR178" s="344"/>
      <c r="AS178" s="344"/>
      <c r="AT178" s="344"/>
    </row>
    <row r="179" spans="1:46" x14ac:dyDescent="0.25">
      <c r="A179" s="344"/>
      <c r="B179" s="344"/>
      <c r="C179" s="344"/>
      <c r="D179" s="344"/>
      <c r="E179" s="344"/>
      <c r="F179" s="344"/>
      <c r="G179" s="344"/>
      <c r="H179" s="344"/>
      <c r="I179" s="344"/>
      <c r="J179" s="344"/>
      <c r="K179" s="10"/>
      <c r="L179" s="10"/>
      <c r="M179" s="344"/>
      <c r="N179" s="344"/>
      <c r="O179" s="344"/>
      <c r="P179" s="344"/>
      <c r="Q179" s="344"/>
      <c r="R179" s="344"/>
      <c r="S179" s="344"/>
      <c r="T179" s="344"/>
      <c r="U179" s="344"/>
      <c r="V179" s="344"/>
      <c r="W179" s="344"/>
      <c r="X179" s="344"/>
      <c r="Y179" s="344"/>
      <c r="Z179" s="344"/>
      <c r="AA179" s="344"/>
      <c r="AB179" s="344"/>
      <c r="AC179" s="344"/>
      <c r="AD179" s="344"/>
      <c r="AE179" s="344"/>
      <c r="AF179" s="344"/>
      <c r="AG179" s="344"/>
      <c r="AH179" s="344"/>
      <c r="AI179" s="344"/>
      <c r="AJ179" s="344"/>
      <c r="AK179" s="344"/>
      <c r="AL179" s="344"/>
      <c r="AM179" s="344"/>
      <c r="AN179" s="344"/>
      <c r="AO179" s="344"/>
      <c r="AP179" s="344"/>
      <c r="AQ179" s="344"/>
      <c r="AR179" s="344"/>
      <c r="AS179" s="344"/>
      <c r="AT179" s="344"/>
    </row>
    <row r="180" spans="1:46" x14ac:dyDescent="0.25">
      <c r="A180" s="344"/>
      <c r="B180" s="344"/>
      <c r="C180" s="344"/>
      <c r="D180" s="344"/>
      <c r="E180" s="344"/>
      <c r="F180" s="344"/>
      <c r="G180" s="344"/>
      <c r="H180" s="344"/>
      <c r="I180" s="344"/>
      <c r="J180" s="344"/>
      <c r="K180" s="10"/>
      <c r="L180" s="10"/>
      <c r="M180" s="344"/>
      <c r="N180" s="344"/>
      <c r="O180" s="344"/>
      <c r="P180" s="344"/>
      <c r="Q180" s="344"/>
      <c r="R180" s="344"/>
      <c r="S180" s="344"/>
      <c r="T180" s="344"/>
      <c r="U180" s="344"/>
      <c r="V180" s="344"/>
      <c r="W180" s="344"/>
      <c r="X180" s="344"/>
      <c r="Y180" s="344"/>
      <c r="Z180" s="344"/>
      <c r="AA180" s="344"/>
      <c r="AB180" s="344"/>
      <c r="AC180" s="344"/>
      <c r="AD180" s="344"/>
      <c r="AE180" s="344"/>
      <c r="AF180" s="344"/>
      <c r="AG180" s="344"/>
      <c r="AH180" s="344"/>
      <c r="AI180" s="344"/>
      <c r="AJ180" s="344"/>
      <c r="AK180" s="344"/>
      <c r="AL180" s="344"/>
      <c r="AM180" s="344"/>
      <c r="AN180" s="344"/>
      <c r="AO180" s="344"/>
      <c r="AP180" s="344"/>
      <c r="AQ180" s="344"/>
      <c r="AR180" s="344"/>
      <c r="AS180" s="344"/>
      <c r="AT180" s="344"/>
    </row>
    <row r="181" spans="1:46" x14ac:dyDescent="0.25">
      <c r="A181" s="344"/>
      <c r="B181" s="344"/>
      <c r="C181" s="344"/>
      <c r="D181" s="344"/>
      <c r="E181" s="344"/>
      <c r="F181" s="344"/>
      <c r="G181" s="344"/>
      <c r="H181" s="344"/>
      <c r="I181" s="344"/>
      <c r="J181" s="344"/>
      <c r="K181" s="10"/>
      <c r="L181" s="10"/>
      <c r="M181" s="344"/>
      <c r="N181" s="344"/>
      <c r="O181" s="344"/>
      <c r="P181" s="344"/>
      <c r="Q181" s="344"/>
      <c r="R181" s="344"/>
      <c r="S181" s="344"/>
      <c r="T181" s="344"/>
      <c r="U181" s="344"/>
      <c r="V181" s="344"/>
      <c r="W181" s="344"/>
      <c r="X181" s="344"/>
      <c r="Y181" s="344"/>
      <c r="Z181" s="344"/>
      <c r="AA181" s="344"/>
      <c r="AB181" s="344"/>
      <c r="AC181" s="344"/>
      <c r="AD181" s="344"/>
      <c r="AE181" s="344"/>
      <c r="AF181" s="344"/>
      <c r="AG181" s="344"/>
      <c r="AH181" s="344"/>
      <c r="AI181" s="344"/>
      <c r="AJ181" s="344"/>
      <c r="AK181" s="344"/>
      <c r="AL181" s="344"/>
      <c r="AM181" s="344"/>
      <c r="AN181" s="344"/>
      <c r="AO181" s="344"/>
      <c r="AP181" s="344"/>
      <c r="AQ181" s="344"/>
      <c r="AR181" s="344"/>
      <c r="AS181" s="344"/>
      <c r="AT181" s="344"/>
    </row>
    <row r="182" spans="1:46" x14ac:dyDescent="0.25">
      <c r="A182" s="344"/>
      <c r="B182" s="344"/>
      <c r="C182" s="344"/>
      <c r="D182" s="344"/>
      <c r="E182" s="344"/>
      <c r="F182" s="344"/>
      <c r="G182" s="344"/>
      <c r="H182" s="344"/>
      <c r="I182" s="344"/>
      <c r="J182" s="344"/>
      <c r="K182" s="10"/>
      <c r="L182" s="10"/>
      <c r="M182" s="344"/>
      <c r="N182" s="344"/>
      <c r="O182" s="344"/>
      <c r="P182" s="344"/>
      <c r="Q182" s="344"/>
      <c r="R182" s="344"/>
      <c r="S182" s="344"/>
      <c r="T182" s="344"/>
      <c r="U182" s="344"/>
      <c r="V182" s="344"/>
      <c r="W182" s="344"/>
      <c r="X182" s="344"/>
      <c r="Y182" s="344"/>
      <c r="Z182" s="344"/>
      <c r="AA182" s="344"/>
      <c r="AB182" s="344"/>
      <c r="AC182" s="344"/>
      <c r="AD182" s="344"/>
      <c r="AE182" s="344"/>
      <c r="AF182" s="344"/>
      <c r="AG182" s="344"/>
      <c r="AH182" s="344"/>
      <c r="AI182" s="344"/>
      <c r="AJ182" s="344"/>
      <c r="AK182" s="344"/>
      <c r="AL182" s="344"/>
      <c r="AM182" s="344"/>
      <c r="AN182" s="344"/>
      <c r="AO182" s="344"/>
      <c r="AP182" s="344"/>
      <c r="AQ182" s="344"/>
      <c r="AR182" s="344"/>
      <c r="AS182" s="344"/>
      <c r="AT182" s="344"/>
    </row>
    <row r="183" spans="1:46" x14ac:dyDescent="0.25">
      <c r="A183" s="344"/>
      <c r="B183" s="344"/>
      <c r="C183" s="344"/>
      <c r="D183" s="344"/>
      <c r="E183" s="344"/>
      <c r="F183" s="344"/>
      <c r="G183" s="344"/>
      <c r="H183" s="344"/>
      <c r="I183" s="344"/>
      <c r="J183" s="344"/>
      <c r="K183" s="10"/>
      <c r="L183" s="10"/>
      <c r="M183" s="344"/>
      <c r="N183" s="344"/>
      <c r="O183" s="344"/>
      <c r="P183" s="344"/>
      <c r="Q183" s="344"/>
      <c r="R183" s="344"/>
      <c r="S183" s="344"/>
      <c r="T183" s="344"/>
      <c r="U183" s="344"/>
      <c r="V183" s="344"/>
      <c r="W183" s="344"/>
      <c r="X183" s="344"/>
      <c r="Y183" s="344"/>
      <c r="Z183" s="344"/>
      <c r="AA183" s="344"/>
      <c r="AB183" s="344"/>
      <c r="AC183" s="344"/>
      <c r="AD183" s="344"/>
      <c r="AE183" s="344"/>
      <c r="AF183" s="344"/>
      <c r="AG183" s="344"/>
      <c r="AH183" s="344"/>
      <c r="AI183" s="344"/>
      <c r="AJ183" s="344"/>
      <c r="AK183" s="344"/>
      <c r="AL183" s="344"/>
      <c r="AM183" s="344"/>
      <c r="AN183" s="344"/>
      <c r="AO183" s="344"/>
      <c r="AP183" s="344"/>
      <c r="AQ183" s="344"/>
      <c r="AR183" s="344"/>
      <c r="AS183" s="344"/>
      <c r="AT183" s="344"/>
    </row>
    <row r="184" spans="1:46" x14ac:dyDescent="0.25">
      <c r="A184" s="344"/>
      <c r="B184" s="344"/>
      <c r="C184" s="344"/>
      <c r="D184" s="344"/>
      <c r="E184" s="344"/>
      <c r="F184" s="344"/>
      <c r="G184" s="344"/>
      <c r="H184" s="344"/>
      <c r="I184" s="344"/>
      <c r="J184" s="344"/>
      <c r="K184" s="10"/>
      <c r="L184" s="10"/>
      <c r="M184" s="344"/>
      <c r="N184" s="344"/>
      <c r="O184" s="344"/>
      <c r="P184" s="344"/>
      <c r="Q184" s="344"/>
      <c r="R184" s="344"/>
      <c r="S184" s="344"/>
      <c r="T184" s="344"/>
      <c r="U184" s="344"/>
      <c r="V184" s="344"/>
      <c r="W184" s="344"/>
      <c r="X184" s="344"/>
      <c r="Y184" s="344"/>
      <c r="Z184" s="344"/>
      <c r="AA184" s="344"/>
      <c r="AB184" s="344"/>
      <c r="AC184" s="344"/>
      <c r="AD184" s="344"/>
      <c r="AE184" s="344"/>
      <c r="AF184" s="344"/>
      <c r="AG184" s="344"/>
      <c r="AH184" s="344"/>
      <c r="AI184" s="344"/>
      <c r="AJ184" s="344"/>
      <c r="AK184" s="344"/>
      <c r="AL184" s="344"/>
      <c r="AM184" s="344"/>
      <c r="AN184" s="344"/>
      <c r="AO184" s="344"/>
      <c r="AP184" s="344"/>
      <c r="AQ184" s="344"/>
      <c r="AR184" s="344"/>
      <c r="AS184" s="344"/>
      <c r="AT184" s="344"/>
    </row>
    <row r="185" spans="1:46" x14ac:dyDescent="0.25">
      <c r="A185" s="344"/>
      <c r="B185" s="344"/>
      <c r="C185" s="344"/>
      <c r="D185" s="344"/>
      <c r="E185" s="344"/>
      <c r="F185" s="344"/>
      <c r="G185" s="344"/>
      <c r="H185" s="344"/>
      <c r="I185" s="344"/>
      <c r="J185" s="344"/>
      <c r="K185" s="10"/>
      <c r="L185" s="10"/>
      <c r="M185" s="344"/>
      <c r="N185" s="344"/>
      <c r="O185" s="344"/>
      <c r="P185" s="344"/>
      <c r="Q185" s="344"/>
      <c r="R185" s="344"/>
      <c r="S185" s="344"/>
      <c r="T185" s="344"/>
      <c r="U185" s="344"/>
      <c r="V185" s="344"/>
      <c r="W185" s="344"/>
      <c r="X185" s="344"/>
      <c r="Y185" s="344"/>
      <c r="Z185" s="344"/>
      <c r="AA185" s="344"/>
      <c r="AB185" s="344"/>
      <c r="AC185" s="344"/>
      <c r="AD185" s="344"/>
      <c r="AE185" s="344"/>
      <c r="AF185" s="344"/>
      <c r="AG185" s="344"/>
      <c r="AH185" s="344"/>
      <c r="AI185" s="344"/>
      <c r="AJ185" s="344"/>
      <c r="AK185" s="344"/>
      <c r="AL185" s="344"/>
      <c r="AM185" s="344"/>
      <c r="AN185" s="344"/>
      <c r="AO185" s="344"/>
      <c r="AP185" s="344"/>
      <c r="AQ185" s="344"/>
      <c r="AR185" s="344"/>
      <c r="AS185" s="344"/>
      <c r="AT185" s="344"/>
    </row>
    <row r="186" spans="1:46" x14ac:dyDescent="0.25">
      <c r="A186" s="344"/>
      <c r="B186" s="344"/>
      <c r="C186" s="344"/>
      <c r="D186" s="344"/>
      <c r="E186" s="344"/>
      <c r="F186" s="344"/>
      <c r="G186" s="344"/>
      <c r="H186" s="344"/>
      <c r="I186" s="344"/>
      <c r="J186" s="344"/>
      <c r="K186" s="10"/>
      <c r="L186" s="10"/>
      <c r="M186" s="344"/>
      <c r="N186" s="344"/>
      <c r="O186" s="344"/>
      <c r="P186" s="344"/>
      <c r="Q186" s="344"/>
      <c r="R186" s="344"/>
      <c r="S186" s="344"/>
      <c r="T186" s="344"/>
      <c r="U186" s="344"/>
      <c r="V186" s="344"/>
      <c r="W186" s="344"/>
      <c r="X186" s="344"/>
      <c r="Y186" s="344"/>
      <c r="Z186" s="344"/>
      <c r="AA186" s="344"/>
      <c r="AB186" s="344"/>
      <c r="AC186" s="344"/>
      <c r="AD186" s="344"/>
      <c r="AE186" s="344"/>
      <c r="AF186" s="344"/>
      <c r="AG186" s="344"/>
      <c r="AH186" s="344"/>
      <c r="AI186" s="344"/>
      <c r="AJ186" s="344"/>
      <c r="AK186" s="344"/>
      <c r="AL186" s="344"/>
      <c r="AM186" s="344"/>
      <c r="AN186" s="344"/>
      <c r="AO186" s="344"/>
      <c r="AP186" s="344"/>
      <c r="AQ186" s="344"/>
      <c r="AR186" s="344"/>
      <c r="AS186" s="344"/>
      <c r="AT186" s="344"/>
    </row>
    <row r="187" spans="1:46" x14ac:dyDescent="0.25">
      <c r="A187" s="344"/>
      <c r="B187" s="344"/>
      <c r="C187" s="344"/>
      <c r="D187" s="344"/>
      <c r="E187" s="344"/>
      <c r="F187" s="344"/>
      <c r="G187" s="344"/>
      <c r="H187" s="344"/>
      <c r="I187" s="344"/>
      <c r="J187" s="344"/>
      <c r="K187" s="10"/>
      <c r="L187" s="10"/>
      <c r="M187" s="344"/>
      <c r="N187" s="344"/>
      <c r="O187" s="344"/>
      <c r="P187" s="344"/>
      <c r="Q187" s="344"/>
      <c r="R187" s="344"/>
      <c r="S187" s="344"/>
      <c r="T187" s="344"/>
      <c r="U187" s="344"/>
      <c r="V187" s="344"/>
      <c r="W187" s="344"/>
      <c r="X187" s="344"/>
      <c r="Y187" s="344"/>
      <c r="Z187" s="344"/>
      <c r="AA187" s="344"/>
      <c r="AB187" s="344"/>
      <c r="AC187" s="344"/>
      <c r="AD187" s="344"/>
      <c r="AE187" s="344"/>
      <c r="AF187" s="344"/>
      <c r="AG187" s="344"/>
      <c r="AH187" s="344"/>
      <c r="AI187" s="344"/>
      <c r="AJ187" s="344"/>
      <c r="AK187" s="344"/>
      <c r="AL187" s="344"/>
      <c r="AM187" s="344"/>
      <c r="AN187" s="344"/>
      <c r="AO187" s="344"/>
      <c r="AP187" s="344"/>
      <c r="AQ187" s="344"/>
      <c r="AR187" s="344"/>
      <c r="AS187" s="344"/>
      <c r="AT187" s="344"/>
    </row>
    <row r="188" spans="1:46" x14ac:dyDescent="0.25">
      <c r="A188" s="344"/>
      <c r="B188" s="344"/>
      <c r="C188" s="344"/>
      <c r="D188" s="344"/>
      <c r="E188" s="344"/>
      <c r="F188" s="344"/>
      <c r="G188" s="344"/>
      <c r="H188" s="344"/>
      <c r="I188" s="344"/>
      <c r="J188" s="344"/>
      <c r="K188" s="10"/>
      <c r="L188" s="10"/>
      <c r="M188" s="344"/>
      <c r="N188" s="344"/>
      <c r="O188" s="344"/>
      <c r="P188" s="344"/>
      <c r="Q188" s="344"/>
      <c r="R188" s="344"/>
      <c r="S188" s="344"/>
      <c r="T188" s="344"/>
      <c r="U188" s="344"/>
      <c r="V188" s="344"/>
      <c r="W188" s="344"/>
      <c r="X188" s="344"/>
      <c r="Y188" s="344"/>
      <c r="Z188" s="344"/>
      <c r="AA188" s="344"/>
      <c r="AB188" s="344"/>
      <c r="AC188" s="344"/>
      <c r="AD188" s="344"/>
      <c r="AE188" s="344"/>
      <c r="AF188" s="344"/>
      <c r="AG188" s="344"/>
      <c r="AH188" s="344"/>
      <c r="AI188" s="344"/>
      <c r="AJ188" s="344"/>
      <c r="AK188" s="344"/>
      <c r="AL188" s="344"/>
      <c r="AM188" s="344"/>
      <c r="AN188" s="344"/>
      <c r="AO188" s="344"/>
      <c r="AP188" s="344"/>
      <c r="AQ188" s="344"/>
      <c r="AR188" s="344"/>
      <c r="AS188" s="344"/>
      <c r="AT188" s="344"/>
    </row>
    <row r="189" spans="1:46" x14ac:dyDescent="0.25">
      <c r="A189" s="344"/>
      <c r="B189" s="344"/>
      <c r="C189" s="344"/>
      <c r="D189" s="344"/>
      <c r="E189" s="344"/>
      <c r="F189" s="344"/>
      <c r="G189" s="344"/>
      <c r="H189" s="344"/>
      <c r="I189" s="344"/>
      <c r="J189" s="344"/>
      <c r="K189" s="10"/>
      <c r="L189" s="10"/>
      <c r="M189" s="344"/>
      <c r="N189" s="344"/>
      <c r="O189" s="344"/>
      <c r="P189" s="344"/>
      <c r="Q189" s="344"/>
      <c r="R189" s="344"/>
      <c r="S189" s="344"/>
      <c r="T189" s="344"/>
      <c r="U189" s="344"/>
      <c r="V189" s="344"/>
      <c r="W189" s="344"/>
      <c r="X189" s="344"/>
      <c r="Y189" s="344"/>
      <c r="Z189" s="344"/>
      <c r="AA189" s="344"/>
      <c r="AB189" s="344"/>
      <c r="AC189" s="344"/>
      <c r="AD189" s="344"/>
      <c r="AE189" s="344"/>
      <c r="AF189" s="344"/>
      <c r="AG189" s="344"/>
      <c r="AH189" s="344"/>
      <c r="AI189" s="344"/>
      <c r="AJ189" s="344"/>
      <c r="AK189" s="344"/>
      <c r="AL189" s="344"/>
      <c r="AM189" s="344"/>
      <c r="AN189" s="344"/>
      <c r="AO189" s="344"/>
      <c r="AP189" s="344"/>
      <c r="AQ189" s="344"/>
      <c r="AR189" s="344"/>
      <c r="AS189" s="344"/>
      <c r="AT189" s="344"/>
    </row>
    <row r="190" spans="1:46" x14ac:dyDescent="0.25">
      <c r="A190" s="344"/>
      <c r="B190" s="344"/>
      <c r="C190" s="344"/>
      <c r="D190" s="344"/>
      <c r="E190" s="344"/>
      <c r="F190" s="344"/>
      <c r="G190" s="344"/>
      <c r="H190" s="344"/>
      <c r="I190" s="344"/>
      <c r="J190" s="344"/>
      <c r="K190" s="10"/>
      <c r="L190" s="10"/>
      <c r="M190" s="344"/>
      <c r="N190" s="344"/>
      <c r="O190" s="344"/>
      <c r="P190" s="344"/>
      <c r="Q190" s="344"/>
      <c r="R190" s="344"/>
      <c r="S190" s="344"/>
      <c r="T190" s="344"/>
      <c r="U190" s="344"/>
      <c r="V190" s="344"/>
      <c r="W190" s="344"/>
      <c r="X190" s="344"/>
      <c r="Y190" s="344"/>
      <c r="Z190" s="344"/>
      <c r="AA190" s="344"/>
      <c r="AB190" s="344"/>
      <c r="AC190" s="344"/>
      <c r="AD190" s="344"/>
      <c r="AE190" s="344"/>
      <c r="AF190" s="344"/>
      <c r="AG190" s="344"/>
      <c r="AH190" s="344"/>
      <c r="AI190" s="344"/>
      <c r="AJ190" s="344"/>
      <c r="AK190" s="344"/>
      <c r="AL190" s="344"/>
      <c r="AM190" s="344"/>
      <c r="AN190" s="344"/>
      <c r="AO190" s="344"/>
      <c r="AP190" s="344"/>
      <c r="AQ190" s="344"/>
      <c r="AR190" s="344"/>
      <c r="AS190" s="344"/>
      <c r="AT190" s="344"/>
    </row>
    <row r="191" spans="1:46" x14ac:dyDescent="0.25">
      <c r="A191" s="344"/>
      <c r="B191" s="344"/>
      <c r="C191" s="344"/>
      <c r="D191" s="344"/>
      <c r="E191" s="344"/>
      <c r="F191" s="344"/>
      <c r="G191" s="344"/>
      <c r="H191" s="344"/>
      <c r="I191" s="344"/>
      <c r="J191" s="344"/>
      <c r="K191" s="10"/>
      <c r="L191" s="10"/>
      <c r="M191" s="344"/>
      <c r="N191" s="344"/>
      <c r="O191" s="344"/>
      <c r="P191" s="344"/>
      <c r="Q191" s="344"/>
      <c r="R191" s="344"/>
      <c r="S191" s="344"/>
      <c r="T191" s="344"/>
      <c r="U191" s="344"/>
      <c r="V191" s="344"/>
      <c r="W191" s="344"/>
      <c r="X191" s="344"/>
      <c r="Y191" s="344"/>
      <c r="Z191" s="344"/>
      <c r="AA191" s="344"/>
      <c r="AB191" s="344"/>
      <c r="AC191" s="344"/>
      <c r="AD191" s="344"/>
      <c r="AE191" s="344"/>
      <c r="AF191" s="344"/>
      <c r="AG191" s="344"/>
      <c r="AH191" s="344"/>
      <c r="AI191" s="344"/>
      <c r="AJ191" s="344"/>
      <c r="AK191" s="344"/>
      <c r="AL191" s="344"/>
      <c r="AM191" s="344"/>
      <c r="AN191" s="344"/>
      <c r="AO191" s="344"/>
      <c r="AP191" s="344"/>
      <c r="AQ191" s="344"/>
      <c r="AR191" s="344"/>
      <c r="AS191" s="344"/>
      <c r="AT191" s="344"/>
    </row>
    <row r="192" spans="1:46" x14ac:dyDescent="0.25">
      <c r="A192" s="344"/>
      <c r="B192" s="344"/>
      <c r="C192" s="344"/>
      <c r="D192" s="344"/>
      <c r="E192" s="344"/>
      <c r="F192" s="344"/>
      <c r="G192" s="344"/>
      <c r="H192" s="344"/>
      <c r="I192" s="344"/>
      <c r="J192" s="344"/>
      <c r="K192" s="10"/>
      <c r="L192" s="10"/>
      <c r="M192" s="344"/>
      <c r="N192" s="344"/>
      <c r="O192" s="344"/>
      <c r="P192" s="344"/>
      <c r="Q192" s="344"/>
      <c r="R192" s="344"/>
      <c r="S192" s="344"/>
      <c r="T192" s="344"/>
      <c r="U192" s="344"/>
      <c r="V192" s="344"/>
      <c r="W192" s="344"/>
      <c r="X192" s="344"/>
      <c r="Y192" s="344"/>
      <c r="Z192" s="344"/>
      <c r="AA192" s="344"/>
      <c r="AB192" s="344"/>
      <c r="AC192" s="344"/>
      <c r="AD192" s="344"/>
      <c r="AE192" s="344"/>
      <c r="AF192" s="344"/>
      <c r="AG192" s="344"/>
      <c r="AH192" s="344"/>
      <c r="AI192" s="344"/>
      <c r="AJ192" s="344"/>
      <c r="AK192" s="344"/>
      <c r="AL192" s="344"/>
      <c r="AM192" s="344"/>
      <c r="AN192" s="344"/>
      <c r="AO192" s="344"/>
      <c r="AP192" s="344"/>
      <c r="AQ192" s="344"/>
      <c r="AR192" s="344"/>
      <c r="AS192" s="344"/>
      <c r="AT192" s="344"/>
    </row>
    <row r="193" spans="1:46" x14ac:dyDescent="0.25">
      <c r="A193" s="344"/>
      <c r="B193" s="344"/>
      <c r="C193" s="344"/>
      <c r="D193" s="344"/>
      <c r="E193" s="344"/>
      <c r="F193" s="344"/>
      <c r="G193" s="344"/>
      <c r="H193" s="344"/>
      <c r="I193" s="344"/>
      <c r="J193" s="344"/>
      <c r="K193" s="10"/>
      <c r="L193" s="10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44"/>
      <c r="Y193" s="344"/>
      <c r="Z193" s="344"/>
      <c r="AA193" s="344"/>
      <c r="AB193" s="344"/>
      <c r="AC193" s="344"/>
      <c r="AD193" s="344"/>
      <c r="AE193" s="344"/>
      <c r="AF193" s="344"/>
      <c r="AG193" s="344"/>
      <c r="AH193" s="344"/>
      <c r="AI193" s="344"/>
      <c r="AJ193" s="344"/>
      <c r="AK193" s="344"/>
      <c r="AL193" s="344"/>
      <c r="AM193" s="344"/>
      <c r="AN193" s="344"/>
      <c r="AO193" s="344"/>
      <c r="AP193" s="344"/>
      <c r="AQ193" s="344"/>
      <c r="AR193" s="344"/>
      <c r="AS193" s="344"/>
      <c r="AT193" s="344"/>
    </row>
    <row r="194" spans="1:46" x14ac:dyDescent="0.25">
      <c r="A194" s="344"/>
      <c r="B194" s="344"/>
      <c r="C194" s="344"/>
      <c r="D194" s="344"/>
      <c r="E194" s="344"/>
      <c r="F194" s="344"/>
      <c r="G194" s="344"/>
      <c r="H194" s="344"/>
      <c r="I194" s="344"/>
      <c r="J194" s="344"/>
      <c r="K194" s="10"/>
      <c r="L194" s="10"/>
      <c r="M194" s="344"/>
      <c r="N194" s="344"/>
      <c r="O194" s="344"/>
      <c r="P194" s="344"/>
      <c r="Q194" s="344"/>
      <c r="R194" s="344"/>
      <c r="S194" s="344"/>
      <c r="T194" s="344"/>
      <c r="U194" s="344"/>
      <c r="V194" s="344"/>
      <c r="W194" s="344"/>
      <c r="X194" s="344"/>
      <c r="Y194" s="344"/>
      <c r="Z194" s="344"/>
      <c r="AA194" s="344"/>
      <c r="AB194" s="344"/>
      <c r="AC194" s="344"/>
      <c r="AD194" s="344"/>
      <c r="AE194" s="344"/>
      <c r="AF194" s="344"/>
      <c r="AG194" s="344"/>
      <c r="AH194" s="344"/>
      <c r="AI194" s="344"/>
      <c r="AJ194" s="344"/>
      <c r="AK194" s="344"/>
      <c r="AL194" s="344"/>
      <c r="AM194" s="344"/>
      <c r="AN194" s="344"/>
      <c r="AO194" s="344"/>
      <c r="AP194" s="344"/>
      <c r="AQ194" s="344"/>
      <c r="AR194" s="344"/>
      <c r="AS194" s="344"/>
      <c r="AT194" s="344"/>
    </row>
    <row r="195" spans="1:46" x14ac:dyDescent="0.25">
      <c r="A195" s="344"/>
      <c r="B195" s="344"/>
      <c r="C195" s="344"/>
      <c r="D195" s="344"/>
      <c r="E195" s="344"/>
      <c r="F195" s="344"/>
      <c r="G195" s="344"/>
      <c r="H195" s="344"/>
      <c r="I195" s="344"/>
      <c r="J195" s="344"/>
      <c r="K195" s="10"/>
      <c r="L195" s="10"/>
      <c r="M195" s="344"/>
      <c r="N195" s="344"/>
      <c r="O195" s="344"/>
      <c r="P195" s="344"/>
      <c r="Q195" s="344"/>
      <c r="R195" s="344"/>
      <c r="S195" s="344"/>
      <c r="T195" s="344"/>
      <c r="U195" s="344"/>
      <c r="V195" s="344"/>
      <c r="W195" s="344"/>
      <c r="X195" s="344"/>
      <c r="Y195" s="344"/>
      <c r="Z195" s="344"/>
      <c r="AA195" s="344"/>
      <c r="AB195" s="344"/>
      <c r="AC195" s="344"/>
      <c r="AD195" s="344"/>
      <c r="AE195" s="344"/>
      <c r="AF195" s="344"/>
      <c r="AG195" s="344"/>
      <c r="AH195" s="344"/>
      <c r="AI195" s="344"/>
      <c r="AJ195" s="344"/>
      <c r="AK195" s="344"/>
      <c r="AL195" s="344"/>
      <c r="AM195" s="344"/>
      <c r="AN195" s="344"/>
      <c r="AO195" s="344"/>
      <c r="AP195" s="344"/>
      <c r="AQ195" s="344"/>
      <c r="AR195" s="344"/>
      <c r="AS195" s="344"/>
      <c r="AT195" s="344"/>
    </row>
    <row r="196" spans="1:46" x14ac:dyDescent="0.25">
      <c r="A196" s="344"/>
      <c r="B196" s="344"/>
      <c r="C196" s="344"/>
      <c r="D196" s="344"/>
      <c r="E196" s="344"/>
      <c r="F196" s="344"/>
      <c r="G196" s="344"/>
      <c r="H196" s="344"/>
      <c r="I196" s="344"/>
      <c r="J196" s="344"/>
      <c r="K196" s="10"/>
      <c r="L196" s="10"/>
      <c r="M196" s="344"/>
      <c r="N196" s="344"/>
      <c r="O196" s="344"/>
      <c r="P196" s="344"/>
      <c r="Q196" s="344"/>
      <c r="R196" s="344"/>
      <c r="S196" s="344"/>
      <c r="T196" s="344"/>
      <c r="U196" s="344"/>
      <c r="V196" s="344"/>
      <c r="W196" s="344"/>
      <c r="X196" s="344"/>
      <c r="Y196" s="344"/>
      <c r="Z196" s="344"/>
      <c r="AA196" s="344"/>
      <c r="AB196" s="344"/>
      <c r="AC196" s="344"/>
      <c r="AD196" s="344"/>
      <c r="AE196" s="344"/>
      <c r="AF196" s="344"/>
      <c r="AG196" s="344"/>
      <c r="AH196" s="344"/>
      <c r="AI196" s="344"/>
      <c r="AJ196" s="344"/>
      <c r="AK196" s="344"/>
      <c r="AL196" s="344"/>
      <c r="AM196" s="344"/>
      <c r="AN196" s="344"/>
      <c r="AO196" s="344"/>
      <c r="AP196" s="344"/>
      <c r="AQ196" s="344"/>
      <c r="AR196" s="344"/>
      <c r="AS196" s="344"/>
      <c r="AT196" s="344"/>
    </row>
    <row r="197" spans="1:46" x14ac:dyDescent="0.25">
      <c r="A197" s="344"/>
      <c r="B197" s="344"/>
      <c r="C197" s="344"/>
      <c r="D197" s="344"/>
      <c r="E197" s="344"/>
      <c r="F197" s="344"/>
      <c r="G197" s="344"/>
      <c r="H197" s="344"/>
      <c r="I197" s="344"/>
      <c r="J197" s="344"/>
      <c r="K197" s="10"/>
      <c r="L197" s="10"/>
      <c r="M197" s="344"/>
      <c r="N197" s="344"/>
      <c r="O197" s="344"/>
      <c r="P197" s="344"/>
      <c r="Q197" s="344"/>
      <c r="R197" s="344"/>
      <c r="S197" s="344"/>
      <c r="T197" s="344"/>
      <c r="U197" s="344"/>
      <c r="V197" s="344"/>
      <c r="W197" s="344"/>
      <c r="X197" s="344"/>
      <c r="Y197" s="344"/>
      <c r="Z197" s="344"/>
      <c r="AA197" s="344"/>
      <c r="AB197" s="344"/>
      <c r="AC197" s="344"/>
      <c r="AD197" s="344"/>
      <c r="AE197" s="344"/>
      <c r="AF197" s="344"/>
      <c r="AG197" s="344"/>
      <c r="AH197" s="344"/>
      <c r="AI197" s="344"/>
      <c r="AJ197" s="344"/>
      <c r="AK197" s="344"/>
      <c r="AL197" s="344"/>
      <c r="AM197" s="344"/>
      <c r="AN197" s="344"/>
      <c r="AO197" s="344"/>
      <c r="AP197" s="344"/>
      <c r="AQ197" s="344"/>
      <c r="AR197" s="344"/>
      <c r="AS197" s="344"/>
      <c r="AT197" s="344"/>
    </row>
    <row r="198" spans="1:46" x14ac:dyDescent="0.25">
      <c r="A198" s="344"/>
      <c r="B198" s="344"/>
      <c r="C198" s="344"/>
      <c r="D198" s="344"/>
      <c r="E198" s="344"/>
      <c r="F198" s="344"/>
      <c r="G198" s="344"/>
      <c r="H198" s="344"/>
      <c r="I198" s="344"/>
      <c r="J198" s="344"/>
      <c r="K198" s="10"/>
      <c r="L198" s="10"/>
      <c r="M198" s="344"/>
      <c r="N198" s="344"/>
      <c r="O198" s="344"/>
      <c r="P198" s="344"/>
      <c r="Q198" s="344"/>
      <c r="R198" s="344"/>
      <c r="S198" s="344"/>
      <c r="T198" s="344"/>
      <c r="U198" s="344"/>
      <c r="V198" s="344"/>
      <c r="W198" s="344"/>
      <c r="X198" s="344"/>
      <c r="Y198" s="344"/>
      <c r="Z198" s="344"/>
      <c r="AA198" s="344"/>
      <c r="AB198" s="344"/>
      <c r="AC198" s="344"/>
      <c r="AD198" s="344"/>
      <c r="AE198" s="344"/>
      <c r="AF198" s="344"/>
      <c r="AG198" s="344"/>
      <c r="AH198" s="344"/>
      <c r="AI198" s="344"/>
      <c r="AJ198" s="344"/>
      <c r="AK198" s="344"/>
      <c r="AL198" s="344"/>
      <c r="AM198" s="344"/>
      <c r="AN198" s="344"/>
      <c r="AO198" s="344"/>
      <c r="AP198" s="344"/>
      <c r="AQ198" s="344"/>
      <c r="AR198" s="344"/>
      <c r="AS198" s="344"/>
      <c r="AT198" s="344"/>
    </row>
    <row r="199" spans="1:46" x14ac:dyDescent="0.25">
      <c r="A199" s="344"/>
      <c r="B199" s="344"/>
      <c r="C199" s="344"/>
      <c r="D199" s="344"/>
      <c r="E199" s="344"/>
      <c r="F199" s="344"/>
      <c r="G199" s="344"/>
      <c r="H199" s="344"/>
      <c r="I199" s="344"/>
      <c r="J199" s="344"/>
      <c r="K199" s="10"/>
      <c r="L199" s="10"/>
      <c r="M199" s="344"/>
      <c r="N199" s="344"/>
      <c r="O199" s="344"/>
      <c r="P199" s="344"/>
      <c r="Q199" s="344"/>
      <c r="R199" s="344"/>
      <c r="S199" s="344"/>
      <c r="T199" s="344"/>
      <c r="U199" s="344"/>
      <c r="V199" s="344"/>
      <c r="W199" s="344"/>
      <c r="X199" s="344"/>
      <c r="Y199" s="344"/>
      <c r="Z199" s="344"/>
      <c r="AA199" s="344"/>
      <c r="AB199" s="344"/>
      <c r="AC199" s="344"/>
      <c r="AD199" s="344"/>
      <c r="AE199" s="344"/>
      <c r="AF199" s="344"/>
      <c r="AG199" s="344"/>
      <c r="AH199" s="344"/>
      <c r="AI199" s="344"/>
      <c r="AJ199" s="344"/>
      <c r="AK199" s="344"/>
      <c r="AL199" s="344"/>
      <c r="AM199" s="344"/>
      <c r="AN199" s="344"/>
      <c r="AO199" s="344"/>
      <c r="AP199" s="344"/>
      <c r="AQ199" s="344"/>
      <c r="AR199" s="344"/>
      <c r="AS199" s="344"/>
      <c r="AT199" s="344"/>
    </row>
    <row r="200" spans="1:46" x14ac:dyDescent="0.25">
      <c r="A200" s="344"/>
      <c r="B200" s="344"/>
      <c r="C200" s="344"/>
      <c r="D200" s="344"/>
      <c r="E200" s="344"/>
      <c r="F200" s="344"/>
      <c r="G200" s="344"/>
      <c r="H200" s="344"/>
      <c r="I200" s="344"/>
      <c r="J200" s="344"/>
      <c r="K200" s="10"/>
      <c r="L200" s="10"/>
      <c r="M200" s="344"/>
      <c r="N200" s="344"/>
      <c r="O200" s="344"/>
      <c r="P200" s="344"/>
      <c r="Q200" s="344"/>
      <c r="R200" s="344"/>
      <c r="S200" s="344"/>
      <c r="T200" s="344"/>
      <c r="U200" s="344"/>
      <c r="V200" s="344"/>
      <c r="W200" s="344"/>
      <c r="X200" s="344"/>
      <c r="Y200" s="344"/>
      <c r="Z200" s="344"/>
      <c r="AA200" s="344"/>
      <c r="AB200" s="344"/>
      <c r="AC200" s="344"/>
      <c r="AD200" s="344"/>
      <c r="AE200" s="344"/>
      <c r="AF200" s="344"/>
      <c r="AG200" s="344"/>
      <c r="AH200" s="344"/>
      <c r="AI200" s="344"/>
      <c r="AJ200" s="344"/>
      <c r="AK200" s="344"/>
      <c r="AL200" s="344"/>
      <c r="AM200" s="344"/>
      <c r="AN200" s="344"/>
      <c r="AO200" s="344"/>
      <c r="AP200" s="344"/>
      <c r="AQ200" s="344"/>
      <c r="AR200" s="344"/>
      <c r="AS200" s="344"/>
      <c r="AT200" s="344"/>
    </row>
    <row r="201" spans="1:46" x14ac:dyDescent="0.25">
      <c r="A201" s="344"/>
      <c r="B201" s="344"/>
      <c r="C201" s="344"/>
      <c r="D201" s="344"/>
      <c r="E201" s="344"/>
      <c r="F201" s="344"/>
      <c r="G201" s="344"/>
      <c r="H201" s="344"/>
      <c r="I201" s="344"/>
      <c r="J201" s="344"/>
      <c r="K201" s="10"/>
      <c r="L201" s="10"/>
      <c r="M201" s="344"/>
      <c r="N201" s="344"/>
      <c r="O201" s="344"/>
      <c r="P201" s="344"/>
      <c r="Q201" s="344"/>
      <c r="R201" s="344"/>
      <c r="S201" s="344"/>
      <c r="T201" s="344"/>
      <c r="U201" s="344"/>
      <c r="V201" s="344"/>
      <c r="W201" s="344"/>
      <c r="X201" s="344"/>
      <c r="Y201" s="344"/>
      <c r="Z201" s="344"/>
      <c r="AA201" s="344"/>
      <c r="AB201" s="344"/>
      <c r="AC201" s="344"/>
      <c r="AD201" s="344"/>
      <c r="AE201" s="344"/>
      <c r="AF201" s="344"/>
      <c r="AG201" s="344"/>
      <c r="AH201" s="344"/>
      <c r="AI201" s="344"/>
      <c r="AJ201" s="344"/>
      <c r="AK201" s="344"/>
      <c r="AL201" s="344"/>
      <c r="AM201" s="344"/>
      <c r="AN201" s="344"/>
      <c r="AO201" s="344"/>
      <c r="AP201" s="344"/>
      <c r="AQ201" s="344"/>
      <c r="AR201" s="344"/>
      <c r="AS201" s="344"/>
      <c r="AT201" s="344"/>
    </row>
    <row r="202" spans="1:46" x14ac:dyDescent="0.25">
      <c r="A202" s="344"/>
      <c r="B202" s="344"/>
      <c r="C202" s="344"/>
      <c r="D202" s="344"/>
      <c r="E202" s="344"/>
      <c r="F202" s="344"/>
      <c r="G202" s="344"/>
      <c r="H202" s="344"/>
      <c r="I202" s="344"/>
      <c r="J202" s="344"/>
      <c r="K202" s="10"/>
      <c r="L202" s="10"/>
      <c r="M202" s="344"/>
      <c r="N202" s="344"/>
      <c r="O202" s="344"/>
      <c r="P202" s="344"/>
      <c r="Q202" s="344"/>
      <c r="R202" s="344"/>
      <c r="S202" s="344"/>
      <c r="T202" s="344"/>
      <c r="U202" s="344"/>
      <c r="V202" s="344"/>
      <c r="W202" s="344"/>
      <c r="X202" s="344"/>
      <c r="Y202" s="344"/>
      <c r="Z202" s="344"/>
      <c r="AA202" s="344"/>
      <c r="AB202" s="344"/>
      <c r="AC202" s="344"/>
      <c r="AD202" s="344"/>
      <c r="AE202" s="344"/>
      <c r="AF202" s="344"/>
      <c r="AG202" s="344"/>
      <c r="AH202" s="344"/>
      <c r="AI202" s="344"/>
      <c r="AJ202" s="344"/>
      <c r="AK202" s="344"/>
      <c r="AL202" s="344"/>
      <c r="AM202" s="344"/>
      <c r="AN202" s="344"/>
      <c r="AO202" s="344"/>
      <c r="AP202" s="344"/>
      <c r="AQ202" s="344"/>
      <c r="AR202" s="344"/>
      <c r="AS202" s="344"/>
      <c r="AT202" s="344"/>
    </row>
    <row r="203" spans="1:46" x14ac:dyDescent="0.25">
      <c r="A203" s="344"/>
      <c r="B203" s="344"/>
      <c r="C203" s="344"/>
      <c r="D203" s="344"/>
      <c r="E203" s="344"/>
      <c r="F203" s="344"/>
      <c r="G203" s="344"/>
      <c r="H203" s="344"/>
      <c r="I203" s="344"/>
      <c r="J203" s="344"/>
      <c r="K203" s="10"/>
      <c r="L203" s="10"/>
      <c r="M203" s="344"/>
      <c r="N203" s="344"/>
      <c r="O203" s="344"/>
      <c r="P203" s="344"/>
      <c r="Q203" s="344"/>
      <c r="R203" s="344"/>
      <c r="S203" s="344"/>
      <c r="T203" s="344"/>
      <c r="U203" s="344"/>
      <c r="V203" s="344"/>
      <c r="W203" s="344"/>
      <c r="X203" s="344"/>
      <c r="Y203" s="344"/>
      <c r="Z203" s="344"/>
      <c r="AA203" s="344"/>
      <c r="AB203" s="344"/>
      <c r="AC203" s="344"/>
      <c r="AD203" s="344"/>
      <c r="AE203" s="344"/>
      <c r="AF203" s="344"/>
      <c r="AG203" s="344"/>
      <c r="AH203" s="344"/>
      <c r="AI203" s="344"/>
      <c r="AJ203" s="344"/>
      <c r="AK203" s="344"/>
      <c r="AL203" s="344"/>
      <c r="AM203" s="344"/>
      <c r="AN203" s="344"/>
      <c r="AO203" s="344"/>
      <c r="AP203" s="344"/>
      <c r="AQ203" s="344"/>
      <c r="AR203" s="344"/>
      <c r="AS203" s="344"/>
      <c r="AT203" s="344"/>
    </row>
    <row r="204" spans="1:46" x14ac:dyDescent="0.25">
      <c r="A204" s="344"/>
      <c r="B204" s="344"/>
      <c r="C204" s="344"/>
      <c r="D204" s="344"/>
      <c r="E204" s="344"/>
      <c r="F204" s="344"/>
      <c r="G204" s="344"/>
      <c r="H204" s="344"/>
      <c r="I204" s="344"/>
      <c r="J204" s="344"/>
      <c r="K204" s="10"/>
      <c r="L204" s="10"/>
      <c r="M204" s="344"/>
      <c r="N204" s="344"/>
      <c r="O204" s="344"/>
      <c r="P204" s="344"/>
      <c r="Q204" s="344"/>
      <c r="R204" s="344"/>
      <c r="S204" s="344"/>
      <c r="T204" s="344"/>
      <c r="U204" s="344"/>
      <c r="V204" s="344"/>
      <c r="W204" s="344"/>
      <c r="X204" s="344"/>
      <c r="Y204" s="344"/>
      <c r="Z204" s="344"/>
      <c r="AA204" s="344"/>
      <c r="AB204" s="344"/>
      <c r="AC204" s="344"/>
      <c r="AD204" s="344"/>
      <c r="AE204" s="344"/>
      <c r="AF204" s="344"/>
      <c r="AG204" s="344"/>
      <c r="AH204" s="344"/>
      <c r="AI204" s="344"/>
      <c r="AJ204" s="344"/>
      <c r="AK204" s="344"/>
      <c r="AL204" s="344"/>
      <c r="AM204" s="344"/>
      <c r="AN204" s="344"/>
      <c r="AO204" s="344"/>
      <c r="AP204" s="344"/>
      <c r="AQ204" s="344"/>
      <c r="AR204" s="344"/>
      <c r="AS204" s="344"/>
      <c r="AT204" s="344"/>
    </row>
    <row r="205" spans="1:46" x14ac:dyDescent="0.25">
      <c r="A205" s="344"/>
      <c r="B205" s="344"/>
      <c r="C205" s="344"/>
      <c r="D205" s="344"/>
      <c r="E205" s="344"/>
      <c r="F205" s="344"/>
      <c r="G205" s="344"/>
      <c r="H205" s="344"/>
      <c r="I205" s="344"/>
      <c r="J205" s="344"/>
      <c r="K205" s="10"/>
      <c r="L205" s="10"/>
      <c r="M205" s="344"/>
      <c r="N205" s="344"/>
      <c r="O205" s="344"/>
      <c r="P205" s="344"/>
      <c r="Q205" s="344"/>
      <c r="R205" s="344"/>
      <c r="S205" s="344"/>
      <c r="T205" s="344"/>
      <c r="U205" s="344"/>
      <c r="V205" s="344"/>
      <c r="W205" s="344"/>
      <c r="X205" s="344"/>
      <c r="Y205" s="344"/>
      <c r="Z205" s="344"/>
      <c r="AA205" s="344"/>
      <c r="AB205" s="344"/>
      <c r="AC205" s="344"/>
      <c r="AD205" s="344"/>
      <c r="AE205" s="344"/>
      <c r="AF205" s="344"/>
      <c r="AG205" s="344"/>
      <c r="AH205" s="344"/>
      <c r="AI205" s="344"/>
      <c r="AJ205" s="344"/>
      <c r="AK205" s="344"/>
      <c r="AL205" s="344"/>
      <c r="AM205" s="344"/>
      <c r="AN205" s="344"/>
      <c r="AO205" s="344"/>
      <c r="AP205" s="344"/>
      <c r="AQ205" s="344"/>
      <c r="AR205" s="344"/>
      <c r="AS205" s="344"/>
      <c r="AT205" s="344"/>
    </row>
    <row r="206" spans="1:46" x14ac:dyDescent="0.25">
      <c r="A206" s="344"/>
      <c r="B206" s="344"/>
      <c r="C206" s="344"/>
      <c r="D206" s="344"/>
      <c r="E206" s="344"/>
      <c r="F206" s="344"/>
      <c r="G206" s="344"/>
      <c r="H206" s="344"/>
      <c r="I206" s="344"/>
      <c r="J206" s="344"/>
      <c r="K206" s="10"/>
      <c r="L206" s="10"/>
      <c r="M206" s="344"/>
      <c r="N206" s="344"/>
      <c r="O206" s="344"/>
      <c r="P206" s="344"/>
      <c r="Q206" s="344"/>
      <c r="R206" s="344"/>
      <c r="S206" s="344"/>
      <c r="T206" s="344"/>
      <c r="U206" s="344"/>
      <c r="V206" s="344"/>
      <c r="W206" s="344"/>
      <c r="X206" s="344"/>
      <c r="Y206" s="344"/>
      <c r="Z206" s="344"/>
      <c r="AA206" s="344"/>
      <c r="AB206" s="344"/>
      <c r="AC206" s="344"/>
      <c r="AD206" s="344"/>
      <c r="AE206" s="344"/>
      <c r="AF206" s="344"/>
      <c r="AG206" s="344"/>
      <c r="AH206" s="344"/>
      <c r="AI206" s="344"/>
      <c r="AJ206" s="344"/>
      <c r="AK206" s="344"/>
      <c r="AL206" s="344"/>
      <c r="AM206" s="344"/>
      <c r="AN206" s="344"/>
      <c r="AO206" s="344"/>
      <c r="AP206" s="344"/>
      <c r="AQ206" s="344"/>
      <c r="AR206" s="344"/>
      <c r="AS206" s="344"/>
      <c r="AT206" s="344"/>
    </row>
    <row r="207" spans="1:46" x14ac:dyDescent="0.25">
      <c r="A207" s="344"/>
      <c r="B207" s="344"/>
      <c r="C207" s="344"/>
      <c r="D207" s="344"/>
      <c r="E207" s="344"/>
      <c r="F207" s="344"/>
      <c r="G207" s="344"/>
      <c r="H207" s="344"/>
      <c r="I207" s="344"/>
      <c r="J207" s="344"/>
      <c r="K207" s="10"/>
      <c r="L207" s="10"/>
      <c r="M207" s="344"/>
      <c r="N207" s="344"/>
      <c r="O207" s="344"/>
      <c r="P207" s="344"/>
      <c r="Q207" s="344"/>
      <c r="R207" s="344"/>
      <c r="S207" s="344"/>
      <c r="T207" s="344"/>
      <c r="U207" s="344"/>
      <c r="V207" s="344"/>
      <c r="W207" s="344"/>
      <c r="X207" s="344"/>
      <c r="Y207" s="344"/>
      <c r="Z207" s="344"/>
      <c r="AA207" s="344"/>
      <c r="AB207" s="344"/>
      <c r="AC207" s="344"/>
      <c r="AD207" s="344"/>
      <c r="AE207" s="344"/>
      <c r="AF207" s="344"/>
      <c r="AG207" s="344"/>
      <c r="AH207" s="344"/>
      <c r="AI207" s="344"/>
      <c r="AJ207" s="344"/>
      <c r="AK207" s="344"/>
      <c r="AL207" s="344"/>
      <c r="AM207" s="344"/>
      <c r="AN207" s="344"/>
      <c r="AO207" s="344"/>
      <c r="AP207" s="344"/>
      <c r="AQ207" s="344"/>
      <c r="AR207" s="344"/>
      <c r="AS207" s="344"/>
      <c r="AT207" s="344"/>
    </row>
    <row r="208" spans="1:46" x14ac:dyDescent="0.25">
      <c r="A208" s="344"/>
      <c r="B208" s="344"/>
      <c r="C208" s="344"/>
      <c r="D208" s="344"/>
      <c r="E208" s="344"/>
      <c r="F208" s="344"/>
      <c r="G208" s="344"/>
      <c r="H208" s="344"/>
      <c r="I208" s="344"/>
      <c r="J208" s="344"/>
      <c r="K208" s="10"/>
      <c r="L208" s="10"/>
      <c r="M208" s="344"/>
      <c r="N208" s="344"/>
      <c r="O208" s="344"/>
      <c r="P208" s="344"/>
      <c r="Q208" s="344"/>
      <c r="R208" s="344"/>
      <c r="S208" s="344"/>
      <c r="T208" s="344"/>
      <c r="U208" s="344"/>
      <c r="V208" s="344"/>
      <c r="W208" s="344"/>
      <c r="X208" s="344"/>
      <c r="Y208" s="344"/>
      <c r="Z208" s="344"/>
      <c r="AA208" s="344"/>
      <c r="AB208" s="344"/>
      <c r="AC208" s="344"/>
      <c r="AD208" s="344"/>
      <c r="AE208" s="344"/>
      <c r="AF208" s="344"/>
      <c r="AG208" s="344"/>
      <c r="AH208" s="344"/>
      <c r="AI208" s="344"/>
      <c r="AJ208" s="344"/>
      <c r="AK208" s="344"/>
      <c r="AL208" s="344"/>
      <c r="AM208" s="344"/>
      <c r="AN208" s="344"/>
      <c r="AO208" s="344"/>
      <c r="AP208" s="344"/>
      <c r="AQ208" s="344"/>
      <c r="AR208" s="344"/>
      <c r="AS208" s="344"/>
      <c r="AT208" s="344"/>
    </row>
    <row r="209" spans="1:46" x14ac:dyDescent="0.25">
      <c r="A209" s="344"/>
      <c r="B209" s="344"/>
      <c r="C209" s="344"/>
      <c r="D209" s="344"/>
      <c r="E209" s="344"/>
      <c r="F209" s="344"/>
      <c r="G209" s="344"/>
      <c r="H209" s="344"/>
      <c r="I209" s="344"/>
      <c r="J209" s="344"/>
      <c r="K209" s="10"/>
      <c r="L209" s="10"/>
      <c r="M209" s="344"/>
      <c r="N209" s="344"/>
      <c r="O209" s="344"/>
      <c r="P209" s="344"/>
      <c r="Q209" s="344"/>
      <c r="R209" s="344"/>
      <c r="S209" s="344"/>
      <c r="T209" s="344"/>
      <c r="U209" s="344"/>
      <c r="V209" s="344"/>
      <c r="W209" s="344"/>
      <c r="X209" s="344"/>
      <c r="Y209" s="344"/>
      <c r="Z209" s="344"/>
      <c r="AA209" s="344"/>
      <c r="AB209" s="344"/>
      <c r="AC209" s="344"/>
      <c r="AD209" s="344"/>
      <c r="AE209" s="344"/>
      <c r="AF209" s="344"/>
      <c r="AG209" s="344"/>
      <c r="AH209" s="344"/>
      <c r="AI209" s="344"/>
      <c r="AJ209" s="344"/>
      <c r="AK209" s="344"/>
      <c r="AL209" s="344"/>
      <c r="AM209" s="344"/>
      <c r="AN209" s="344"/>
      <c r="AO209" s="344"/>
      <c r="AP209" s="344"/>
      <c r="AQ209" s="344"/>
      <c r="AR209" s="344"/>
      <c r="AS209" s="344"/>
      <c r="AT209" s="344"/>
    </row>
    <row r="210" spans="1:46" x14ac:dyDescent="0.25">
      <c r="A210" s="344"/>
      <c r="B210" s="344"/>
      <c r="C210" s="344"/>
      <c r="D210" s="344"/>
      <c r="E210" s="344"/>
      <c r="F210" s="344"/>
      <c r="G210" s="344"/>
      <c r="H210" s="344"/>
      <c r="I210" s="344"/>
      <c r="J210" s="344"/>
      <c r="K210" s="10"/>
      <c r="L210" s="10"/>
      <c r="M210" s="344"/>
      <c r="N210" s="344"/>
      <c r="O210" s="344"/>
      <c r="P210" s="344"/>
      <c r="Q210" s="344"/>
      <c r="R210" s="344"/>
      <c r="S210" s="344"/>
      <c r="T210" s="344"/>
      <c r="U210" s="344"/>
      <c r="V210" s="344"/>
      <c r="W210" s="344"/>
      <c r="X210" s="344"/>
      <c r="Y210" s="344"/>
      <c r="Z210" s="344"/>
      <c r="AA210" s="344"/>
      <c r="AB210" s="344"/>
      <c r="AC210" s="344"/>
      <c r="AD210" s="344"/>
      <c r="AE210" s="344"/>
      <c r="AF210" s="344"/>
      <c r="AG210" s="344"/>
      <c r="AH210" s="344"/>
      <c r="AI210" s="344"/>
      <c r="AJ210" s="344"/>
      <c r="AK210" s="344"/>
      <c r="AL210" s="344"/>
      <c r="AM210" s="344"/>
      <c r="AN210" s="344"/>
      <c r="AO210" s="344"/>
      <c r="AP210" s="344"/>
      <c r="AQ210" s="344"/>
      <c r="AR210" s="344"/>
      <c r="AS210" s="344"/>
      <c r="AT210" s="344"/>
    </row>
    <row r="211" spans="1:46" x14ac:dyDescent="0.25">
      <c r="A211" s="344"/>
      <c r="B211" s="344"/>
      <c r="C211" s="344"/>
      <c r="D211" s="344"/>
      <c r="E211" s="344"/>
      <c r="F211" s="344"/>
      <c r="G211" s="344"/>
      <c r="H211" s="344"/>
      <c r="I211" s="344"/>
      <c r="J211" s="344"/>
      <c r="K211" s="10"/>
      <c r="L211" s="10"/>
      <c r="M211" s="344"/>
      <c r="N211" s="344"/>
      <c r="O211" s="344"/>
      <c r="P211" s="344"/>
      <c r="Q211" s="344"/>
      <c r="R211" s="344"/>
      <c r="S211" s="344"/>
      <c r="T211" s="344"/>
      <c r="U211" s="344"/>
      <c r="V211" s="344"/>
      <c r="W211" s="344"/>
      <c r="X211" s="344"/>
      <c r="Y211" s="344"/>
      <c r="Z211" s="344"/>
      <c r="AA211" s="344"/>
      <c r="AB211" s="344"/>
      <c r="AC211" s="344"/>
      <c r="AD211" s="344"/>
      <c r="AE211" s="344"/>
      <c r="AF211" s="344"/>
      <c r="AG211" s="344"/>
      <c r="AH211" s="344"/>
      <c r="AI211" s="344"/>
      <c r="AJ211" s="344"/>
      <c r="AK211" s="344"/>
      <c r="AL211" s="344"/>
      <c r="AM211" s="344"/>
      <c r="AN211" s="344"/>
      <c r="AO211" s="344"/>
      <c r="AP211" s="344"/>
      <c r="AQ211" s="344"/>
      <c r="AR211" s="344"/>
      <c r="AS211" s="344"/>
      <c r="AT211" s="344"/>
    </row>
    <row r="212" spans="1:46" x14ac:dyDescent="0.25">
      <c r="A212" s="344"/>
      <c r="B212" s="344"/>
      <c r="C212" s="344"/>
      <c r="D212" s="344"/>
      <c r="E212" s="344"/>
      <c r="F212" s="344"/>
      <c r="G212" s="344"/>
      <c r="H212" s="344"/>
      <c r="I212" s="344"/>
      <c r="J212" s="344"/>
      <c r="K212" s="10"/>
      <c r="L212" s="10"/>
      <c r="M212" s="344"/>
      <c r="N212" s="344"/>
      <c r="O212" s="344"/>
      <c r="P212" s="344"/>
      <c r="Q212" s="344"/>
      <c r="R212" s="344"/>
      <c r="S212" s="344"/>
      <c r="T212" s="344"/>
      <c r="U212" s="344"/>
      <c r="V212" s="344"/>
      <c r="W212" s="344"/>
      <c r="X212" s="344"/>
      <c r="Y212" s="344"/>
      <c r="Z212" s="344"/>
      <c r="AA212" s="344"/>
      <c r="AB212" s="344"/>
      <c r="AC212" s="344"/>
      <c r="AD212" s="344"/>
      <c r="AE212" s="344"/>
      <c r="AF212" s="344"/>
      <c r="AG212" s="344"/>
      <c r="AH212" s="344"/>
      <c r="AI212" s="344"/>
      <c r="AJ212" s="344"/>
      <c r="AK212" s="344"/>
      <c r="AL212" s="344"/>
      <c r="AM212" s="344"/>
      <c r="AN212" s="344"/>
      <c r="AO212" s="344"/>
      <c r="AP212" s="344"/>
      <c r="AQ212" s="344"/>
      <c r="AR212" s="344"/>
      <c r="AS212" s="344"/>
      <c r="AT212" s="344"/>
    </row>
    <row r="213" spans="1:46" x14ac:dyDescent="0.25">
      <c r="A213" s="344"/>
      <c r="B213" s="344"/>
      <c r="C213" s="344"/>
      <c r="D213" s="344"/>
      <c r="E213" s="344"/>
      <c r="F213" s="344"/>
      <c r="G213" s="344"/>
      <c r="H213" s="344"/>
      <c r="I213" s="344"/>
      <c r="J213" s="344"/>
      <c r="K213" s="10"/>
      <c r="L213" s="10"/>
      <c r="M213" s="344"/>
      <c r="N213" s="344"/>
      <c r="O213" s="344"/>
      <c r="P213" s="344"/>
      <c r="Q213" s="344"/>
      <c r="R213" s="344"/>
      <c r="S213" s="344"/>
      <c r="T213" s="344"/>
      <c r="U213" s="344"/>
      <c r="V213" s="344"/>
      <c r="W213" s="344"/>
      <c r="X213" s="344"/>
      <c r="Y213" s="344"/>
      <c r="Z213" s="344"/>
      <c r="AA213" s="344"/>
      <c r="AB213" s="344"/>
      <c r="AC213" s="344"/>
      <c r="AD213" s="344"/>
      <c r="AE213" s="344"/>
      <c r="AF213" s="344"/>
      <c r="AG213" s="344"/>
      <c r="AH213" s="344"/>
      <c r="AI213" s="344"/>
      <c r="AJ213" s="344"/>
      <c r="AK213" s="344"/>
      <c r="AL213" s="344"/>
      <c r="AM213" s="344"/>
      <c r="AN213" s="344"/>
      <c r="AO213" s="344"/>
      <c r="AP213" s="344"/>
      <c r="AQ213" s="344"/>
      <c r="AR213" s="344"/>
      <c r="AS213" s="344"/>
      <c r="AT213" s="344"/>
    </row>
    <row r="214" spans="1:46" x14ac:dyDescent="0.25">
      <c r="A214" s="344"/>
      <c r="B214" s="344"/>
      <c r="C214" s="344"/>
      <c r="D214" s="344"/>
      <c r="E214" s="344"/>
      <c r="F214" s="344"/>
      <c r="G214" s="344"/>
      <c r="H214" s="344"/>
      <c r="I214" s="344"/>
      <c r="J214" s="344"/>
      <c r="K214" s="10"/>
      <c r="L214" s="10"/>
      <c r="M214" s="344"/>
      <c r="N214" s="344"/>
      <c r="O214" s="344"/>
      <c r="P214" s="344"/>
      <c r="Q214" s="344"/>
      <c r="R214" s="344"/>
      <c r="S214" s="344"/>
      <c r="T214" s="344"/>
      <c r="U214" s="344"/>
      <c r="V214" s="344"/>
      <c r="W214" s="344"/>
      <c r="X214" s="344"/>
      <c r="Y214" s="344"/>
      <c r="Z214" s="344"/>
      <c r="AA214" s="344"/>
      <c r="AB214" s="344"/>
      <c r="AC214" s="344"/>
      <c r="AD214" s="344"/>
      <c r="AE214" s="344"/>
      <c r="AF214" s="344"/>
      <c r="AG214" s="344"/>
      <c r="AH214" s="344"/>
      <c r="AI214" s="344"/>
      <c r="AJ214" s="344"/>
      <c r="AK214" s="344"/>
      <c r="AL214" s="344"/>
      <c r="AM214" s="344"/>
      <c r="AN214" s="344"/>
      <c r="AO214" s="344"/>
      <c r="AP214" s="344"/>
      <c r="AQ214" s="344"/>
      <c r="AR214" s="344"/>
      <c r="AS214" s="344"/>
      <c r="AT214" s="344"/>
    </row>
    <row r="215" spans="1:46" x14ac:dyDescent="0.25">
      <c r="A215" s="344"/>
      <c r="B215" s="344"/>
      <c r="C215" s="344"/>
      <c r="D215" s="344"/>
      <c r="E215" s="344"/>
      <c r="F215" s="344"/>
      <c r="G215" s="344"/>
      <c r="H215" s="344"/>
      <c r="I215" s="344"/>
      <c r="J215" s="344"/>
      <c r="K215" s="10"/>
      <c r="L215" s="10"/>
      <c r="M215" s="344"/>
      <c r="N215" s="344"/>
      <c r="O215" s="344"/>
      <c r="P215" s="344"/>
      <c r="Q215" s="344"/>
      <c r="R215" s="344"/>
      <c r="S215" s="344"/>
      <c r="T215" s="344"/>
      <c r="U215" s="344"/>
      <c r="V215" s="344"/>
      <c r="W215" s="344"/>
      <c r="X215" s="344"/>
      <c r="Y215" s="344"/>
      <c r="Z215" s="344"/>
      <c r="AA215" s="344"/>
      <c r="AB215" s="344"/>
      <c r="AC215" s="344"/>
      <c r="AD215" s="344"/>
      <c r="AE215" s="344"/>
      <c r="AF215" s="344"/>
      <c r="AG215" s="344"/>
      <c r="AH215" s="344"/>
      <c r="AI215" s="344"/>
      <c r="AJ215" s="344"/>
      <c r="AK215" s="344"/>
      <c r="AL215" s="344"/>
      <c r="AM215" s="344"/>
      <c r="AN215" s="344"/>
      <c r="AO215" s="344"/>
      <c r="AP215" s="344"/>
      <c r="AQ215" s="344"/>
      <c r="AR215" s="344"/>
      <c r="AS215" s="344"/>
      <c r="AT215" s="344"/>
    </row>
    <row r="216" spans="1:46" x14ac:dyDescent="0.25">
      <c r="A216" s="344"/>
      <c r="B216" s="344"/>
      <c r="C216" s="344"/>
      <c r="D216" s="344"/>
      <c r="E216" s="344"/>
      <c r="F216" s="344"/>
      <c r="G216" s="344"/>
      <c r="H216" s="344"/>
      <c r="I216" s="344"/>
      <c r="J216" s="344"/>
      <c r="K216" s="10"/>
      <c r="L216" s="10"/>
      <c r="M216" s="344"/>
      <c r="N216" s="344"/>
      <c r="O216" s="344"/>
      <c r="P216" s="344"/>
      <c r="Q216" s="344"/>
      <c r="R216" s="344"/>
      <c r="S216" s="344"/>
      <c r="T216" s="344"/>
      <c r="U216" s="344"/>
      <c r="V216" s="344"/>
      <c r="W216" s="344"/>
      <c r="X216" s="344"/>
      <c r="Y216" s="344"/>
      <c r="Z216" s="344"/>
      <c r="AA216" s="344"/>
      <c r="AB216" s="344"/>
      <c r="AC216" s="344"/>
      <c r="AD216" s="344"/>
      <c r="AE216" s="344"/>
      <c r="AF216" s="344"/>
      <c r="AG216" s="344"/>
      <c r="AH216" s="344"/>
      <c r="AI216" s="344"/>
      <c r="AJ216" s="344"/>
      <c r="AK216" s="344"/>
      <c r="AL216" s="344"/>
      <c r="AM216" s="344"/>
      <c r="AN216" s="344"/>
      <c r="AO216" s="344"/>
      <c r="AP216" s="344"/>
      <c r="AQ216" s="344"/>
      <c r="AR216" s="344"/>
      <c r="AS216" s="344"/>
      <c r="AT216" s="344"/>
    </row>
    <row r="217" spans="1:46" x14ac:dyDescent="0.25">
      <c r="A217" s="344"/>
      <c r="B217" s="344"/>
      <c r="C217" s="344"/>
      <c r="D217" s="344"/>
      <c r="E217" s="344"/>
      <c r="F217" s="344"/>
      <c r="G217" s="344"/>
      <c r="H217" s="344"/>
      <c r="I217" s="344"/>
      <c r="J217" s="344"/>
      <c r="K217" s="10"/>
      <c r="L217" s="10"/>
      <c r="M217" s="344"/>
      <c r="N217" s="344"/>
      <c r="O217" s="344"/>
      <c r="P217" s="344"/>
      <c r="Q217" s="344"/>
      <c r="R217" s="344"/>
      <c r="S217" s="344"/>
      <c r="T217" s="344"/>
      <c r="U217" s="344"/>
      <c r="V217" s="344"/>
      <c r="W217" s="344"/>
      <c r="X217" s="344"/>
      <c r="Y217" s="344"/>
      <c r="Z217" s="344"/>
      <c r="AA217" s="344"/>
      <c r="AB217" s="344"/>
      <c r="AC217" s="344"/>
      <c r="AD217" s="344"/>
      <c r="AE217" s="344"/>
      <c r="AF217" s="344"/>
      <c r="AG217" s="344"/>
      <c r="AH217" s="344"/>
      <c r="AI217" s="344"/>
      <c r="AJ217" s="344"/>
      <c r="AK217" s="344"/>
      <c r="AL217" s="344"/>
      <c r="AM217" s="344"/>
      <c r="AN217" s="344"/>
      <c r="AO217" s="344"/>
      <c r="AP217" s="344"/>
      <c r="AQ217" s="344"/>
      <c r="AR217" s="344"/>
      <c r="AS217" s="344"/>
      <c r="AT217" s="344"/>
    </row>
    <row r="218" spans="1:46" x14ac:dyDescent="0.25">
      <c r="A218" s="344"/>
      <c r="B218" s="344"/>
      <c r="C218" s="344"/>
      <c r="D218" s="344"/>
      <c r="E218" s="344"/>
      <c r="F218" s="344"/>
      <c r="G218" s="344"/>
      <c r="H218" s="344"/>
      <c r="I218" s="344"/>
      <c r="J218" s="344"/>
      <c r="K218" s="10"/>
      <c r="L218" s="10"/>
      <c r="M218" s="344"/>
      <c r="N218" s="344"/>
      <c r="O218" s="344"/>
      <c r="P218" s="344"/>
      <c r="Q218" s="344"/>
      <c r="R218" s="344"/>
      <c r="S218" s="344"/>
      <c r="T218" s="344"/>
      <c r="U218" s="344"/>
      <c r="V218" s="344"/>
      <c r="W218" s="344"/>
      <c r="X218" s="344"/>
      <c r="Y218" s="344"/>
      <c r="Z218" s="344"/>
      <c r="AA218" s="344"/>
      <c r="AB218" s="344"/>
      <c r="AC218" s="344"/>
      <c r="AD218" s="344"/>
      <c r="AE218" s="344"/>
      <c r="AF218" s="344"/>
      <c r="AG218" s="344"/>
      <c r="AH218" s="344"/>
      <c r="AI218" s="344"/>
      <c r="AJ218" s="344"/>
      <c r="AK218" s="344"/>
      <c r="AL218" s="344"/>
      <c r="AM218" s="344"/>
      <c r="AN218" s="344"/>
      <c r="AO218" s="344"/>
      <c r="AP218" s="344"/>
      <c r="AQ218" s="344"/>
      <c r="AR218" s="344"/>
      <c r="AS218" s="344"/>
      <c r="AT218" s="344"/>
    </row>
    <row r="219" spans="1:46" x14ac:dyDescent="0.25">
      <c r="A219" s="344"/>
      <c r="B219" s="344"/>
      <c r="C219" s="344"/>
      <c r="D219" s="344"/>
      <c r="E219" s="344"/>
      <c r="F219" s="344"/>
      <c r="G219" s="344"/>
      <c r="H219" s="344"/>
      <c r="I219" s="344"/>
      <c r="J219" s="344"/>
      <c r="K219" s="10"/>
      <c r="L219" s="10"/>
      <c r="M219" s="344"/>
      <c r="N219" s="344"/>
      <c r="O219" s="344"/>
      <c r="P219" s="344"/>
      <c r="Q219" s="344"/>
      <c r="R219" s="344"/>
      <c r="S219" s="344"/>
      <c r="T219" s="344"/>
      <c r="U219" s="344"/>
      <c r="V219" s="344"/>
      <c r="W219" s="344"/>
      <c r="X219" s="344"/>
      <c r="Y219" s="344"/>
      <c r="Z219" s="344"/>
      <c r="AA219" s="344"/>
      <c r="AB219" s="344"/>
      <c r="AC219" s="344"/>
      <c r="AD219" s="344"/>
      <c r="AE219" s="344"/>
      <c r="AF219" s="344"/>
      <c r="AG219" s="344"/>
      <c r="AH219" s="344"/>
      <c r="AI219" s="344"/>
      <c r="AJ219" s="344"/>
      <c r="AK219" s="344"/>
      <c r="AL219" s="344"/>
      <c r="AM219" s="344"/>
      <c r="AN219" s="344"/>
      <c r="AO219" s="344"/>
      <c r="AP219" s="344"/>
      <c r="AQ219" s="344"/>
      <c r="AR219" s="344"/>
      <c r="AS219" s="344"/>
      <c r="AT219" s="344"/>
    </row>
    <row r="220" spans="1:46" x14ac:dyDescent="0.25">
      <c r="A220" s="344"/>
      <c r="B220" s="344"/>
      <c r="C220" s="344"/>
      <c r="D220" s="344"/>
      <c r="E220" s="344"/>
      <c r="F220" s="344"/>
      <c r="G220" s="344"/>
      <c r="H220" s="344"/>
      <c r="I220" s="344"/>
      <c r="J220" s="344"/>
      <c r="K220" s="10"/>
      <c r="L220" s="10"/>
      <c r="M220" s="344"/>
      <c r="N220" s="344"/>
      <c r="O220" s="344"/>
      <c r="P220" s="344"/>
      <c r="Q220" s="344"/>
      <c r="R220" s="344"/>
      <c r="S220" s="344"/>
      <c r="T220" s="344"/>
      <c r="U220" s="344"/>
      <c r="V220" s="344"/>
      <c r="W220" s="344"/>
      <c r="X220" s="344"/>
      <c r="Y220" s="344"/>
      <c r="Z220" s="344"/>
      <c r="AA220" s="344"/>
      <c r="AB220" s="344"/>
      <c r="AC220" s="344"/>
      <c r="AD220" s="344"/>
      <c r="AE220" s="344"/>
      <c r="AF220" s="344"/>
      <c r="AG220" s="344"/>
      <c r="AH220" s="344"/>
      <c r="AI220" s="344"/>
      <c r="AJ220" s="344"/>
      <c r="AK220" s="344"/>
      <c r="AL220" s="344"/>
      <c r="AM220" s="344"/>
      <c r="AN220" s="344"/>
      <c r="AO220" s="344"/>
      <c r="AP220" s="344"/>
      <c r="AQ220" s="344"/>
      <c r="AR220" s="344"/>
      <c r="AS220" s="344"/>
      <c r="AT220" s="344"/>
    </row>
    <row r="221" spans="1:46" x14ac:dyDescent="0.25">
      <c r="A221" s="344"/>
      <c r="B221" s="344"/>
      <c r="C221" s="344"/>
      <c r="D221" s="344"/>
      <c r="E221" s="344"/>
      <c r="F221" s="344"/>
      <c r="G221" s="344"/>
      <c r="H221" s="344"/>
      <c r="I221" s="344"/>
      <c r="J221" s="344"/>
      <c r="K221" s="10"/>
      <c r="L221" s="10"/>
      <c r="M221" s="344"/>
      <c r="N221" s="344"/>
      <c r="O221" s="344"/>
      <c r="P221" s="344"/>
      <c r="Q221" s="344"/>
      <c r="R221" s="344"/>
      <c r="S221" s="344"/>
      <c r="T221" s="344"/>
      <c r="U221" s="344"/>
      <c r="V221" s="344"/>
      <c r="W221" s="344"/>
      <c r="X221" s="344"/>
      <c r="Y221" s="344"/>
      <c r="Z221" s="344"/>
      <c r="AA221" s="344"/>
      <c r="AB221" s="344"/>
      <c r="AC221" s="344"/>
      <c r="AD221" s="344"/>
      <c r="AE221" s="344"/>
      <c r="AF221" s="344"/>
      <c r="AG221" s="344"/>
      <c r="AH221" s="344"/>
      <c r="AI221" s="344"/>
      <c r="AJ221" s="344"/>
      <c r="AK221" s="344"/>
      <c r="AL221" s="344"/>
      <c r="AM221" s="344"/>
      <c r="AN221" s="344"/>
      <c r="AO221" s="344"/>
      <c r="AP221" s="344"/>
      <c r="AQ221" s="344"/>
      <c r="AR221" s="344"/>
      <c r="AS221" s="344"/>
      <c r="AT221" s="344"/>
    </row>
    <row r="222" spans="1:46" x14ac:dyDescent="0.25">
      <c r="A222" s="344"/>
      <c r="B222" s="344"/>
      <c r="C222" s="344"/>
      <c r="D222" s="344"/>
      <c r="E222" s="344"/>
      <c r="F222" s="344"/>
      <c r="G222" s="344"/>
      <c r="H222" s="344"/>
      <c r="I222" s="344"/>
      <c r="J222" s="344"/>
      <c r="K222" s="10"/>
      <c r="L222" s="10"/>
      <c r="M222" s="344"/>
      <c r="N222" s="344"/>
      <c r="O222" s="344"/>
      <c r="P222" s="344"/>
      <c r="Q222" s="344"/>
      <c r="R222" s="344"/>
      <c r="S222" s="344"/>
      <c r="T222" s="344"/>
      <c r="U222" s="344"/>
      <c r="V222" s="344"/>
      <c r="W222" s="344"/>
      <c r="X222" s="344"/>
      <c r="Y222" s="344"/>
      <c r="Z222" s="344"/>
      <c r="AA222" s="344"/>
      <c r="AB222" s="344"/>
      <c r="AC222" s="344"/>
      <c r="AD222" s="344"/>
      <c r="AE222" s="344"/>
      <c r="AF222" s="344"/>
      <c r="AG222" s="344"/>
      <c r="AH222" s="344"/>
      <c r="AI222" s="344"/>
      <c r="AJ222" s="344"/>
      <c r="AK222" s="344"/>
      <c r="AL222" s="344"/>
      <c r="AM222" s="344"/>
      <c r="AN222" s="344"/>
      <c r="AO222" s="344"/>
      <c r="AP222" s="344"/>
      <c r="AQ222" s="344"/>
      <c r="AR222" s="344"/>
      <c r="AS222" s="344"/>
      <c r="AT222" s="344"/>
    </row>
    <row r="223" spans="1:46" x14ac:dyDescent="0.25">
      <c r="A223" s="344"/>
      <c r="B223" s="344"/>
      <c r="C223" s="344"/>
      <c r="D223" s="344"/>
      <c r="E223" s="344"/>
      <c r="F223" s="344"/>
      <c r="G223" s="344"/>
      <c r="H223" s="344"/>
      <c r="I223" s="344"/>
      <c r="J223" s="344"/>
      <c r="K223" s="10"/>
      <c r="L223" s="10"/>
      <c r="M223" s="344"/>
      <c r="N223" s="344"/>
      <c r="O223" s="344"/>
      <c r="P223" s="344"/>
      <c r="Q223" s="344"/>
      <c r="R223" s="344"/>
      <c r="S223" s="344"/>
      <c r="T223" s="344"/>
      <c r="U223" s="344"/>
      <c r="V223" s="344"/>
      <c r="W223" s="344"/>
      <c r="X223" s="344"/>
      <c r="Y223" s="344"/>
      <c r="Z223" s="344"/>
      <c r="AA223" s="344"/>
      <c r="AB223" s="344"/>
      <c r="AC223" s="344"/>
      <c r="AD223" s="344"/>
      <c r="AE223" s="344"/>
      <c r="AF223" s="344"/>
      <c r="AG223" s="344"/>
      <c r="AH223" s="344"/>
      <c r="AI223" s="344"/>
      <c r="AJ223" s="344"/>
      <c r="AK223" s="344"/>
      <c r="AL223" s="344"/>
      <c r="AM223" s="344"/>
      <c r="AN223" s="344"/>
      <c r="AO223" s="344"/>
      <c r="AP223" s="344"/>
      <c r="AQ223" s="344"/>
      <c r="AR223" s="344"/>
      <c r="AS223" s="344"/>
      <c r="AT223" s="344"/>
    </row>
    <row r="224" spans="1:46" x14ac:dyDescent="0.25">
      <c r="A224" s="344"/>
      <c r="B224" s="344"/>
      <c r="C224" s="344"/>
      <c r="D224" s="344"/>
      <c r="E224" s="344"/>
      <c r="F224" s="344"/>
      <c r="G224" s="344"/>
      <c r="H224" s="344"/>
      <c r="I224" s="344"/>
      <c r="J224" s="344"/>
      <c r="K224" s="10"/>
      <c r="L224" s="10"/>
      <c r="M224" s="344"/>
      <c r="N224" s="344"/>
      <c r="O224" s="344"/>
      <c r="P224" s="344"/>
      <c r="Q224" s="344"/>
      <c r="R224" s="344"/>
      <c r="S224" s="344"/>
      <c r="T224" s="344"/>
      <c r="U224" s="344"/>
      <c r="V224" s="344"/>
      <c r="W224" s="344"/>
      <c r="X224" s="344"/>
      <c r="Y224" s="344"/>
      <c r="Z224" s="344"/>
      <c r="AA224" s="344"/>
      <c r="AB224" s="344"/>
      <c r="AC224" s="344"/>
      <c r="AD224" s="344"/>
      <c r="AE224" s="344"/>
      <c r="AF224" s="344"/>
      <c r="AG224" s="344"/>
      <c r="AH224" s="344"/>
      <c r="AI224" s="344"/>
      <c r="AJ224" s="344"/>
      <c r="AK224" s="344"/>
      <c r="AL224" s="344"/>
      <c r="AM224" s="344"/>
      <c r="AN224" s="344"/>
      <c r="AO224" s="344"/>
      <c r="AP224" s="344"/>
      <c r="AQ224" s="344"/>
      <c r="AR224" s="344"/>
      <c r="AS224" s="344"/>
      <c r="AT224" s="344"/>
    </row>
    <row r="225" spans="1:46" x14ac:dyDescent="0.25">
      <c r="A225" s="344"/>
      <c r="B225" s="344"/>
      <c r="C225" s="344"/>
      <c r="D225" s="344"/>
      <c r="E225" s="344"/>
      <c r="F225" s="344"/>
      <c r="G225" s="344"/>
      <c r="H225" s="344"/>
      <c r="I225" s="344"/>
      <c r="J225" s="344"/>
      <c r="K225" s="10"/>
      <c r="L225" s="10"/>
      <c r="M225" s="344"/>
      <c r="N225" s="344"/>
      <c r="O225" s="344"/>
      <c r="P225" s="344"/>
      <c r="Q225" s="344"/>
      <c r="R225" s="344"/>
      <c r="S225" s="344"/>
      <c r="T225" s="344"/>
      <c r="U225" s="344"/>
      <c r="V225" s="344"/>
      <c r="W225" s="344"/>
      <c r="X225" s="344"/>
      <c r="Y225" s="344"/>
      <c r="Z225" s="344"/>
      <c r="AA225" s="344"/>
      <c r="AB225" s="344"/>
      <c r="AC225" s="344"/>
      <c r="AD225" s="344"/>
      <c r="AE225" s="344"/>
      <c r="AF225" s="344"/>
      <c r="AG225" s="344"/>
      <c r="AH225" s="344"/>
      <c r="AI225" s="344"/>
      <c r="AJ225" s="344"/>
      <c r="AK225" s="344"/>
      <c r="AL225" s="344"/>
      <c r="AM225" s="344"/>
      <c r="AN225" s="344"/>
      <c r="AO225" s="344"/>
      <c r="AP225" s="344"/>
      <c r="AQ225" s="344"/>
      <c r="AR225" s="344"/>
      <c r="AS225" s="344"/>
      <c r="AT225" s="344"/>
    </row>
    <row r="226" spans="1:46" x14ac:dyDescent="0.25">
      <c r="A226" s="344"/>
      <c r="B226" s="344"/>
      <c r="C226" s="344"/>
      <c r="D226" s="344"/>
      <c r="E226" s="344"/>
      <c r="F226" s="344"/>
      <c r="G226" s="344"/>
      <c r="H226" s="344"/>
      <c r="I226" s="344"/>
      <c r="J226" s="344"/>
      <c r="K226" s="10"/>
      <c r="L226" s="10"/>
      <c r="M226" s="344"/>
      <c r="N226" s="344"/>
      <c r="O226" s="344"/>
      <c r="P226" s="344"/>
      <c r="Q226" s="344"/>
      <c r="R226" s="344"/>
      <c r="S226" s="344"/>
      <c r="T226" s="344"/>
      <c r="U226" s="344"/>
      <c r="V226" s="344"/>
      <c r="W226" s="344"/>
      <c r="X226" s="344"/>
      <c r="Y226" s="344"/>
      <c r="Z226" s="344"/>
      <c r="AA226" s="344"/>
      <c r="AB226" s="344"/>
      <c r="AC226" s="344"/>
      <c r="AD226" s="344"/>
      <c r="AE226" s="344"/>
      <c r="AF226" s="344"/>
      <c r="AG226" s="344"/>
      <c r="AH226" s="344"/>
      <c r="AI226" s="344"/>
      <c r="AJ226" s="344"/>
      <c r="AK226" s="344"/>
      <c r="AL226" s="344"/>
      <c r="AM226" s="344"/>
      <c r="AN226" s="344"/>
      <c r="AO226" s="344"/>
      <c r="AP226" s="344"/>
      <c r="AQ226" s="344"/>
      <c r="AR226" s="344"/>
      <c r="AS226" s="344"/>
      <c r="AT226" s="344"/>
    </row>
    <row r="227" spans="1:46" x14ac:dyDescent="0.25">
      <c r="A227" s="344"/>
      <c r="B227" s="344"/>
      <c r="C227" s="344"/>
      <c r="D227" s="344"/>
      <c r="E227" s="344"/>
      <c r="F227" s="344"/>
      <c r="G227" s="344"/>
      <c r="H227" s="344"/>
      <c r="I227" s="344"/>
      <c r="J227" s="344"/>
      <c r="K227" s="10"/>
      <c r="L227" s="10"/>
      <c r="M227" s="344"/>
      <c r="N227" s="344"/>
      <c r="O227" s="344"/>
      <c r="P227" s="344"/>
      <c r="Q227" s="344"/>
      <c r="R227" s="344"/>
      <c r="S227" s="344"/>
      <c r="T227" s="344"/>
      <c r="U227" s="344"/>
      <c r="V227" s="344"/>
      <c r="W227" s="344"/>
      <c r="X227" s="344"/>
      <c r="Y227" s="344"/>
      <c r="Z227" s="344"/>
      <c r="AA227" s="344"/>
      <c r="AB227" s="344"/>
      <c r="AC227" s="344"/>
      <c r="AD227" s="344"/>
      <c r="AE227" s="344"/>
      <c r="AF227" s="344"/>
      <c r="AG227" s="344"/>
      <c r="AH227" s="344"/>
      <c r="AI227" s="344"/>
      <c r="AJ227" s="344"/>
      <c r="AK227" s="344"/>
      <c r="AL227" s="344"/>
      <c r="AM227" s="344"/>
      <c r="AN227" s="344"/>
      <c r="AO227" s="344"/>
      <c r="AP227" s="344"/>
      <c r="AQ227" s="344"/>
      <c r="AR227" s="344"/>
      <c r="AS227" s="344"/>
      <c r="AT227" s="344"/>
    </row>
    <row r="228" spans="1:46" x14ac:dyDescent="0.25">
      <c r="A228" s="344"/>
      <c r="B228" s="344"/>
      <c r="C228" s="344"/>
      <c r="D228" s="344"/>
      <c r="E228" s="344"/>
      <c r="F228" s="344"/>
      <c r="G228" s="344"/>
      <c r="H228" s="344"/>
      <c r="I228" s="344"/>
      <c r="J228" s="344"/>
      <c r="K228" s="10"/>
      <c r="L228" s="10"/>
      <c r="M228" s="344"/>
      <c r="N228" s="344"/>
      <c r="O228" s="344"/>
      <c r="P228" s="344"/>
      <c r="Q228" s="344"/>
      <c r="R228" s="344"/>
      <c r="S228" s="344"/>
      <c r="T228" s="344"/>
      <c r="U228" s="344"/>
      <c r="V228" s="344"/>
      <c r="W228" s="344"/>
      <c r="X228" s="344"/>
      <c r="Y228" s="344"/>
      <c r="Z228" s="344"/>
      <c r="AA228" s="344"/>
      <c r="AB228" s="344"/>
      <c r="AC228" s="344"/>
      <c r="AD228" s="344"/>
      <c r="AE228" s="344"/>
      <c r="AF228" s="344"/>
      <c r="AG228" s="344"/>
      <c r="AH228" s="344"/>
      <c r="AI228" s="344"/>
      <c r="AJ228" s="344"/>
      <c r="AK228" s="344"/>
      <c r="AL228" s="344"/>
      <c r="AM228" s="344"/>
      <c r="AN228" s="344"/>
      <c r="AO228" s="344"/>
      <c r="AP228" s="344"/>
      <c r="AQ228" s="344"/>
      <c r="AR228" s="344"/>
      <c r="AS228" s="344"/>
      <c r="AT228" s="344"/>
    </row>
    <row r="229" spans="1:46" x14ac:dyDescent="0.25">
      <c r="A229" s="344"/>
      <c r="B229" s="344"/>
      <c r="C229" s="344"/>
      <c r="D229" s="344"/>
      <c r="E229" s="344"/>
      <c r="F229" s="344"/>
      <c r="G229" s="344"/>
      <c r="H229" s="344"/>
      <c r="I229" s="344"/>
      <c r="J229" s="344"/>
      <c r="K229" s="10"/>
      <c r="L229" s="10"/>
      <c r="M229" s="344"/>
      <c r="N229" s="344"/>
      <c r="O229" s="344"/>
      <c r="P229" s="344"/>
      <c r="Q229" s="344"/>
      <c r="R229" s="344"/>
      <c r="S229" s="344"/>
      <c r="T229" s="344"/>
      <c r="U229" s="344"/>
      <c r="V229" s="344"/>
      <c r="W229" s="344"/>
      <c r="X229" s="344"/>
      <c r="Y229" s="344"/>
      <c r="Z229" s="344"/>
      <c r="AA229" s="344"/>
      <c r="AB229" s="344"/>
      <c r="AC229" s="344"/>
      <c r="AD229" s="344"/>
      <c r="AE229" s="344"/>
      <c r="AF229" s="344"/>
      <c r="AG229" s="344"/>
      <c r="AH229" s="344"/>
      <c r="AI229" s="344"/>
      <c r="AJ229" s="344"/>
      <c r="AK229" s="344"/>
      <c r="AL229" s="344"/>
      <c r="AM229" s="344"/>
      <c r="AN229" s="344"/>
      <c r="AO229" s="344"/>
      <c r="AP229" s="344"/>
      <c r="AQ229" s="344"/>
      <c r="AR229" s="344"/>
      <c r="AS229" s="344"/>
      <c r="AT229" s="344"/>
    </row>
    <row r="230" spans="1:46" x14ac:dyDescent="0.25">
      <c r="A230" s="344"/>
      <c r="B230" s="344"/>
      <c r="C230" s="344"/>
      <c r="D230" s="344"/>
      <c r="E230" s="344"/>
      <c r="F230" s="344"/>
      <c r="G230" s="344"/>
      <c r="H230" s="344"/>
      <c r="I230" s="344"/>
      <c r="J230" s="344"/>
      <c r="K230" s="10"/>
      <c r="L230" s="10"/>
      <c r="M230" s="344"/>
      <c r="N230" s="344"/>
      <c r="O230" s="344"/>
      <c r="P230" s="344"/>
      <c r="Q230" s="344"/>
      <c r="R230" s="344"/>
      <c r="S230" s="344"/>
      <c r="T230" s="344"/>
      <c r="U230" s="344"/>
      <c r="V230" s="344"/>
      <c r="W230" s="344"/>
      <c r="X230" s="344"/>
      <c r="Y230" s="344"/>
      <c r="Z230" s="344"/>
      <c r="AA230" s="344"/>
      <c r="AB230" s="344"/>
      <c r="AC230" s="344"/>
      <c r="AD230" s="344"/>
      <c r="AE230" s="344"/>
      <c r="AF230" s="344"/>
      <c r="AG230" s="344"/>
      <c r="AH230" s="344"/>
      <c r="AI230" s="344"/>
      <c r="AJ230" s="344"/>
      <c r="AK230" s="344"/>
      <c r="AL230" s="344"/>
      <c r="AM230" s="344"/>
      <c r="AN230" s="344"/>
      <c r="AO230" s="344"/>
      <c r="AP230" s="344"/>
      <c r="AQ230" s="344"/>
      <c r="AR230" s="344"/>
      <c r="AS230" s="344"/>
      <c r="AT230" s="344"/>
    </row>
    <row r="231" spans="1:46" x14ac:dyDescent="0.25">
      <c r="A231" s="344"/>
      <c r="B231" s="344"/>
      <c r="C231" s="344"/>
      <c r="D231" s="344"/>
      <c r="E231" s="344"/>
      <c r="F231" s="344"/>
      <c r="G231" s="344"/>
      <c r="H231" s="344"/>
      <c r="I231" s="344"/>
      <c r="J231" s="344"/>
      <c r="K231" s="10"/>
      <c r="L231" s="10"/>
      <c r="M231" s="344"/>
      <c r="N231" s="344"/>
      <c r="O231" s="344"/>
      <c r="P231" s="344"/>
      <c r="Q231" s="344"/>
      <c r="R231" s="344"/>
      <c r="S231" s="344"/>
      <c r="T231" s="344"/>
      <c r="U231" s="344"/>
      <c r="V231" s="344"/>
      <c r="W231" s="344"/>
      <c r="X231" s="344"/>
      <c r="Y231" s="344"/>
      <c r="Z231" s="344"/>
      <c r="AA231" s="344"/>
      <c r="AB231" s="344"/>
      <c r="AC231" s="344"/>
      <c r="AD231" s="344"/>
      <c r="AE231" s="344"/>
      <c r="AF231" s="344"/>
      <c r="AG231" s="344"/>
      <c r="AH231" s="344"/>
      <c r="AI231" s="344"/>
      <c r="AJ231" s="344"/>
      <c r="AK231" s="344"/>
      <c r="AL231" s="344"/>
      <c r="AM231" s="344"/>
      <c r="AN231" s="344"/>
      <c r="AO231" s="344"/>
      <c r="AP231" s="344"/>
      <c r="AQ231" s="344"/>
      <c r="AR231" s="344"/>
      <c r="AS231" s="344"/>
      <c r="AT231" s="344"/>
    </row>
    <row r="232" spans="1:46" x14ac:dyDescent="0.25">
      <c r="A232" s="344"/>
      <c r="B232" s="344"/>
      <c r="C232" s="344"/>
      <c r="D232" s="344"/>
      <c r="E232" s="344"/>
      <c r="F232" s="344"/>
      <c r="G232" s="344"/>
      <c r="H232" s="344"/>
      <c r="I232" s="344"/>
      <c r="J232" s="344"/>
      <c r="K232" s="10"/>
      <c r="L232" s="10"/>
      <c r="M232" s="344"/>
      <c r="N232" s="344"/>
      <c r="O232" s="344"/>
      <c r="P232" s="344"/>
      <c r="Q232" s="344"/>
      <c r="R232" s="344"/>
      <c r="S232" s="344"/>
      <c r="T232" s="344"/>
      <c r="U232" s="344"/>
      <c r="V232" s="344"/>
      <c r="W232" s="344"/>
      <c r="X232" s="344"/>
      <c r="Y232" s="344"/>
      <c r="Z232" s="344"/>
      <c r="AA232" s="344"/>
      <c r="AB232" s="344"/>
      <c r="AC232" s="344"/>
      <c r="AD232" s="344"/>
      <c r="AE232" s="344"/>
      <c r="AF232" s="344"/>
      <c r="AG232" s="344"/>
      <c r="AH232" s="344"/>
      <c r="AI232" s="344"/>
      <c r="AJ232" s="344"/>
      <c r="AK232" s="344"/>
      <c r="AL232" s="344"/>
      <c r="AM232" s="344"/>
      <c r="AN232" s="344"/>
      <c r="AO232" s="344"/>
      <c r="AP232" s="344"/>
      <c r="AQ232" s="344"/>
      <c r="AR232" s="344"/>
      <c r="AS232" s="344"/>
      <c r="AT232" s="344"/>
    </row>
    <row r="233" spans="1:46" x14ac:dyDescent="0.25">
      <c r="A233" s="344"/>
      <c r="B233" s="344"/>
      <c r="C233" s="344"/>
      <c r="D233" s="344"/>
      <c r="E233" s="344"/>
      <c r="F233" s="344"/>
      <c r="G233" s="344"/>
      <c r="H233" s="344"/>
      <c r="I233" s="344"/>
      <c r="J233" s="344"/>
      <c r="K233" s="10"/>
      <c r="L233" s="10"/>
      <c r="M233" s="344"/>
      <c r="N233" s="344"/>
      <c r="O233" s="344"/>
      <c r="P233" s="344"/>
      <c r="Q233" s="344"/>
      <c r="R233" s="344"/>
      <c r="S233" s="344"/>
      <c r="T233" s="344"/>
      <c r="U233" s="344"/>
      <c r="V233" s="344"/>
      <c r="W233" s="344"/>
      <c r="X233" s="344"/>
      <c r="Y233" s="344"/>
      <c r="Z233" s="344"/>
      <c r="AA233" s="344"/>
      <c r="AB233" s="344"/>
      <c r="AC233" s="344"/>
      <c r="AD233" s="344"/>
      <c r="AE233" s="344"/>
      <c r="AF233" s="344"/>
      <c r="AG233" s="344"/>
      <c r="AH233" s="344"/>
      <c r="AI233" s="344"/>
      <c r="AJ233" s="344"/>
      <c r="AK233" s="344"/>
      <c r="AL233" s="344"/>
      <c r="AM233" s="344"/>
      <c r="AN233" s="344"/>
      <c r="AO233" s="344"/>
      <c r="AP233" s="344"/>
      <c r="AQ233" s="344"/>
      <c r="AR233" s="344"/>
      <c r="AS233" s="344"/>
      <c r="AT233" s="344"/>
    </row>
    <row r="234" spans="1:46" x14ac:dyDescent="0.25">
      <c r="A234" s="344"/>
      <c r="B234" s="344"/>
      <c r="C234" s="344"/>
      <c r="D234" s="344"/>
      <c r="E234" s="344"/>
      <c r="F234" s="344"/>
      <c r="G234" s="344"/>
      <c r="H234" s="344"/>
      <c r="I234" s="344"/>
      <c r="J234" s="344"/>
      <c r="K234" s="10"/>
      <c r="L234" s="10"/>
      <c r="M234" s="344"/>
      <c r="N234" s="344"/>
      <c r="O234" s="344"/>
      <c r="P234" s="344"/>
      <c r="Q234" s="344"/>
      <c r="R234" s="344"/>
      <c r="S234" s="344"/>
      <c r="T234" s="344"/>
      <c r="U234" s="344"/>
      <c r="V234" s="344"/>
      <c r="W234" s="344"/>
      <c r="X234" s="344"/>
      <c r="Y234" s="344"/>
      <c r="Z234" s="344"/>
      <c r="AA234" s="344"/>
      <c r="AB234" s="344"/>
      <c r="AC234" s="344"/>
      <c r="AD234" s="344"/>
      <c r="AE234" s="344"/>
      <c r="AF234" s="344"/>
      <c r="AG234" s="344"/>
      <c r="AH234" s="344"/>
      <c r="AI234" s="344"/>
      <c r="AJ234" s="344"/>
      <c r="AK234" s="344"/>
      <c r="AL234" s="344"/>
      <c r="AM234" s="344"/>
      <c r="AN234" s="344"/>
      <c r="AO234" s="344"/>
      <c r="AP234" s="344"/>
      <c r="AQ234" s="344"/>
      <c r="AR234" s="344"/>
      <c r="AS234" s="344"/>
      <c r="AT234" s="344"/>
    </row>
    <row r="235" spans="1:46" x14ac:dyDescent="0.25">
      <c r="A235" s="344"/>
      <c r="B235" s="344"/>
      <c r="C235" s="344"/>
      <c r="D235" s="344"/>
      <c r="E235" s="344"/>
      <c r="F235" s="344"/>
      <c r="G235" s="344"/>
      <c r="H235" s="344"/>
      <c r="I235" s="344"/>
      <c r="J235" s="344"/>
      <c r="K235" s="10"/>
      <c r="L235" s="10"/>
      <c r="M235" s="344"/>
      <c r="N235" s="344"/>
      <c r="O235" s="344"/>
      <c r="P235" s="344"/>
      <c r="Q235" s="344"/>
      <c r="R235" s="344"/>
      <c r="S235" s="344"/>
      <c r="T235" s="344"/>
      <c r="U235" s="344"/>
      <c r="V235" s="344"/>
      <c r="W235" s="344"/>
      <c r="X235" s="344"/>
      <c r="Y235" s="344"/>
      <c r="Z235" s="344"/>
      <c r="AA235" s="344"/>
      <c r="AB235" s="344"/>
      <c r="AC235" s="344"/>
      <c r="AD235" s="344"/>
      <c r="AE235" s="344"/>
      <c r="AF235" s="344"/>
      <c r="AG235" s="344"/>
      <c r="AH235" s="344"/>
      <c r="AI235" s="344"/>
      <c r="AJ235" s="344"/>
      <c r="AK235" s="344"/>
      <c r="AL235" s="344"/>
      <c r="AM235" s="344"/>
      <c r="AN235" s="344"/>
      <c r="AO235" s="344"/>
      <c r="AP235" s="344"/>
      <c r="AQ235" s="344"/>
      <c r="AR235" s="344"/>
      <c r="AS235" s="344"/>
      <c r="AT235" s="344"/>
    </row>
    <row r="236" spans="1:46" x14ac:dyDescent="0.25">
      <c r="A236" s="344"/>
      <c r="B236" s="344"/>
      <c r="C236" s="344"/>
      <c r="D236" s="344"/>
      <c r="E236" s="344"/>
      <c r="F236" s="344"/>
      <c r="G236" s="344"/>
      <c r="H236" s="344"/>
      <c r="I236" s="344"/>
      <c r="J236" s="344"/>
      <c r="K236" s="10"/>
      <c r="L236" s="10"/>
      <c r="M236" s="344"/>
      <c r="N236" s="344"/>
      <c r="O236" s="344"/>
      <c r="P236" s="344"/>
      <c r="Q236" s="344"/>
      <c r="R236" s="344"/>
      <c r="S236" s="344"/>
      <c r="T236" s="344"/>
      <c r="U236" s="344"/>
      <c r="V236" s="344"/>
      <c r="W236" s="344"/>
      <c r="X236" s="344"/>
      <c r="Y236" s="344"/>
      <c r="Z236" s="344"/>
      <c r="AA236" s="344"/>
      <c r="AB236" s="344"/>
      <c r="AC236" s="344"/>
      <c r="AD236" s="344"/>
      <c r="AE236" s="344"/>
      <c r="AF236" s="344"/>
      <c r="AG236" s="344"/>
      <c r="AH236" s="344"/>
      <c r="AI236" s="344"/>
      <c r="AJ236" s="344"/>
      <c r="AK236" s="344"/>
      <c r="AL236" s="344"/>
      <c r="AM236" s="344"/>
      <c r="AN236" s="344"/>
      <c r="AO236" s="344"/>
      <c r="AP236" s="344"/>
      <c r="AQ236" s="344"/>
      <c r="AR236" s="344"/>
      <c r="AS236" s="344"/>
      <c r="AT236" s="344"/>
    </row>
    <row r="237" spans="1:46" x14ac:dyDescent="0.25">
      <c r="A237" s="344"/>
      <c r="B237" s="344"/>
      <c r="C237" s="344"/>
      <c r="D237" s="344"/>
      <c r="E237" s="344"/>
      <c r="F237" s="344"/>
      <c r="G237" s="344"/>
      <c r="H237" s="344"/>
      <c r="I237" s="344"/>
      <c r="J237" s="344"/>
      <c r="K237" s="10"/>
      <c r="L237" s="10"/>
      <c r="M237" s="344"/>
      <c r="N237" s="344"/>
      <c r="O237" s="344"/>
      <c r="P237" s="344"/>
      <c r="Q237" s="344"/>
      <c r="R237" s="344"/>
      <c r="S237" s="344"/>
      <c r="T237" s="344"/>
      <c r="U237" s="344"/>
      <c r="V237" s="344"/>
      <c r="W237" s="344"/>
      <c r="X237" s="344"/>
      <c r="Y237" s="344"/>
      <c r="Z237" s="344"/>
      <c r="AA237" s="344"/>
      <c r="AB237" s="344"/>
      <c r="AC237" s="344"/>
      <c r="AD237" s="344"/>
      <c r="AE237" s="344"/>
      <c r="AF237" s="344"/>
      <c r="AG237" s="344"/>
      <c r="AH237" s="344"/>
      <c r="AI237" s="344"/>
      <c r="AJ237" s="344"/>
      <c r="AK237" s="344"/>
      <c r="AL237" s="344"/>
      <c r="AM237" s="344"/>
      <c r="AN237" s="344"/>
      <c r="AO237" s="344"/>
      <c r="AP237" s="344"/>
      <c r="AQ237" s="344"/>
      <c r="AR237" s="344"/>
      <c r="AS237" s="344"/>
      <c r="AT237" s="344"/>
    </row>
    <row r="238" spans="1:46" x14ac:dyDescent="0.25">
      <c r="A238" s="344"/>
      <c r="B238" s="344"/>
      <c r="C238" s="344"/>
      <c r="D238" s="344"/>
      <c r="E238" s="344"/>
      <c r="F238" s="344"/>
      <c r="G238" s="344"/>
      <c r="H238" s="344"/>
      <c r="I238" s="344"/>
      <c r="J238" s="344"/>
      <c r="K238" s="10"/>
      <c r="L238" s="10"/>
      <c r="M238" s="344"/>
      <c r="N238" s="344"/>
      <c r="O238" s="344"/>
      <c r="P238" s="344"/>
      <c r="Q238" s="344"/>
      <c r="R238" s="344"/>
      <c r="S238" s="344"/>
      <c r="T238" s="344"/>
      <c r="U238" s="344"/>
      <c r="V238" s="344"/>
      <c r="W238" s="344"/>
      <c r="X238" s="344"/>
      <c r="Y238" s="344"/>
      <c r="Z238" s="344"/>
      <c r="AA238" s="344"/>
      <c r="AB238" s="344"/>
      <c r="AC238" s="344"/>
      <c r="AD238" s="344"/>
      <c r="AE238" s="344"/>
      <c r="AF238" s="344"/>
      <c r="AG238" s="344"/>
      <c r="AH238" s="344"/>
      <c r="AI238" s="344"/>
      <c r="AJ238" s="344"/>
      <c r="AK238" s="344"/>
      <c r="AL238" s="344"/>
      <c r="AM238" s="344"/>
      <c r="AN238" s="344"/>
      <c r="AO238" s="344"/>
      <c r="AP238" s="344"/>
      <c r="AQ238" s="344"/>
      <c r="AR238" s="344"/>
      <c r="AS238" s="344"/>
      <c r="AT238" s="344"/>
    </row>
    <row r="239" spans="1:46" x14ac:dyDescent="0.25">
      <c r="A239" s="344"/>
      <c r="B239" s="344"/>
      <c r="C239" s="344"/>
      <c r="D239" s="344"/>
      <c r="E239" s="344"/>
      <c r="F239" s="344"/>
      <c r="G239" s="344"/>
      <c r="H239" s="344"/>
      <c r="I239" s="344"/>
      <c r="J239" s="344"/>
      <c r="K239" s="10"/>
      <c r="L239" s="10"/>
      <c r="M239" s="344"/>
      <c r="N239" s="344"/>
      <c r="O239" s="344"/>
      <c r="P239" s="344"/>
      <c r="Q239" s="344"/>
      <c r="R239" s="344"/>
      <c r="S239" s="344"/>
      <c r="T239" s="344"/>
      <c r="U239" s="344"/>
      <c r="V239" s="344"/>
      <c r="W239" s="344"/>
      <c r="X239" s="344"/>
      <c r="Y239" s="344"/>
      <c r="Z239" s="344"/>
      <c r="AA239" s="344"/>
      <c r="AB239" s="344"/>
      <c r="AC239" s="344"/>
      <c r="AD239" s="344"/>
      <c r="AE239" s="344"/>
      <c r="AF239" s="344"/>
      <c r="AG239" s="344"/>
      <c r="AH239" s="344"/>
      <c r="AI239" s="344"/>
      <c r="AJ239" s="344"/>
      <c r="AK239" s="344"/>
      <c r="AL239" s="344"/>
      <c r="AM239" s="344"/>
      <c r="AN239" s="344"/>
      <c r="AO239" s="344"/>
      <c r="AP239" s="344"/>
      <c r="AQ239" s="344"/>
      <c r="AR239" s="344"/>
      <c r="AS239" s="344"/>
      <c r="AT239" s="344"/>
    </row>
    <row r="240" spans="1:46" x14ac:dyDescent="0.25">
      <c r="A240" s="344"/>
      <c r="B240" s="344"/>
      <c r="C240" s="344"/>
      <c r="D240" s="344"/>
      <c r="E240" s="344"/>
      <c r="F240" s="344"/>
      <c r="G240" s="344"/>
      <c r="H240" s="344"/>
      <c r="I240" s="344"/>
      <c r="J240" s="344"/>
      <c r="K240" s="10"/>
      <c r="L240" s="10"/>
      <c r="M240" s="344"/>
      <c r="N240" s="344"/>
      <c r="O240" s="344"/>
      <c r="P240" s="344"/>
      <c r="Q240" s="344"/>
      <c r="R240" s="344"/>
      <c r="S240" s="344"/>
      <c r="T240" s="344"/>
      <c r="U240" s="344"/>
      <c r="V240" s="344"/>
      <c r="W240" s="344"/>
      <c r="X240" s="344"/>
      <c r="Y240" s="344"/>
      <c r="Z240" s="344"/>
      <c r="AA240" s="344"/>
      <c r="AB240" s="344"/>
      <c r="AC240" s="344"/>
      <c r="AD240" s="344"/>
      <c r="AE240" s="344"/>
      <c r="AF240" s="344"/>
      <c r="AG240" s="344"/>
      <c r="AH240" s="344"/>
      <c r="AI240" s="344"/>
      <c r="AJ240" s="344"/>
      <c r="AK240" s="344"/>
      <c r="AL240" s="344"/>
      <c r="AM240" s="344"/>
      <c r="AN240" s="344"/>
      <c r="AO240" s="344"/>
      <c r="AP240" s="344"/>
      <c r="AQ240" s="344"/>
      <c r="AR240" s="344"/>
      <c r="AS240" s="344"/>
      <c r="AT240" s="344"/>
    </row>
    <row r="241" spans="1:46" x14ac:dyDescent="0.25">
      <c r="A241" s="344"/>
      <c r="B241" s="344"/>
      <c r="C241" s="344"/>
      <c r="D241" s="344"/>
      <c r="E241" s="344"/>
      <c r="F241" s="344"/>
      <c r="G241" s="344"/>
      <c r="H241" s="344"/>
      <c r="I241" s="344"/>
      <c r="J241" s="344"/>
      <c r="K241" s="10"/>
      <c r="L241" s="10"/>
      <c r="M241" s="344"/>
      <c r="N241" s="344"/>
      <c r="O241" s="344"/>
      <c r="P241" s="344"/>
      <c r="Q241" s="344"/>
      <c r="R241" s="344"/>
      <c r="S241" s="344"/>
      <c r="T241" s="344"/>
      <c r="U241" s="344"/>
      <c r="V241" s="344"/>
      <c r="W241" s="344"/>
      <c r="X241" s="344"/>
      <c r="Y241" s="344"/>
      <c r="Z241" s="344"/>
      <c r="AA241" s="344"/>
      <c r="AB241" s="344"/>
      <c r="AC241" s="344"/>
      <c r="AD241" s="344"/>
      <c r="AE241" s="344"/>
      <c r="AF241" s="344"/>
      <c r="AG241" s="344"/>
      <c r="AH241" s="344"/>
      <c r="AI241" s="344"/>
      <c r="AJ241" s="344"/>
      <c r="AK241" s="344"/>
      <c r="AL241" s="344"/>
      <c r="AM241" s="344"/>
      <c r="AN241" s="344"/>
      <c r="AO241" s="344"/>
      <c r="AP241" s="344"/>
      <c r="AQ241" s="344"/>
      <c r="AR241" s="344"/>
      <c r="AS241" s="344"/>
      <c r="AT241" s="344"/>
    </row>
    <row r="242" spans="1:46" x14ac:dyDescent="0.25">
      <c r="A242" s="344"/>
      <c r="B242" s="344"/>
      <c r="C242" s="344"/>
      <c r="D242" s="344"/>
      <c r="E242" s="344"/>
      <c r="F242" s="344"/>
      <c r="G242" s="344"/>
      <c r="H242" s="344"/>
      <c r="I242" s="344"/>
      <c r="J242" s="344"/>
      <c r="K242" s="10"/>
      <c r="L242" s="10"/>
      <c r="M242" s="344"/>
      <c r="N242" s="344"/>
      <c r="O242" s="344"/>
      <c r="P242" s="344"/>
      <c r="Q242" s="344"/>
      <c r="R242" s="344"/>
      <c r="S242" s="344"/>
      <c r="T242" s="344"/>
      <c r="U242" s="344"/>
      <c r="V242" s="344"/>
      <c r="W242" s="344"/>
      <c r="X242" s="344"/>
      <c r="Y242" s="344"/>
      <c r="Z242" s="344"/>
      <c r="AA242" s="344"/>
      <c r="AB242" s="344"/>
      <c r="AC242" s="344"/>
      <c r="AD242" s="344"/>
      <c r="AE242" s="344"/>
      <c r="AF242" s="344"/>
      <c r="AG242" s="344"/>
      <c r="AH242" s="344"/>
      <c r="AI242" s="344"/>
      <c r="AJ242" s="344"/>
      <c r="AK242" s="344"/>
      <c r="AL242" s="344"/>
      <c r="AM242" s="344"/>
      <c r="AN242" s="344"/>
      <c r="AO242" s="344"/>
      <c r="AP242" s="344"/>
      <c r="AQ242" s="344"/>
      <c r="AR242" s="344"/>
      <c r="AS242" s="344"/>
      <c r="AT242" s="344"/>
    </row>
    <row r="243" spans="1:46" x14ac:dyDescent="0.25">
      <c r="A243" s="344"/>
      <c r="B243" s="344"/>
      <c r="C243" s="344"/>
      <c r="D243" s="344"/>
      <c r="E243" s="344"/>
      <c r="F243" s="344"/>
      <c r="G243" s="344"/>
      <c r="H243" s="344"/>
      <c r="I243" s="344"/>
      <c r="J243" s="344"/>
      <c r="K243" s="10"/>
      <c r="L243" s="10"/>
      <c r="M243" s="344"/>
      <c r="N243" s="344"/>
      <c r="O243" s="344"/>
      <c r="P243" s="344"/>
      <c r="Q243" s="344"/>
      <c r="R243" s="344"/>
      <c r="S243" s="344"/>
      <c r="T243" s="344"/>
      <c r="U243" s="344"/>
      <c r="V243" s="344"/>
      <c r="W243" s="344"/>
      <c r="X243" s="344"/>
      <c r="Y243" s="344"/>
      <c r="Z243" s="344"/>
      <c r="AA243" s="344"/>
      <c r="AB243" s="344"/>
      <c r="AC243" s="344"/>
      <c r="AD243" s="344"/>
      <c r="AE243" s="344"/>
      <c r="AF243" s="344"/>
      <c r="AG243" s="344"/>
      <c r="AH243" s="344"/>
      <c r="AI243" s="344"/>
      <c r="AJ243" s="344"/>
      <c r="AK243" s="344"/>
      <c r="AL243" s="344"/>
      <c r="AM243" s="344"/>
      <c r="AN243" s="344"/>
      <c r="AO243" s="344"/>
      <c r="AP243" s="344"/>
      <c r="AQ243" s="344"/>
      <c r="AR243" s="344"/>
      <c r="AS243" s="344"/>
      <c r="AT243" s="344"/>
    </row>
    <row r="244" spans="1:46" x14ac:dyDescent="0.25">
      <c r="A244" s="344"/>
      <c r="B244" s="344"/>
      <c r="C244" s="344"/>
      <c r="D244" s="344"/>
      <c r="E244" s="344"/>
      <c r="F244" s="344"/>
      <c r="G244" s="344"/>
      <c r="H244" s="344"/>
      <c r="I244" s="344"/>
      <c r="J244" s="344"/>
      <c r="K244" s="10"/>
      <c r="L244" s="10"/>
      <c r="M244" s="344"/>
      <c r="N244" s="344"/>
      <c r="O244" s="344"/>
      <c r="P244" s="344"/>
      <c r="Q244" s="344"/>
      <c r="R244" s="344"/>
      <c r="S244" s="344"/>
      <c r="T244" s="344"/>
      <c r="U244" s="344"/>
      <c r="V244" s="344"/>
      <c r="W244" s="344"/>
      <c r="X244" s="344"/>
      <c r="Y244" s="344"/>
      <c r="Z244" s="344"/>
      <c r="AA244" s="344"/>
      <c r="AB244" s="344"/>
      <c r="AC244" s="344"/>
      <c r="AD244" s="344"/>
      <c r="AE244" s="344"/>
      <c r="AF244" s="344"/>
      <c r="AG244" s="344"/>
      <c r="AH244" s="344"/>
      <c r="AI244" s="344"/>
      <c r="AJ244" s="344"/>
      <c r="AK244" s="344"/>
      <c r="AL244" s="344"/>
      <c r="AM244" s="344"/>
      <c r="AN244" s="344"/>
      <c r="AO244" s="344"/>
      <c r="AP244" s="344"/>
      <c r="AQ244" s="344"/>
      <c r="AR244" s="344"/>
      <c r="AS244" s="344"/>
      <c r="AT244" s="344"/>
    </row>
    <row r="245" spans="1:46" x14ac:dyDescent="0.25">
      <c r="A245" s="344"/>
      <c r="B245" s="344"/>
      <c r="C245" s="344"/>
      <c r="D245" s="344"/>
      <c r="E245" s="344"/>
      <c r="F245" s="344"/>
      <c r="G245" s="344"/>
      <c r="H245" s="344"/>
      <c r="I245" s="344"/>
      <c r="J245" s="344"/>
      <c r="K245" s="10"/>
      <c r="L245" s="10"/>
      <c r="M245" s="344"/>
      <c r="N245" s="344"/>
      <c r="O245" s="344"/>
      <c r="P245" s="344"/>
      <c r="Q245" s="344"/>
      <c r="R245" s="344"/>
      <c r="S245" s="344"/>
      <c r="T245" s="344"/>
      <c r="U245" s="344"/>
      <c r="V245" s="344"/>
      <c r="W245" s="344"/>
      <c r="X245" s="344"/>
      <c r="Y245" s="344"/>
      <c r="Z245" s="344"/>
      <c r="AA245" s="344"/>
      <c r="AB245" s="344"/>
      <c r="AC245" s="344"/>
      <c r="AD245" s="344"/>
      <c r="AE245" s="344"/>
      <c r="AF245" s="344"/>
      <c r="AG245" s="344"/>
      <c r="AH245" s="344"/>
      <c r="AI245" s="344"/>
      <c r="AJ245" s="344"/>
      <c r="AK245" s="344"/>
      <c r="AL245" s="344"/>
      <c r="AM245" s="344"/>
      <c r="AN245" s="344"/>
      <c r="AO245" s="344"/>
      <c r="AP245" s="344"/>
      <c r="AQ245" s="344"/>
      <c r="AR245" s="344"/>
      <c r="AS245" s="344"/>
      <c r="AT245" s="344"/>
    </row>
    <row r="246" spans="1:46" x14ac:dyDescent="0.25">
      <c r="A246" s="344"/>
      <c r="B246" s="344"/>
      <c r="C246" s="344"/>
      <c r="D246" s="344"/>
      <c r="E246" s="344"/>
      <c r="F246" s="344"/>
      <c r="G246" s="344"/>
      <c r="H246" s="344"/>
      <c r="I246" s="344"/>
      <c r="J246" s="344"/>
      <c r="K246" s="10"/>
      <c r="L246" s="10"/>
      <c r="M246" s="344"/>
      <c r="N246" s="344"/>
      <c r="O246" s="344"/>
      <c r="P246" s="344"/>
      <c r="Q246" s="344"/>
      <c r="R246" s="344"/>
      <c r="S246" s="344"/>
      <c r="T246" s="344"/>
      <c r="U246" s="344"/>
      <c r="V246" s="344"/>
      <c r="W246" s="344"/>
      <c r="X246" s="344"/>
      <c r="Y246" s="344"/>
      <c r="Z246" s="344"/>
      <c r="AA246" s="344"/>
      <c r="AB246" s="344"/>
      <c r="AC246" s="344"/>
      <c r="AD246" s="344"/>
      <c r="AE246" s="344"/>
      <c r="AF246" s="344"/>
      <c r="AG246" s="344"/>
      <c r="AH246" s="344"/>
      <c r="AI246" s="344"/>
      <c r="AJ246" s="344"/>
      <c r="AK246" s="344"/>
      <c r="AL246" s="344"/>
      <c r="AM246" s="344"/>
      <c r="AN246" s="344"/>
      <c r="AO246" s="344"/>
      <c r="AP246" s="344"/>
      <c r="AQ246" s="344"/>
      <c r="AR246" s="344"/>
      <c r="AS246" s="344"/>
      <c r="AT246" s="344"/>
    </row>
    <row r="247" spans="1:46" x14ac:dyDescent="0.25">
      <c r="A247" s="344"/>
      <c r="B247" s="344"/>
      <c r="C247" s="344"/>
      <c r="D247" s="344"/>
      <c r="E247" s="344"/>
      <c r="F247" s="344"/>
      <c r="G247" s="344"/>
      <c r="H247" s="344"/>
      <c r="I247" s="344"/>
      <c r="J247" s="344"/>
      <c r="K247" s="10"/>
      <c r="L247" s="10"/>
      <c r="M247" s="344"/>
      <c r="N247" s="344"/>
      <c r="O247" s="344"/>
      <c r="P247" s="344"/>
      <c r="Q247" s="344"/>
      <c r="R247" s="344"/>
      <c r="S247" s="344"/>
      <c r="T247" s="344"/>
      <c r="U247" s="344"/>
      <c r="V247" s="344"/>
      <c r="W247" s="344"/>
      <c r="X247" s="344"/>
      <c r="Y247" s="344"/>
      <c r="Z247" s="344"/>
      <c r="AA247" s="344"/>
      <c r="AB247" s="344"/>
      <c r="AC247" s="344"/>
      <c r="AD247" s="344"/>
      <c r="AE247" s="344"/>
      <c r="AF247" s="344"/>
      <c r="AG247" s="344"/>
      <c r="AH247" s="344"/>
      <c r="AI247" s="344"/>
      <c r="AJ247" s="344"/>
      <c r="AK247" s="344"/>
      <c r="AL247" s="344"/>
      <c r="AM247" s="344"/>
      <c r="AN247" s="344"/>
      <c r="AO247" s="344"/>
      <c r="AP247" s="344"/>
      <c r="AQ247" s="344"/>
      <c r="AR247" s="344"/>
      <c r="AS247" s="344"/>
      <c r="AT247" s="344"/>
    </row>
    <row r="248" spans="1:46" x14ac:dyDescent="0.25">
      <c r="A248" s="344"/>
      <c r="B248" s="344"/>
      <c r="C248" s="344"/>
      <c r="D248" s="344"/>
      <c r="E248" s="344"/>
      <c r="F248" s="344"/>
      <c r="G248" s="344"/>
      <c r="H248" s="344"/>
      <c r="I248" s="344"/>
      <c r="J248" s="344"/>
      <c r="K248" s="10"/>
      <c r="L248" s="10"/>
      <c r="M248" s="344"/>
      <c r="N248" s="344"/>
      <c r="O248" s="344"/>
      <c r="P248" s="344"/>
      <c r="Q248" s="344"/>
      <c r="R248" s="344"/>
      <c r="S248" s="344"/>
      <c r="T248" s="344"/>
      <c r="U248" s="344"/>
      <c r="V248" s="344"/>
      <c r="W248" s="344"/>
      <c r="X248" s="344"/>
      <c r="Y248" s="344"/>
      <c r="Z248" s="344"/>
      <c r="AA248" s="344"/>
      <c r="AB248" s="344"/>
      <c r="AC248" s="344"/>
      <c r="AD248" s="344"/>
      <c r="AE248" s="344"/>
      <c r="AF248" s="344"/>
      <c r="AG248" s="344"/>
      <c r="AH248" s="344"/>
      <c r="AI248" s="344"/>
      <c r="AJ248" s="344"/>
      <c r="AK248" s="344"/>
      <c r="AL248" s="344"/>
      <c r="AM248" s="344"/>
      <c r="AN248" s="344"/>
      <c r="AO248" s="344"/>
      <c r="AP248" s="344"/>
      <c r="AQ248" s="344"/>
      <c r="AR248" s="344"/>
      <c r="AS248" s="344"/>
      <c r="AT248" s="344"/>
    </row>
    <row r="249" spans="1:46" x14ac:dyDescent="0.25">
      <c r="A249" s="344"/>
      <c r="B249" s="344"/>
      <c r="C249" s="344"/>
      <c r="D249" s="344"/>
      <c r="E249" s="344"/>
      <c r="F249" s="344"/>
      <c r="G249" s="344"/>
      <c r="H249" s="344"/>
      <c r="I249" s="344"/>
      <c r="J249" s="344"/>
      <c r="K249" s="10"/>
      <c r="L249" s="10"/>
      <c r="M249" s="344"/>
      <c r="N249" s="344"/>
      <c r="O249" s="344"/>
      <c r="P249" s="344"/>
      <c r="Q249" s="344"/>
      <c r="R249" s="344"/>
      <c r="S249" s="344"/>
      <c r="T249" s="344"/>
      <c r="U249" s="344"/>
      <c r="V249" s="344"/>
      <c r="W249" s="344"/>
      <c r="X249" s="344"/>
      <c r="Y249" s="344"/>
      <c r="Z249" s="344"/>
      <c r="AA249" s="344"/>
      <c r="AB249" s="344"/>
      <c r="AC249" s="344"/>
      <c r="AD249" s="344"/>
      <c r="AE249" s="344"/>
      <c r="AF249" s="344"/>
      <c r="AG249" s="344"/>
      <c r="AH249" s="344"/>
      <c r="AI249" s="344"/>
      <c r="AJ249" s="344"/>
      <c r="AK249" s="344"/>
      <c r="AL249" s="344"/>
      <c r="AM249" s="344"/>
      <c r="AN249" s="344"/>
      <c r="AO249" s="344"/>
      <c r="AP249" s="344"/>
      <c r="AQ249" s="344"/>
      <c r="AR249" s="344"/>
      <c r="AS249" s="344"/>
      <c r="AT249" s="344"/>
    </row>
    <row r="250" spans="1:46" x14ac:dyDescent="0.25">
      <c r="A250" s="344"/>
      <c r="B250" s="344"/>
      <c r="C250" s="344"/>
      <c r="D250" s="344"/>
      <c r="E250" s="344"/>
      <c r="F250" s="344"/>
      <c r="G250" s="344"/>
      <c r="H250" s="344"/>
      <c r="I250" s="344"/>
      <c r="J250" s="344"/>
      <c r="K250" s="10"/>
      <c r="L250" s="10"/>
      <c r="M250" s="344"/>
      <c r="N250" s="344"/>
      <c r="O250" s="344"/>
      <c r="P250" s="344"/>
      <c r="Q250" s="344"/>
      <c r="R250" s="344"/>
      <c r="S250" s="344"/>
      <c r="T250" s="344"/>
      <c r="U250" s="344"/>
      <c r="V250" s="344"/>
      <c r="W250" s="344"/>
      <c r="X250" s="344"/>
      <c r="Y250" s="344"/>
      <c r="Z250" s="344"/>
      <c r="AA250" s="344"/>
      <c r="AB250" s="344"/>
      <c r="AC250" s="344"/>
      <c r="AD250" s="344"/>
      <c r="AE250" s="344"/>
      <c r="AF250" s="344"/>
      <c r="AG250" s="344"/>
      <c r="AH250" s="344"/>
      <c r="AI250" s="344"/>
      <c r="AJ250" s="344"/>
      <c r="AK250" s="344"/>
      <c r="AL250" s="344"/>
      <c r="AM250" s="344"/>
      <c r="AN250" s="344"/>
      <c r="AO250" s="344"/>
      <c r="AP250" s="344"/>
      <c r="AQ250" s="344"/>
      <c r="AR250" s="344"/>
      <c r="AS250" s="344"/>
      <c r="AT250" s="344"/>
    </row>
    <row r="251" spans="1:46" x14ac:dyDescent="0.25">
      <c r="A251" s="344"/>
      <c r="B251" s="344"/>
      <c r="C251" s="344"/>
      <c r="D251" s="344"/>
      <c r="E251" s="344"/>
      <c r="F251" s="344"/>
      <c r="G251" s="344"/>
      <c r="H251" s="344"/>
      <c r="I251" s="344"/>
      <c r="J251" s="344"/>
      <c r="K251" s="10"/>
      <c r="L251" s="10"/>
      <c r="M251" s="344"/>
      <c r="N251" s="344"/>
      <c r="O251" s="344"/>
      <c r="P251" s="344"/>
      <c r="Q251" s="344"/>
      <c r="R251" s="344"/>
      <c r="S251" s="344"/>
      <c r="T251" s="344"/>
      <c r="U251" s="344"/>
      <c r="V251" s="344"/>
      <c r="W251" s="344"/>
      <c r="X251" s="344"/>
      <c r="Y251" s="344"/>
      <c r="Z251" s="344"/>
      <c r="AA251" s="344"/>
      <c r="AB251" s="344"/>
      <c r="AC251" s="344"/>
      <c r="AD251" s="344"/>
      <c r="AE251" s="344"/>
      <c r="AF251" s="344"/>
      <c r="AG251" s="344"/>
      <c r="AH251" s="344"/>
      <c r="AI251" s="344"/>
      <c r="AJ251" s="344"/>
      <c r="AK251" s="344"/>
      <c r="AL251" s="344"/>
      <c r="AM251" s="344"/>
      <c r="AN251" s="344"/>
      <c r="AO251" s="344"/>
      <c r="AP251" s="344"/>
      <c r="AQ251" s="344"/>
      <c r="AR251" s="344"/>
      <c r="AS251" s="344"/>
      <c r="AT251" s="344"/>
    </row>
    <row r="252" spans="1:46" x14ac:dyDescent="0.25">
      <c r="A252" s="344"/>
      <c r="B252" s="344"/>
      <c r="C252" s="344"/>
      <c r="D252" s="344"/>
      <c r="E252" s="344"/>
      <c r="F252" s="344"/>
      <c r="G252" s="344"/>
      <c r="H252" s="344"/>
      <c r="I252" s="344"/>
      <c r="J252" s="344"/>
      <c r="K252" s="10"/>
      <c r="L252" s="10"/>
      <c r="M252" s="344"/>
      <c r="N252" s="344"/>
      <c r="O252" s="344"/>
      <c r="P252" s="344"/>
      <c r="Q252" s="344"/>
      <c r="R252" s="344"/>
      <c r="S252" s="344"/>
      <c r="T252" s="344"/>
      <c r="U252" s="344"/>
      <c r="V252" s="344"/>
      <c r="W252" s="344"/>
      <c r="X252" s="344"/>
      <c r="Y252" s="344"/>
      <c r="Z252" s="344"/>
      <c r="AA252" s="344"/>
      <c r="AB252" s="344"/>
      <c r="AC252" s="344"/>
      <c r="AD252" s="344"/>
      <c r="AE252" s="344"/>
      <c r="AF252" s="344"/>
      <c r="AG252" s="344"/>
      <c r="AH252" s="344"/>
      <c r="AI252" s="344"/>
      <c r="AJ252" s="344"/>
      <c r="AK252" s="344"/>
      <c r="AL252" s="344"/>
      <c r="AM252" s="344"/>
      <c r="AN252" s="344"/>
      <c r="AO252" s="344"/>
      <c r="AP252" s="344"/>
      <c r="AQ252" s="344"/>
      <c r="AR252" s="344"/>
      <c r="AS252" s="344"/>
      <c r="AT252" s="344"/>
    </row>
    <row r="253" spans="1:46" x14ac:dyDescent="0.25">
      <c r="A253" s="344"/>
      <c r="B253" s="344"/>
      <c r="C253" s="344"/>
      <c r="D253" s="344"/>
      <c r="E253" s="344"/>
      <c r="F253" s="344"/>
      <c r="G253" s="344"/>
      <c r="H253" s="344"/>
      <c r="I253" s="344"/>
      <c r="J253" s="344"/>
      <c r="K253" s="10"/>
      <c r="L253" s="10"/>
      <c r="M253" s="344"/>
      <c r="N253" s="344"/>
      <c r="O253" s="344"/>
      <c r="P253" s="344"/>
      <c r="Q253" s="344"/>
      <c r="R253" s="344"/>
      <c r="S253" s="344"/>
      <c r="T253" s="344"/>
      <c r="U253" s="344"/>
      <c r="V253" s="344"/>
      <c r="W253" s="344"/>
      <c r="X253" s="344"/>
      <c r="Y253" s="344"/>
      <c r="Z253" s="344"/>
      <c r="AA253" s="344"/>
      <c r="AB253" s="344"/>
      <c r="AC253" s="344"/>
      <c r="AD253" s="344"/>
      <c r="AE253" s="344"/>
      <c r="AF253" s="344"/>
      <c r="AG253" s="344"/>
      <c r="AH253" s="344"/>
      <c r="AI253" s="344"/>
      <c r="AJ253" s="344"/>
      <c r="AK253" s="344"/>
      <c r="AL253" s="344"/>
      <c r="AM253" s="344"/>
      <c r="AN253" s="344"/>
      <c r="AO253" s="344"/>
      <c r="AP253" s="344"/>
      <c r="AQ253" s="344"/>
      <c r="AR253" s="344"/>
      <c r="AS253" s="344"/>
      <c r="AT253" s="344"/>
    </row>
    <row r="254" spans="1:46" x14ac:dyDescent="0.25">
      <c r="A254" s="344"/>
      <c r="B254" s="344"/>
      <c r="C254" s="344"/>
      <c r="D254" s="344"/>
      <c r="E254" s="344"/>
      <c r="F254" s="344"/>
      <c r="G254" s="344"/>
      <c r="H254" s="344"/>
      <c r="I254" s="344"/>
      <c r="J254" s="344"/>
      <c r="K254" s="10"/>
      <c r="L254" s="10"/>
      <c r="M254" s="344"/>
      <c r="N254" s="344"/>
      <c r="O254" s="344"/>
      <c r="P254" s="344"/>
      <c r="Q254" s="344"/>
      <c r="R254" s="344"/>
      <c r="S254" s="344"/>
      <c r="T254" s="344"/>
      <c r="U254" s="344"/>
      <c r="V254" s="344"/>
      <c r="W254" s="344"/>
      <c r="X254" s="344"/>
      <c r="Y254" s="344"/>
      <c r="Z254" s="344"/>
      <c r="AA254" s="344"/>
      <c r="AB254" s="344"/>
      <c r="AC254" s="344"/>
      <c r="AD254" s="344"/>
      <c r="AE254" s="344"/>
      <c r="AF254" s="344"/>
      <c r="AG254" s="344"/>
      <c r="AH254" s="344"/>
      <c r="AI254" s="344"/>
      <c r="AJ254" s="344"/>
      <c r="AK254" s="344"/>
      <c r="AL254" s="344"/>
      <c r="AM254" s="344"/>
      <c r="AN254" s="344"/>
      <c r="AO254" s="344"/>
      <c r="AP254" s="344"/>
      <c r="AQ254" s="344"/>
      <c r="AR254" s="344"/>
      <c r="AS254" s="344"/>
      <c r="AT254" s="344"/>
    </row>
    <row r="255" spans="1:46" x14ac:dyDescent="0.25">
      <c r="A255" s="344"/>
      <c r="B255" s="344"/>
      <c r="C255" s="344"/>
      <c r="D255" s="344"/>
      <c r="E255" s="344"/>
      <c r="F255" s="344"/>
      <c r="G255" s="344"/>
      <c r="H255" s="344"/>
      <c r="I255" s="344"/>
      <c r="J255" s="344"/>
      <c r="K255" s="10"/>
      <c r="L255" s="10"/>
      <c r="M255" s="344"/>
      <c r="N255" s="344"/>
      <c r="O255" s="344"/>
      <c r="P255" s="344"/>
      <c r="Q255" s="344"/>
      <c r="R255" s="344"/>
      <c r="S255" s="344"/>
      <c r="T255" s="344"/>
      <c r="U255" s="344"/>
      <c r="V255" s="344"/>
      <c r="W255" s="344"/>
      <c r="X255" s="344"/>
      <c r="Y255" s="344"/>
      <c r="Z255" s="344"/>
      <c r="AA255" s="344"/>
      <c r="AB255" s="344"/>
      <c r="AC255" s="344"/>
      <c r="AD255" s="344"/>
      <c r="AE255" s="344"/>
      <c r="AF255" s="344"/>
      <c r="AG255" s="344"/>
      <c r="AH255" s="344"/>
      <c r="AI255" s="344"/>
      <c r="AJ255" s="344"/>
      <c r="AK255" s="344"/>
      <c r="AL255" s="344"/>
      <c r="AM255" s="344"/>
      <c r="AN255" s="344"/>
      <c r="AO255" s="344"/>
      <c r="AP255" s="344"/>
      <c r="AQ255" s="344"/>
      <c r="AR255" s="344"/>
      <c r="AS255" s="344"/>
      <c r="AT255" s="344"/>
    </row>
    <row r="256" spans="1:46" x14ac:dyDescent="0.25">
      <c r="A256" s="344"/>
      <c r="B256" s="344"/>
      <c r="C256" s="344"/>
      <c r="D256" s="344"/>
      <c r="E256" s="344"/>
      <c r="F256" s="344"/>
      <c r="G256" s="344"/>
      <c r="H256" s="344"/>
      <c r="I256" s="344"/>
      <c r="J256" s="344"/>
      <c r="K256" s="10"/>
      <c r="L256" s="10"/>
      <c r="M256" s="344"/>
      <c r="N256" s="344"/>
      <c r="O256" s="344"/>
      <c r="P256" s="344"/>
      <c r="Q256" s="344"/>
      <c r="R256" s="344"/>
      <c r="S256" s="344"/>
      <c r="T256" s="344"/>
      <c r="U256" s="344"/>
      <c r="V256" s="344"/>
      <c r="W256" s="344"/>
      <c r="X256" s="344"/>
      <c r="Y256" s="344"/>
      <c r="Z256" s="344"/>
      <c r="AA256" s="344"/>
      <c r="AB256" s="344"/>
      <c r="AC256" s="344"/>
      <c r="AD256" s="344"/>
      <c r="AE256" s="344"/>
      <c r="AF256" s="344"/>
      <c r="AG256" s="344"/>
      <c r="AH256" s="344"/>
      <c r="AI256" s="344"/>
      <c r="AJ256" s="344"/>
      <c r="AK256" s="344"/>
      <c r="AL256" s="344"/>
      <c r="AM256" s="344"/>
      <c r="AN256" s="344"/>
      <c r="AO256" s="344"/>
      <c r="AP256" s="344"/>
      <c r="AQ256" s="344"/>
      <c r="AR256" s="344"/>
      <c r="AS256" s="344"/>
      <c r="AT256" s="344"/>
    </row>
    <row r="257" spans="1:46" x14ac:dyDescent="0.25">
      <c r="A257" s="344"/>
      <c r="B257" s="344"/>
      <c r="C257" s="344"/>
      <c r="D257" s="344"/>
      <c r="E257" s="344"/>
      <c r="F257" s="344"/>
      <c r="G257" s="344"/>
      <c r="H257" s="344"/>
      <c r="I257" s="344"/>
      <c r="J257" s="344"/>
      <c r="K257" s="10"/>
      <c r="L257" s="10"/>
      <c r="M257" s="344"/>
      <c r="N257" s="344"/>
      <c r="O257" s="344"/>
      <c r="P257" s="344"/>
      <c r="Q257" s="344"/>
      <c r="R257" s="344"/>
      <c r="S257" s="344"/>
      <c r="T257" s="344"/>
      <c r="U257" s="344"/>
      <c r="V257" s="344"/>
      <c r="W257" s="344"/>
      <c r="X257" s="344"/>
      <c r="Y257" s="344"/>
      <c r="Z257" s="344"/>
      <c r="AA257" s="344"/>
      <c r="AB257" s="344"/>
      <c r="AC257" s="344"/>
      <c r="AD257" s="344"/>
      <c r="AE257" s="344"/>
      <c r="AF257" s="344"/>
      <c r="AG257" s="344"/>
      <c r="AH257" s="344"/>
      <c r="AI257" s="344"/>
      <c r="AJ257" s="344"/>
      <c r="AK257" s="344"/>
      <c r="AL257" s="344"/>
      <c r="AM257" s="344"/>
      <c r="AN257" s="344"/>
      <c r="AO257" s="344"/>
      <c r="AP257" s="344"/>
      <c r="AQ257" s="344"/>
      <c r="AR257" s="344"/>
      <c r="AS257" s="344"/>
      <c r="AT257" s="344"/>
    </row>
    <row r="258" spans="1:46" x14ac:dyDescent="0.25">
      <c r="A258" s="344"/>
      <c r="B258" s="344"/>
      <c r="C258" s="344"/>
      <c r="D258" s="344"/>
      <c r="E258" s="344"/>
      <c r="F258" s="344"/>
      <c r="G258" s="344"/>
      <c r="H258" s="344"/>
      <c r="I258" s="344"/>
      <c r="J258" s="344"/>
      <c r="K258" s="10"/>
      <c r="L258" s="10"/>
      <c r="M258" s="344"/>
      <c r="N258" s="344"/>
      <c r="O258" s="344"/>
      <c r="P258" s="344"/>
      <c r="Q258" s="344"/>
      <c r="R258" s="344"/>
      <c r="S258" s="344"/>
      <c r="T258" s="344"/>
      <c r="U258" s="344"/>
      <c r="V258" s="344"/>
      <c r="W258" s="344"/>
      <c r="X258" s="344"/>
      <c r="Y258" s="344"/>
      <c r="Z258" s="344"/>
      <c r="AA258" s="344"/>
      <c r="AB258" s="344"/>
      <c r="AC258" s="344"/>
      <c r="AD258" s="344"/>
      <c r="AE258" s="344"/>
      <c r="AF258" s="344"/>
      <c r="AG258" s="344"/>
      <c r="AH258" s="344"/>
      <c r="AI258" s="344"/>
      <c r="AJ258" s="344"/>
      <c r="AK258" s="344"/>
      <c r="AL258" s="344"/>
      <c r="AM258" s="344"/>
      <c r="AN258" s="344"/>
      <c r="AO258" s="344"/>
      <c r="AP258" s="344"/>
      <c r="AQ258" s="344"/>
      <c r="AR258" s="344"/>
      <c r="AS258" s="344"/>
      <c r="AT258" s="344"/>
    </row>
    <row r="259" spans="1:46" x14ac:dyDescent="0.25">
      <c r="A259" s="344"/>
      <c r="B259" s="344"/>
      <c r="C259" s="344"/>
      <c r="D259" s="344"/>
      <c r="E259" s="344"/>
      <c r="F259" s="344"/>
      <c r="G259" s="344"/>
      <c r="H259" s="344"/>
      <c r="I259" s="344"/>
      <c r="J259" s="344"/>
      <c r="K259" s="10"/>
      <c r="L259" s="10"/>
      <c r="M259" s="344"/>
      <c r="N259" s="344"/>
      <c r="O259" s="344"/>
      <c r="P259" s="344"/>
      <c r="Q259" s="344"/>
      <c r="R259" s="344"/>
      <c r="S259" s="344"/>
      <c r="T259" s="344"/>
      <c r="U259" s="344"/>
      <c r="V259" s="344"/>
      <c r="W259" s="344"/>
      <c r="X259" s="344"/>
      <c r="Y259" s="344"/>
      <c r="Z259" s="344"/>
      <c r="AA259" s="344"/>
      <c r="AB259" s="344"/>
      <c r="AC259" s="344"/>
      <c r="AD259" s="344"/>
      <c r="AE259" s="344"/>
      <c r="AF259" s="344"/>
      <c r="AG259" s="344"/>
      <c r="AH259" s="344"/>
      <c r="AI259" s="344"/>
      <c r="AJ259" s="344"/>
      <c r="AK259" s="344"/>
      <c r="AL259" s="344"/>
      <c r="AM259" s="344"/>
      <c r="AN259" s="344"/>
      <c r="AO259" s="344"/>
      <c r="AP259" s="344"/>
      <c r="AQ259" s="344"/>
      <c r="AR259" s="344"/>
      <c r="AS259" s="344"/>
      <c r="AT259" s="344"/>
    </row>
    <row r="260" spans="1:46" x14ac:dyDescent="0.25">
      <c r="A260" s="344"/>
      <c r="B260" s="344"/>
      <c r="C260" s="344"/>
      <c r="D260" s="344"/>
      <c r="E260" s="344"/>
      <c r="F260" s="344"/>
      <c r="G260" s="344"/>
      <c r="H260" s="344"/>
      <c r="I260" s="344"/>
      <c r="J260" s="344"/>
      <c r="K260" s="10"/>
      <c r="L260" s="10"/>
      <c r="M260" s="344"/>
      <c r="N260" s="344"/>
      <c r="O260" s="344"/>
      <c r="P260" s="344"/>
      <c r="Q260" s="344"/>
      <c r="R260" s="344"/>
      <c r="S260" s="344"/>
      <c r="T260" s="344"/>
      <c r="U260" s="344"/>
      <c r="V260" s="344"/>
      <c r="W260" s="344"/>
      <c r="X260" s="344"/>
      <c r="Y260" s="344"/>
      <c r="Z260" s="344"/>
      <c r="AA260" s="344"/>
      <c r="AB260" s="344"/>
      <c r="AC260" s="344"/>
      <c r="AD260" s="344"/>
      <c r="AE260" s="344"/>
      <c r="AF260" s="344"/>
      <c r="AG260" s="344"/>
      <c r="AH260" s="344"/>
      <c r="AI260" s="344"/>
      <c r="AJ260" s="344"/>
      <c r="AK260" s="344"/>
      <c r="AL260" s="344"/>
      <c r="AM260" s="344"/>
      <c r="AN260" s="344"/>
      <c r="AO260" s="344"/>
      <c r="AP260" s="344"/>
      <c r="AQ260" s="344"/>
      <c r="AR260" s="344"/>
      <c r="AS260" s="344"/>
      <c r="AT260" s="344"/>
    </row>
    <row r="261" spans="1:46" x14ac:dyDescent="0.25">
      <c r="A261" s="344"/>
      <c r="B261" s="344"/>
      <c r="C261" s="344"/>
      <c r="D261" s="344"/>
      <c r="E261" s="344"/>
      <c r="F261" s="344"/>
      <c r="G261" s="344"/>
      <c r="H261" s="344"/>
      <c r="I261" s="344"/>
      <c r="J261" s="344"/>
      <c r="K261" s="10"/>
      <c r="L261" s="10"/>
      <c r="M261" s="344"/>
      <c r="N261" s="344"/>
      <c r="O261" s="344"/>
      <c r="P261" s="344"/>
      <c r="Q261" s="344"/>
      <c r="R261" s="344"/>
      <c r="S261" s="344"/>
      <c r="T261" s="344"/>
      <c r="U261" s="344"/>
      <c r="V261" s="344"/>
      <c r="W261" s="344"/>
      <c r="X261" s="344"/>
      <c r="Y261" s="344"/>
      <c r="Z261" s="344"/>
      <c r="AA261" s="344"/>
      <c r="AB261" s="344"/>
      <c r="AC261" s="344"/>
      <c r="AD261" s="344"/>
      <c r="AE261" s="344"/>
      <c r="AF261" s="344"/>
      <c r="AG261" s="344"/>
      <c r="AH261" s="344"/>
      <c r="AI261" s="344"/>
      <c r="AJ261" s="344"/>
      <c r="AK261" s="344"/>
      <c r="AL261" s="344"/>
      <c r="AM261" s="344"/>
      <c r="AN261" s="344"/>
      <c r="AO261" s="344"/>
      <c r="AP261" s="344"/>
      <c r="AQ261" s="344"/>
      <c r="AR261" s="344"/>
      <c r="AS261" s="344"/>
      <c r="AT261" s="344"/>
    </row>
    <row r="262" spans="1:46" x14ac:dyDescent="0.25">
      <c r="A262" s="344"/>
      <c r="B262" s="344"/>
      <c r="C262" s="344"/>
      <c r="D262" s="344"/>
      <c r="E262" s="344"/>
      <c r="F262" s="344"/>
      <c r="G262" s="344"/>
      <c r="H262" s="344"/>
      <c r="I262" s="344"/>
      <c r="J262" s="344"/>
      <c r="K262" s="10"/>
      <c r="L262" s="10"/>
      <c r="M262" s="344"/>
      <c r="N262" s="344"/>
      <c r="O262" s="344"/>
      <c r="P262" s="344"/>
      <c r="Q262" s="344"/>
      <c r="R262" s="344"/>
      <c r="S262" s="344"/>
      <c r="T262" s="344"/>
      <c r="U262" s="344"/>
      <c r="V262" s="344"/>
      <c r="W262" s="344"/>
      <c r="X262" s="344"/>
      <c r="Y262" s="344"/>
      <c r="Z262" s="344"/>
      <c r="AA262" s="344"/>
      <c r="AB262" s="344"/>
      <c r="AC262" s="344"/>
      <c r="AD262" s="344"/>
      <c r="AE262" s="344"/>
      <c r="AF262" s="344"/>
      <c r="AG262" s="344"/>
      <c r="AH262" s="344"/>
      <c r="AI262" s="344"/>
      <c r="AJ262" s="344"/>
      <c r="AK262" s="344"/>
      <c r="AL262" s="344"/>
      <c r="AM262" s="344"/>
      <c r="AN262" s="344"/>
      <c r="AO262" s="344"/>
      <c r="AP262" s="344"/>
      <c r="AQ262" s="344"/>
      <c r="AR262" s="344"/>
      <c r="AS262" s="344"/>
      <c r="AT262" s="344"/>
    </row>
    <row r="263" spans="1:46" x14ac:dyDescent="0.25">
      <c r="A263" s="344"/>
      <c r="B263" s="344"/>
      <c r="C263" s="344"/>
      <c r="D263" s="344"/>
      <c r="E263" s="344"/>
      <c r="F263" s="344"/>
      <c r="G263" s="344"/>
      <c r="H263" s="344"/>
      <c r="I263" s="344"/>
      <c r="J263" s="344"/>
      <c r="K263" s="10"/>
      <c r="L263" s="10"/>
      <c r="M263" s="344"/>
      <c r="N263" s="344"/>
      <c r="O263" s="344"/>
      <c r="P263" s="344"/>
      <c r="Q263" s="344"/>
      <c r="R263" s="344"/>
      <c r="S263" s="344"/>
      <c r="T263" s="344"/>
      <c r="U263" s="344"/>
      <c r="V263" s="344"/>
      <c r="W263" s="344"/>
      <c r="X263" s="344"/>
      <c r="Y263" s="344"/>
      <c r="Z263" s="344"/>
      <c r="AA263" s="344"/>
      <c r="AB263" s="344"/>
      <c r="AC263" s="344"/>
      <c r="AD263" s="344"/>
      <c r="AE263" s="344"/>
      <c r="AF263" s="344"/>
      <c r="AG263" s="344"/>
      <c r="AH263" s="344"/>
      <c r="AI263" s="344"/>
      <c r="AJ263" s="344"/>
      <c r="AK263" s="344"/>
      <c r="AL263" s="344"/>
      <c r="AM263" s="344"/>
      <c r="AN263" s="344"/>
      <c r="AO263" s="344"/>
      <c r="AP263" s="344"/>
      <c r="AQ263" s="344"/>
      <c r="AR263" s="344"/>
      <c r="AS263" s="344"/>
      <c r="AT263" s="344"/>
    </row>
    <row r="264" spans="1:46" x14ac:dyDescent="0.25">
      <c r="A264" s="344"/>
      <c r="B264" s="344"/>
      <c r="C264" s="344"/>
      <c r="D264" s="344"/>
      <c r="E264" s="344"/>
      <c r="F264" s="344"/>
      <c r="G264" s="344"/>
      <c r="H264" s="344"/>
      <c r="I264" s="344"/>
      <c r="J264" s="344"/>
      <c r="K264" s="10"/>
      <c r="L264" s="10"/>
      <c r="M264" s="344"/>
      <c r="N264" s="344"/>
      <c r="O264" s="344"/>
      <c r="P264" s="344"/>
      <c r="Q264" s="344"/>
      <c r="R264" s="344"/>
      <c r="S264" s="344"/>
      <c r="T264" s="344"/>
      <c r="U264" s="344"/>
      <c r="V264" s="344"/>
      <c r="W264" s="344"/>
      <c r="X264" s="344"/>
      <c r="Y264" s="344"/>
      <c r="Z264" s="344"/>
      <c r="AA264" s="344"/>
      <c r="AB264" s="344"/>
      <c r="AC264" s="344"/>
      <c r="AD264" s="344"/>
      <c r="AE264" s="344"/>
      <c r="AF264" s="344"/>
      <c r="AG264" s="344"/>
      <c r="AH264" s="344"/>
      <c r="AI264" s="344"/>
      <c r="AJ264" s="344"/>
      <c r="AK264" s="344"/>
      <c r="AL264" s="344"/>
      <c r="AM264" s="344"/>
      <c r="AN264" s="344"/>
      <c r="AO264" s="344"/>
      <c r="AP264" s="344"/>
      <c r="AQ264" s="344"/>
      <c r="AR264" s="344"/>
      <c r="AS264" s="344"/>
      <c r="AT264" s="344"/>
    </row>
    <row r="265" spans="1:46" x14ac:dyDescent="0.25">
      <c r="A265" s="344"/>
      <c r="B265" s="344"/>
      <c r="C265" s="344"/>
      <c r="D265" s="344"/>
      <c r="E265" s="344"/>
      <c r="F265" s="344"/>
      <c r="G265" s="344"/>
      <c r="H265" s="344"/>
      <c r="I265" s="344"/>
      <c r="J265" s="344"/>
      <c r="K265" s="10"/>
      <c r="L265" s="10"/>
      <c r="M265" s="344"/>
      <c r="N265" s="344"/>
      <c r="O265" s="344"/>
      <c r="P265" s="344"/>
      <c r="Q265" s="344"/>
      <c r="R265" s="344"/>
      <c r="S265" s="344"/>
      <c r="T265" s="344"/>
      <c r="U265" s="344"/>
      <c r="V265" s="344"/>
      <c r="W265" s="344"/>
      <c r="X265" s="344"/>
      <c r="Y265" s="344"/>
      <c r="Z265" s="344"/>
      <c r="AA265" s="344"/>
      <c r="AB265" s="344"/>
      <c r="AC265" s="344"/>
      <c r="AD265" s="344"/>
      <c r="AE265" s="344"/>
      <c r="AF265" s="344"/>
      <c r="AG265" s="344"/>
      <c r="AH265" s="344"/>
      <c r="AI265" s="344"/>
      <c r="AJ265" s="344"/>
      <c r="AK265" s="344"/>
      <c r="AL265" s="344"/>
      <c r="AM265" s="344"/>
      <c r="AN265" s="344"/>
      <c r="AO265" s="344"/>
      <c r="AP265" s="344"/>
      <c r="AQ265" s="344"/>
      <c r="AR265" s="344"/>
      <c r="AS265" s="344"/>
      <c r="AT265" s="344"/>
    </row>
    <row r="266" spans="1:46" x14ac:dyDescent="0.25">
      <c r="A266" s="344"/>
      <c r="B266" s="344"/>
      <c r="C266" s="344"/>
      <c r="D266" s="344"/>
      <c r="E266" s="344"/>
      <c r="F266" s="344"/>
      <c r="G266" s="344"/>
      <c r="H266" s="344"/>
      <c r="I266" s="344"/>
      <c r="J266" s="344"/>
      <c r="K266" s="10"/>
      <c r="L266" s="10"/>
      <c r="M266" s="344"/>
      <c r="N266" s="344"/>
      <c r="O266" s="344"/>
      <c r="P266" s="344"/>
      <c r="Q266" s="344"/>
      <c r="R266" s="344"/>
      <c r="S266" s="344"/>
      <c r="T266" s="344"/>
      <c r="U266" s="344"/>
      <c r="V266" s="344"/>
      <c r="W266" s="344"/>
      <c r="X266" s="344"/>
      <c r="Y266" s="344"/>
      <c r="Z266" s="344"/>
      <c r="AA266" s="344"/>
      <c r="AB266" s="344"/>
      <c r="AC266" s="344"/>
      <c r="AD266" s="344"/>
      <c r="AE266" s="344"/>
      <c r="AF266" s="344"/>
      <c r="AG266" s="344"/>
      <c r="AH266" s="344"/>
      <c r="AI266" s="344"/>
      <c r="AJ266" s="344"/>
      <c r="AK266" s="344"/>
      <c r="AL266" s="344"/>
      <c r="AM266" s="344"/>
      <c r="AN266" s="344"/>
      <c r="AO266" s="344"/>
      <c r="AP266" s="344"/>
      <c r="AQ266" s="344"/>
      <c r="AR266" s="344"/>
      <c r="AS266" s="344"/>
      <c r="AT266" s="344"/>
    </row>
    <row r="267" spans="1:46" x14ac:dyDescent="0.25">
      <c r="A267" s="344"/>
      <c r="B267" s="344"/>
      <c r="C267" s="344"/>
      <c r="D267" s="344"/>
      <c r="E267" s="344"/>
      <c r="F267" s="344"/>
      <c r="G267" s="344"/>
      <c r="H267" s="344"/>
      <c r="I267" s="344"/>
      <c r="J267" s="344"/>
      <c r="K267" s="10"/>
      <c r="L267" s="10"/>
      <c r="M267" s="344"/>
      <c r="N267" s="344"/>
      <c r="O267" s="344"/>
      <c r="P267" s="344"/>
      <c r="Q267" s="344"/>
      <c r="R267" s="344"/>
      <c r="S267" s="344"/>
      <c r="T267" s="344"/>
      <c r="U267" s="344"/>
      <c r="V267" s="344"/>
      <c r="W267" s="344"/>
      <c r="X267" s="344"/>
      <c r="Y267" s="344"/>
      <c r="Z267" s="344"/>
      <c r="AA267" s="344"/>
      <c r="AB267" s="344"/>
      <c r="AC267" s="344"/>
      <c r="AD267" s="344"/>
      <c r="AE267" s="344"/>
      <c r="AF267" s="344"/>
      <c r="AG267" s="344"/>
      <c r="AH267" s="344"/>
      <c r="AI267" s="344"/>
      <c r="AJ267" s="344"/>
      <c r="AK267" s="344"/>
      <c r="AL267" s="344"/>
      <c r="AM267" s="344"/>
      <c r="AN267" s="344"/>
      <c r="AO267" s="344"/>
      <c r="AP267" s="344"/>
      <c r="AQ267" s="344"/>
      <c r="AR267" s="344"/>
      <c r="AS267" s="344"/>
      <c r="AT267" s="344"/>
    </row>
    <row r="268" spans="1:46" x14ac:dyDescent="0.25">
      <c r="A268" s="344"/>
      <c r="B268" s="344"/>
      <c r="C268" s="344"/>
      <c r="D268" s="344"/>
      <c r="E268" s="344"/>
      <c r="F268" s="344"/>
      <c r="G268" s="344"/>
      <c r="H268" s="344"/>
      <c r="I268" s="344"/>
      <c r="J268" s="344"/>
      <c r="K268" s="10"/>
      <c r="L268" s="10"/>
      <c r="M268" s="344"/>
      <c r="N268" s="344"/>
      <c r="O268" s="344"/>
      <c r="P268" s="344"/>
      <c r="Q268" s="344"/>
      <c r="R268" s="344"/>
      <c r="S268" s="344"/>
      <c r="T268" s="344"/>
      <c r="U268" s="344"/>
      <c r="V268" s="344"/>
      <c r="W268" s="344"/>
      <c r="X268" s="344"/>
      <c r="Y268" s="344"/>
      <c r="Z268" s="344"/>
      <c r="AA268" s="344"/>
      <c r="AB268" s="344"/>
      <c r="AC268" s="344"/>
      <c r="AD268" s="344"/>
      <c r="AE268" s="344"/>
      <c r="AF268" s="344"/>
      <c r="AG268" s="344"/>
      <c r="AH268" s="344"/>
      <c r="AI268" s="344"/>
      <c r="AJ268" s="344"/>
      <c r="AK268" s="344"/>
      <c r="AL268" s="344"/>
      <c r="AM268" s="344"/>
      <c r="AN268" s="344"/>
      <c r="AO268" s="344"/>
      <c r="AP268" s="344"/>
      <c r="AQ268" s="344"/>
      <c r="AR268" s="344"/>
      <c r="AS268" s="344"/>
      <c r="AT268" s="344"/>
    </row>
    <row r="269" spans="1:46" x14ac:dyDescent="0.25">
      <c r="A269" s="344"/>
      <c r="B269" s="344"/>
      <c r="C269" s="344"/>
      <c r="D269" s="344"/>
      <c r="E269" s="344"/>
      <c r="F269" s="344"/>
      <c r="G269" s="344"/>
      <c r="H269" s="344"/>
      <c r="I269" s="344"/>
      <c r="J269" s="344"/>
      <c r="K269" s="10"/>
      <c r="L269" s="10"/>
      <c r="M269" s="344"/>
      <c r="N269" s="344"/>
      <c r="O269" s="344"/>
      <c r="P269" s="344"/>
      <c r="Q269" s="344"/>
      <c r="R269" s="344"/>
      <c r="S269" s="344"/>
      <c r="T269" s="344"/>
      <c r="U269" s="344"/>
      <c r="V269" s="344"/>
      <c r="W269" s="344"/>
      <c r="X269" s="344"/>
      <c r="Y269" s="344"/>
      <c r="Z269" s="344"/>
      <c r="AA269" s="344"/>
      <c r="AB269" s="344"/>
      <c r="AC269" s="344"/>
      <c r="AD269" s="344"/>
      <c r="AE269" s="344"/>
      <c r="AF269" s="344"/>
      <c r="AG269" s="344"/>
      <c r="AH269" s="344"/>
      <c r="AI269" s="344"/>
      <c r="AJ269" s="344"/>
      <c r="AK269" s="344"/>
      <c r="AL269" s="344"/>
      <c r="AM269" s="344"/>
      <c r="AN269" s="344"/>
      <c r="AO269" s="344"/>
      <c r="AP269" s="344"/>
      <c r="AQ269" s="344"/>
      <c r="AR269" s="344"/>
      <c r="AS269" s="344"/>
      <c r="AT269" s="344"/>
    </row>
    <row r="270" spans="1:46" x14ac:dyDescent="0.25">
      <c r="A270" s="344"/>
      <c r="B270" s="344"/>
      <c r="C270" s="344"/>
      <c r="D270" s="344"/>
      <c r="E270" s="344"/>
      <c r="F270" s="344"/>
      <c r="G270" s="344"/>
      <c r="H270" s="344"/>
      <c r="I270" s="344"/>
      <c r="J270" s="344"/>
      <c r="K270" s="10"/>
      <c r="L270" s="10"/>
      <c r="M270" s="344"/>
      <c r="N270" s="344"/>
      <c r="O270" s="344"/>
      <c r="P270" s="344"/>
      <c r="Q270" s="344"/>
      <c r="R270" s="344"/>
      <c r="S270" s="344"/>
      <c r="T270" s="344"/>
      <c r="U270" s="344"/>
      <c r="V270" s="344"/>
      <c r="W270" s="344"/>
      <c r="X270" s="344"/>
      <c r="Y270" s="344"/>
      <c r="Z270" s="344"/>
      <c r="AA270" s="344"/>
      <c r="AB270" s="344"/>
      <c r="AC270" s="344"/>
      <c r="AD270" s="344"/>
      <c r="AE270" s="344"/>
      <c r="AF270" s="344"/>
      <c r="AG270" s="344"/>
      <c r="AH270" s="344"/>
      <c r="AI270" s="344"/>
      <c r="AJ270" s="344"/>
      <c r="AK270" s="344"/>
      <c r="AL270" s="344"/>
      <c r="AM270" s="344"/>
      <c r="AN270" s="344"/>
      <c r="AO270" s="344"/>
      <c r="AP270" s="344"/>
      <c r="AQ270" s="344"/>
      <c r="AR270" s="344"/>
      <c r="AS270" s="344"/>
      <c r="AT270" s="344"/>
    </row>
    <row r="271" spans="1:46" x14ac:dyDescent="0.25">
      <c r="A271" s="344"/>
      <c r="B271" s="344"/>
      <c r="C271" s="344"/>
      <c r="D271" s="344"/>
      <c r="E271" s="344"/>
      <c r="F271" s="344"/>
      <c r="G271" s="344"/>
      <c r="H271" s="344"/>
      <c r="I271" s="344"/>
      <c r="J271" s="344"/>
      <c r="K271" s="10"/>
      <c r="L271" s="10"/>
      <c r="M271" s="344"/>
      <c r="N271" s="344"/>
      <c r="O271" s="344"/>
      <c r="P271" s="344"/>
      <c r="Q271" s="344"/>
      <c r="R271" s="344"/>
      <c r="S271" s="344"/>
      <c r="T271" s="344"/>
      <c r="U271" s="344"/>
      <c r="V271" s="344"/>
      <c r="W271" s="344"/>
      <c r="X271" s="344"/>
      <c r="Y271" s="344"/>
      <c r="Z271" s="344"/>
      <c r="AA271" s="344"/>
      <c r="AB271" s="344"/>
      <c r="AC271" s="344"/>
      <c r="AD271" s="344"/>
      <c r="AE271" s="344"/>
      <c r="AF271" s="344"/>
      <c r="AG271" s="344"/>
      <c r="AH271" s="344"/>
      <c r="AI271" s="344"/>
      <c r="AJ271" s="344"/>
      <c r="AK271" s="344"/>
      <c r="AL271" s="344"/>
      <c r="AM271" s="344"/>
      <c r="AN271" s="344"/>
      <c r="AO271" s="344"/>
      <c r="AP271" s="344"/>
      <c r="AQ271" s="344"/>
      <c r="AR271" s="344"/>
      <c r="AS271" s="344"/>
      <c r="AT271" s="344"/>
    </row>
    <row r="272" spans="1:46" x14ac:dyDescent="0.25">
      <c r="A272" s="344"/>
      <c r="B272" s="344"/>
      <c r="C272" s="344"/>
      <c r="D272" s="344"/>
      <c r="E272" s="344"/>
      <c r="F272" s="344"/>
      <c r="G272" s="344"/>
      <c r="H272" s="344"/>
      <c r="I272" s="344"/>
      <c r="J272" s="344"/>
      <c r="K272" s="10"/>
      <c r="L272" s="10"/>
      <c r="M272" s="344"/>
      <c r="N272" s="344"/>
      <c r="O272" s="344"/>
      <c r="P272" s="344"/>
      <c r="Q272" s="344"/>
      <c r="R272" s="344"/>
      <c r="S272" s="344"/>
      <c r="T272" s="344"/>
      <c r="U272" s="344"/>
      <c r="V272" s="344"/>
      <c r="W272" s="344"/>
      <c r="X272" s="344"/>
      <c r="Y272" s="344"/>
      <c r="Z272" s="344"/>
      <c r="AA272" s="344"/>
      <c r="AB272" s="344"/>
      <c r="AC272" s="344"/>
      <c r="AD272" s="344"/>
      <c r="AE272" s="344"/>
      <c r="AF272" s="344"/>
      <c r="AG272" s="344"/>
      <c r="AH272" s="344"/>
      <c r="AI272" s="344"/>
      <c r="AJ272" s="344"/>
      <c r="AK272" s="344"/>
      <c r="AL272" s="344"/>
      <c r="AM272" s="344"/>
      <c r="AN272" s="344"/>
      <c r="AO272" s="344"/>
      <c r="AP272" s="344"/>
      <c r="AQ272" s="344"/>
      <c r="AR272" s="344"/>
      <c r="AS272" s="344"/>
      <c r="AT272" s="344"/>
    </row>
    <row r="273" spans="1:46" x14ac:dyDescent="0.25">
      <c r="A273" s="344"/>
      <c r="B273" s="344"/>
      <c r="C273" s="344"/>
      <c r="D273" s="344"/>
      <c r="E273" s="344"/>
      <c r="F273" s="344"/>
      <c r="G273" s="344"/>
      <c r="H273" s="344"/>
      <c r="I273" s="344"/>
      <c r="J273" s="344"/>
      <c r="K273" s="10"/>
      <c r="L273" s="10"/>
      <c r="M273" s="344"/>
      <c r="N273" s="344"/>
      <c r="O273" s="344"/>
      <c r="P273" s="344"/>
      <c r="Q273" s="344"/>
      <c r="R273" s="344"/>
      <c r="S273" s="344"/>
      <c r="T273" s="344"/>
      <c r="U273" s="344"/>
      <c r="V273" s="344"/>
      <c r="W273" s="344"/>
      <c r="X273" s="344"/>
      <c r="Y273" s="344"/>
      <c r="Z273" s="344"/>
      <c r="AA273" s="344"/>
      <c r="AB273" s="344"/>
      <c r="AC273" s="344"/>
      <c r="AD273" s="344"/>
      <c r="AE273" s="344"/>
      <c r="AF273" s="344"/>
      <c r="AG273" s="344"/>
      <c r="AH273" s="344"/>
      <c r="AI273" s="344"/>
      <c r="AJ273" s="344"/>
      <c r="AK273" s="344"/>
      <c r="AL273" s="344"/>
      <c r="AM273" s="344"/>
      <c r="AN273" s="344"/>
      <c r="AO273" s="344"/>
      <c r="AP273" s="344"/>
      <c r="AQ273" s="344"/>
      <c r="AR273" s="344"/>
      <c r="AS273" s="344"/>
      <c r="AT273" s="344"/>
    </row>
    <row r="274" spans="1:46" x14ac:dyDescent="0.25">
      <c r="A274" s="344"/>
      <c r="B274" s="344"/>
      <c r="C274" s="344"/>
      <c r="D274" s="344"/>
      <c r="E274" s="344"/>
      <c r="F274" s="344"/>
      <c r="G274" s="344"/>
      <c r="H274" s="344"/>
      <c r="I274" s="344"/>
      <c r="J274" s="344"/>
      <c r="K274" s="10"/>
      <c r="L274" s="10"/>
      <c r="M274" s="344"/>
      <c r="N274" s="344"/>
      <c r="O274" s="344"/>
      <c r="P274" s="344"/>
      <c r="Q274" s="344"/>
      <c r="R274" s="344"/>
      <c r="S274" s="344"/>
      <c r="T274" s="344"/>
      <c r="U274" s="344"/>
      <c r="V274" s="344"/>
      <c r="W274" s="344"/>
      <c r="X274" s="344"/>
      <c r="Y274" s="344"/>
      <c r="Z274" s="344"/>
      <c r="AA274" s="344"/>
      <c r="AB274" s="344"/>
      <c r="AC274" s="344"/>
      <c r="AD274" s="344"/>
      <c r="AE274" s="344"/>
      <c r="AF274" s="344"/>
      <c r="AG274" s="344"/>
      <c r="AH274" s="344"/>
      <c r="AI274" s="344"/>
      <c r="AJ274" s="344"/>
      <c r="AK274" s="344"/>
      <c r="AL274" s="344"/>
      <c r="AM274" s="344"/>
      <c r="AN274" s="344"/>
      <c r="AO274" s="344"/>
      <c r="AP274" s="344"/>
      <c r="AQ274" s="344"/>
      <c r="AR274" s="344"/>
      <c r="AS274" s="344"/>
      <c r="AT274" s="344"/>
    </row>
    <row r="275" spans="1:46" x14ac:dyDescent="0.25">
      <c r="A275" s="344"/>
      <c r="B275" s="344"/>
      <c r="C275" s="344"/>
      <c r="D275" s="344"/>
      <c r="E275" s="344"/>
      <c r="F275" s="344"/>
      <c r="G275" s="344"/>
      <c r="H275" s="344"/>
      <c r="I275" s="344"/>
      <c r="J275" s="344"/>
      <c r="K275" s="10"/>
      <c r="L275" s="10"/>
      <c r="M275" s="344"/>
      <c r="N275" s="344"/>
      <c r="O275" s="344"/>
      <c r="P275" s="344"/>
      <c r="Q275" s="344"/>
      <c r="R275" s="344"/>
      <c r="S275" s="344"/>
      <c r="T275" s="344"/>
      <c r="U275" s="344"/>
      <c r="V275" s="344"/>
      <c r="W275" s="344"/>
      <c r="X275" s="344"/>
      <c r="Y275" s="344"/>
      <c r="Z275" s="344"/>
      <c r="AA275" s="344"/>
      <c r="AB275" s="344"/>
      <c r="AC275" s="344"/>
      <c r="AD275" s="344"/>
      <c r="AE275" s="344"/>
      <c r="AF275" s="344"/>
      <c r="AG275" s="344"/>
      <c r="AH275" s="344"/>
      <c r="AI275" s="344"/>
      <c r="AJ275" s="344"/>
      <c r="AK275" s="344"/>
      <c r="AL275" s="344"/>
      <c r="AM275" s="344"/>
      <c r="AN275" s="344"/>
      <c r="AO275" s="344"/>
      <c r="AP275" s="344"/>
      <c r="AQ275" s="344"/>
      <c r="AR275" s="344"/>
      <c r="AS275" s="344"/>
      <c r="AT275" s="344"/>
    </row>
    <row r="276" spans="1:46" x14ac:dyDescent="0.25">
      <c r="A276" s="344"/>
      <c r="B276" s="344"/>
      <c r="C276" s="344"/>
      <c r="D276" s="344"/>
      <c r="E276" s="344"/>
      <c r="F276" s="344"/>
      <c r="G276" s="344"/>
      <c r="H276" s="344"/>
      <c r="I276" s="344"/>
      <c r="J276" s="344"/>
      <c r="K276" s="10"/>
      <c r="L276" s="10"/>
      <c r="M276" s="344"/>
      <c r="N276" s="344"/>
      <c r="O276" s="344"/>
      <c r="P276" s="344"/>
      <c r="Q276" s="344"/>
      <c r="R276" s="344"/>
      <c r="S276" s="344"/>
      <c r="T276" s="344"/>
      <c r="U276" s="344"/>
      <c r="V276" s="344"/>
      <c r="W276" s="344"/>
      <c r="X276" s="344"/>
      <c r="Y276" s="344"/>
      <c r="Z276" s="344"/>
      <c r="AA276" s="344"/>
      <c r="AB276" s="344"/>
      <c r="AC276" s="344"/>
      <c r="AD276" s="344"/>
      <c r="AE276" s="344"/>
      <c r="AF276" s="344"/>
      <c r="AG276" s="344"/>
      <c r="AH276" s="344"/>
      <c r="AI276" s="344"/>
      <c r="AJ276" s="344"/>
      <c r="AK276" s="344"/>
      <c r="AL276" s="344"/>
      <c r="AM276" s="344"/>
      <c r="AN276" s="344"/>
      <c r="AO276" s="344"/>
      <c r="AP276" s="344"/>
      <c r="AQ276" s="344"/>
      <c r="AR276" s="344"/>
      <c r="AS276" s="344"/>
      <c r="AT276" s="344"/>
    </row>
    <row r="277" spans="1:46" x14ac:dyDescent="0.25">
      <c r="A277" s="344"/>
      <c r="B277" s="344"/>
      <c r="C277" s="344"/>
      <c r="D277" s="344"/>
      <c r="E277" s="344"/>
      <c r="F277" s="344"/>
      <c r="G277" s="344"/>
      <c r="H277" s="344"/>
      <c r="I277" s="344"/>
      <c r="J277" s="344"/>
      <c r="K277" s="10"/>
      <c r="L277" s="10"/>
      <c r="M277" s="344"/>
      <c r="N277" s="344"/>
      <c r="O277" s="344"/>
      <c r="P277" s="344"/>
      <c r="Q277" s="344"/>
      <c r="R277" s="344"/>
      <c r="S277" s="344"/>
      <c r="T277" s="344"/>
      <c r="U277" s="344"/>
      <c r="V277" s="344"/>
      <c r="W277" s="344"/>
      <c r="X277" s="344"/>
      <c r="Y277" s="344"/>
      <c r="Z277" s="344"/>
      <c r="AA277" s="344"/>
      <c r="AB277" s="344"/>
      <c r="AC277" s="344"/>
      <c r="AD277" s="344"/>
      <c r="AE277" s="344"/>
      <c r="AF277" s="344"/>
      <c r="AG277" s="344"/>
      <c r="AH277" s="344"/>
      <c r="AI277" s="344"/>
      <c r="AJ277" s="344"/>
      <c r="AK277" s="344"/>
      <c r="AL277" s="344"/>
      <c r="AM277" s="344"/>
      <c r="AN277" s="344"/>
      <c r="AO277" s="344"/>
      <c r="AP277" s="344"/>
      <c r="AQ277" s="344"/>
      <c r="AR277" s="344"/>
      <c r="AS277" s="344"/>
      <c r="AT277" s="344"/>
    </row>
    <row r="278" spans="1:46" x14ac:dyDescent="0.25">
      <c r="A278" s="344"/>
      <c r="B278" s="344"/>
      <c r="C278" s="344"/>
      <c r="D278" s="344"/>
      <c r="E278" s="344"/>
      <c r="F278" s="344"/>
      <c r="G278" s="344"/>
      <c r="H278" s="344"/>
      <c r="I278" s="344"/>
      <c r="J278" s="344"/>
      <c r="K278" s="10"/>
      <c r="L278" s="10"/>
      <c r="M278" s="344"/>
      <c r="N278" s="344"/>
      <c r="O278" s="344"/>
      <c r="P278" s="344"/>
      <c r="Q278" s="344"/>
      <c r="R278" s="344"/>
      <c r="S278" s="344"/>
      <c r="T278" s="344"/>
      <c r="U278" s="344"/>
      <c r="V278" s="344"/>
      <c r="W278" s="344"/>
      <c r="X278" s="344"/>
      <c r="Y278" s="344"/>
      <c r="Z278" s="344"/>
      <c r="AA278" s="344"/>
      <c r="AB278" s="344"/>
      <c r="AC278" s="344"/>
      <c r="AD278" s="344"/>
      <c r="AE278" s="344"/>
      <c r="AF278" s="344"/>
      <c r="AG278" s="344"/>
      <c r="AH278" s="344"/>
      <c r="AI278" s="344"/>
      <c r="AJ278" s="344"/>
      <c r="AK278" s="344"/>
      <c r="AL278" s="344"/>
      <c r="AM278" s="344"/>
      <c r="AN278" s="344"/>
      <c r="AO278" s="344"/>
      <c r="AP278" s="344"/>
      <c r="AQ278" s="344"/>
      <c r="AR278" s="344"/>
      <c r="AS278" s="344"/>
      <c r="AT278" s="344"/>
    </row>
    <row r="279" spans="1:46" x14ac:dyDescent="0.25">
      <c r="A279" s="344"/>
      <c r="B279" s="344"/>
      <c r="C279" s="344"/>
      <c r="D279" s="344"/>
      <c r="E279" s="344"/>
      <c r="F279" s="344"/>
      <c r="G279" s="344"/>
      <c r="H279" s="344"/>
      <c r="I279" s="344"/>
      <c r="J279" s="344"/>
      <c r="K279" s="10"/>
      <c r="L279" s="10"/>
      <c r="M279" s="344"/>
      <c r="N279" s="344"/>
      <c r="O279" s="344"/>
      <c r="P279" s="344"/>
      <c r="Q279" s="344"/>
      <c r="R279" s="344"/>
      <c r="S279" s="344"/>
      <c r="T279" s="344"/>
      <c r="U279" s="344"/>
      <c r="V279" s="344"/>
      <c r="W279" s="344"/>
      <c r="X279" s="344"/>
      <c r="Y279" s="344"/>
      <c r="Z279" s="344"/>
      <c r="AA279" s="344"/>
      <c r="AB279" s="344"/>
      <c r="AC279" s="344"/>
      <c r="AD279" s="344"/>
      <c r="AE279" s="344"/>
      <c r="AF279" s="344"/>
      <c r="AG279" s="344"/>
      <c r="AH279" s="344"/>
      <c r="AI279" s="344"/>
      <c r="AJ279" s="344"/>
      <c r="AK279" s="344"/>
      <c r="AL279" s="344"/>
      <c r="AM279" s="344"/>
      <c r="AN279" s="344"/>
      <c r="AO279" s="344"/>
      <c r="AP279" s="344"/>
      <c r="AQ279" s="344"/>
      <c r="AR279" s="344"/>
      <c r="AS279" s="344"/>
      <c r="AT279" s="344"/>
    </row>
    <row r="280" spans="1:46" x14ac:dyDescent="0.25">
      <c r="A280" s="344"/>
      <c r="B280" s="344"/>
      <c r="C280" s="344"/>
      <c r="D280" s="344"/>
      <c r="E280" s="344"/>
      <c r="F280" s="344"/>
      <c r="G280" s="344"/>
      <c r="H280" s="344"/>
      <c r="I280" s="344"/>
      <c r="J280" s="344"/>
      <c r="K280" s="10"/>
      <c r="L280" s="10"/>
      <c r="M280" s="344"/>
      <c r="N280" s="344"/>
      <c r="O280" s="344"/>
      <c r="P280" s="344"/>
      <c r="Q280" s="344"/>
      <c r="R280" s="344"/>
      <c r="S280" s="344"/>
      <c r="T280" s="344"/>
      <c r="U280" s="344"/>
      <c r="V280" s="344"/>
      <c r="W280" s="344"/>
      <c r="X280" s="344"/>
      <c r="Y280" s="344"/>
      <c r="Z280" s="344"/>
      <c r="AA280" s="344"/>
      <c r="AB280" s="344"/>
      <c r="AC280" s="344"/>
      <c r="AD280" s="344"/>
      <c r="AE280" s="344"/>
      <c r="AF280" s="344"/>
      <c r="AG280" s="344"/>
      <c r="AH280" s="344"/>
      <c r="AI280" s="344"/>
      <c r="AJ280" s="344"/>
      <c r="AK280" s="344"/>
      <c r="AL280" s="344"/>
      <c r="AM280" s="344"/>
      <c r="AN280" s="344"/>
      <c r="AO280" s="344"/>
      <c r="AP280" s="344"/>
      <c r="AQ280" s="344"/>
      <c r="AR280" s="344"/>
      <c r="AS280" s="344"/>
      <c r="AT280" s="344"/>
    </row>
    <row r="281" spans="1:46" x14ac:dyDescent="0.25">
      <c r="A281" s="344"/>
      <c r="B281" s="344"/>
      <c r="C281" s="344"/>
      <c r="D281" s="344"/>
      <c r="E281" s="344"/>
      <c r="F281" s="344"/>
      <c r="G281" s="344"/>
      <c r="H281" s="344"/>
      <c r="I281" s="344"/>
      <c r="J281" s="344"/>
      <c r="K281" s="10"/>
      <c r="L281" s="10"/>
      <c r="M281" s="344"/>
      <c r="N281" s="344"/>
      <c r="O281" s="344"/>
      <c r="P281" s="344"/>
      <c r="Q281" s="344"/>
      <c r="R281" s="344"/>
      <c r="S281" s="344"/>
      <c r="T281" s="344"/>
      <c r="U281" s="344"/>
      <c r="V281" s="344"/>
      <c r="W281" s="344"/>
      <c r="X281" s="344"/>
      <c r="Y281" s="344"/>
      <c r="Z281" s="344"/>
      <c r="AA281" s="344"/>
      <c r="AB281" s="344"/>
      <c r="AC281" s="344"/>
      <c r="AD281" s="344"/>
      <c r="AE281" s="344"/>
      <c r="AF281" s="344"/>
      <c r="AG281" s="344"/>
      <c r="AH281" s="344"/>
      <c r="AI281" s="344"/>
      <c r="AJ281" s="344"/>
      <c r="AK281" s="344"/>
      <c r="AL281" s="344"/>
      <c r="AM281" s="344"/>
      <c r="AN281" s="344"/>
      <c r="AO281" s="344"/>
      <c r="AP281" s="344"/>
      <c r="AQ281" s="344"/>
      <c r="AR281" s="344"/>
      <c r="AS281" s="344"/>
      <c r="AT281" s="344"/>
    </row>
    <row r="282" spans="1:46" x14ac:dyDescent="0.25">
      <c r="A282" s="344"/>
      <c r="B282" s="344"/>
      <c r="C282" s="344"/>
      <c r="D282" s="344"/>
      <c r="E282" s="344"/>
      <c r="F282" s="344"/>
      <c r="G282" s="344"/>
      <c r="H282" s="344"/>
      <c r="I282" s="344"/>
      <c r="J282" s="344"/>
      <c r="K282" s="10"/>
      <c r="L282" s="10"/>
      <c r="M282" s="344"/>
      <c r="N282" s="344"/>
      <c r="O282" s="344"/>
      <c r="P282" s="344"/>
      <c r="Q282" s="344"/>
      <c r="R282" s="344"/>
      <c r="S282" s="344"/>
      <c r="T282" s="344"/>
      <c r="U282" s="344"/>
      <c r="V282" s="344"/>
      <c r="W282" s="344"/>
      <c r="X282" s="344"/>
      <c r="Y282" s="344"/>
      <c r="Z282" s="344"/>
      <c r="AA282" s="344"/>
      <c r="AB282" s="344"/>
      <c r="AC282" s="344"/>
      <c r="AD282" s="344"/>
      <c r="AE282" s="344"/>
      <c r="AF282" s="344"/>
      <c r="AG282" s="344"/>
      <c r="AH282" s="344"/>
      <c r="AI282" s="344"/>
      <c r="AJ282" s="344"/>
      <c r="AK282" s="344"/>
      <c r="AL282" s="344"/>
      <c r="AM282" s="344"/>
      <c r="AN282" s="344"/>
      <c r="AO282" s="344"/>
      <c r="AP282" s="344"/>
      <c r="AQ282" s="344"/>
      <c r="AR282" s="344"/>
      <c r="AS282" s="344"/>
      <c r="AT282" s="344"/>
    </row>
    <row r="283" spans="1:46" x14ac:dyDescent="0.25">
      <c r="A283" s="344"/>
      <c r="B283" s="344"/>
      <c r="C283" s="344"/>
      <c r="D283" s="344"/>
      <c r="E283" s="344"/>
      <c r="F283" s="344"/>
      <c r="G283" s="344"/>
      <c r="H283" s="344"/>
      <c r="I283" s="344"/>
      <c r="J283" s="344"/>
      <c r="K283" s="10"/>
      <c r="L283" s="10"/>
      <c r="M283" s="344"/>
      <c r="N283" s="344"/>
      <c r="O283" s="344"/>
      <c r="P283" s="344"/>
      <c r="Q283" s="344"/>
      <c r="R283" s="344"/>
      <c r="S283" s="344"/>
      <c r="T283" s="344"/>
      <c r="U283" s="344"/>
      <c r="V283" s="344"/>
      <c r="W283" s="344"/>
      <c r="X283" s="344"/>
      <c r="Y283" s="344"/>
      <c r="Z283" s="344"/>
      <c r="AA283" s="344"/>
      <c r="AB283" s="344"/>
      <c r="AC283" s="344"/>
      <c r="AD283" s="344"/>
      <c r="AE283" s="344"/>
      <c r="AF283" s="344"/>
      <c r="AG283" s="344"/>
      <c r="AH283" s="344"/>
      <c r="AI283" s="344"/>
      <c r="AJ283" s="344"/>
      <c r="AK283" s="344"/>
      <c r="AL283" s="344"/>
      <c r="AM283" s="344"/>
      <c r="AN283" s="344"/>
      <c r="AO283" s="344"/>
      <c r="AP283" s="344"/>
      <c r="AQ283" s="344"/>
      <c r="AR283" s="344"/>
      <c r="AS283" s="344"/>
      <c r="AT283" s="344"/>
    </row>
    <row r="284" spans="1:46" x14ac:dyDescent="0.25">
      <c r="A284" s="344"/>
      <c r="B284" s="344"/>
      <c r="C284" s="344"/>
      <c r="D284" s="344"/>
      <c r="E284" s="344"/>
      <c r="F284" s="344"/>
      <c r="G284" s="344"/>
      <c r="H284" s="344"/>
      <c r="I284" s="344"/>
      <c r="J284" s="344"/>
      <c r="K284" s="10"/>
      <c r="L284" s="10"/>
      <c r="M284" s="344"/>
      <c r="N284" s="344"/>
      <c r="O284" s="344"/>
      <c r="P284" s="344"/>
      <c r="Q284" s="344"/>
      <c r="R284" s="344"/>
      <c r="S284" s="344"/>
      <c r="T284" s="344"/>
      <c r="U284" s="344"/>
      <c r="V284" s="344"/>
      <c r="W284" s="344"/>
      <c r="X284" s="344"/>
      <c r="Y284" s="344"/>
      <c r="Z284" s="344"/>
      <c r="AA284" s="344"/>
      <c r="AB284" s="344"/>
      <c r="AC284" s="344"/>
      <c r="AD284" s="344"/>
      <c r="AE284" s="344"/>
      <c r="AF284" s="344"/>
      <c r="AG284" s="344"/>
      <c r="AH284" s="344"/>
      <c r="AI284" s="344"/>
      <c r="AJ284" s="344"/>
      <c r="AK284" s="344"/>
      <c r="AL284" s="344"/>
      <c r="AM284" s="344"/>
      <c r="AN284" s="344"/>
      <c r="AO284" s="344"/>
      <c r="AP284" s="344"/>
      <c r="AQ284" s="344"/>
      <c r="AR284" s="344"/>
      <c r="AS284" s="344"/>
      <c r="AT284" s="344"/>
    </row>
    <row r="285" spans="1:46" x14ac:dyDescent="0.25">
      <c r="A285" s="344"/>
      <c r="B285" s="344"/>
      <c r="C285" s="344"/>
      <c r="D285" s="344"/>
      <c r="E285" s="344"/>
      <c r="F285" s="344"/>
      <c r="G285" s="344"/>
      <c r="H285" s="344"/>
      <c r="I285" s="344"/>
      <c r="J285" s="344"/>
      <c r="K285" s="10"/>
      <c r="L285" s="10"/>
      <c r="M285" s="344"/>
      <c r="N285" s="344"/>
      <c r="O285" s="344"/>
      <c r="P285" s="344"/>
      <c r="Q285" s="344"/>
      <c r="R285" s="344"/>
      <c r="S285" s="344"/>
      <c r="T285" s="344"/>
      <c r="U285" s="344"/>
      <c r="V285" s="344"/>
      <c r="W285" s="344"/>
      <c r="X285" s="344"/>
      <c r="Y285" s="344"/>
      <c r="Z285" s="344"/>
      <c r="AA285" s="344"/>
      <c r="AB285" s="344"/>
      <c r="AC285" s="344"/>
      <c r="AD285" s="344"/>
      <c r="AE285" s="344"/>
      <c r="AF285" s="344"/>
      <c r="AG285" s="344"/>
      <c r="AH285" s="344"/>
      <c r="AI285" s="344"/>
      <c r="AJ285" s="344"/>
      <c r="AK285" s="344"/>
      <c r="AL285" s="344"/>
      <c r="AM285" s="344"/>
      <c r="AN285" s="344"/>
      <c r="AO285" s="344"/>
      <c r="AP285" s="344"/>
      <c r="AQ285" s="344"/>
      <c r="AR285" s="344"/>
      <c r="AS285" s="344"/>
      <c r="AT285" s="344"/>
    </row>
    <row r="286" spans="1:46" x14ac:dyDescent="0.25">
      <c r="A286" s="344"/>
      <c r="B286" s="344"/>
      <c r="C286" s="344"/>
      <c r="D286" s="344"/>
      <c r="E286" s="344"/>
      <c r="F286" s="344"/>
      <c r="G286" s="344"/>
      <c r="H286" s="344"/>
      <c r="I286" s="344"/>
      <c r="J286" s="344"/>
      <c r="K286" s="10"/>
      <c r="L286" s="10"/>
      <c r="M286" s="344"/>
      <c r="N286" s="344"/>
      <c r="O286" s="344"/>
      <c r="P286" s="344"/>
      <c r="Q286" s="344"/>
      <c r="R286" s="344"/>
      <c r="S286" s="344"/>
      <c r="T286" s="344"/>
      <c r="U286" s="344"/>
      <c r="V286" s="344"/>
      <c r="W286" s="344"/>
      <c r="X286" s="344"/>
      <c r="Y286" s="344"/>
      <c r="Z286" s="344"/>
      <c r="AA286" s="344"/>
      <c r="AB286" s="344"/>
      <c r="AC286" s="344"/>
      <c r="AD286" s="344"/>
      <c r="AE286" s="344"/>
      <c r="AF286" s="344"/>
      <c r="AG286" s="344"/>
      <c r="AH286" s="344"/>
      <c r="AI286" s="344"/>
      <c r="AJ286" s="344"/>
      <c r="AK286" s="344"/>
      <c r="AL286" s="344"/>
      <c r="AM286" s="344"/>
      <c r="AN286" s="344"/>
      <c r="AO286" s="344"/>
      <c r="AP286" s="344"/>
      <c r="AQ286" s="344"/>
      <c r="AR286" s="344"/>
      <c r="AS286" s="344"/>
      <c r="AT286" s="344"/>
    </row>
    <row r="287" spans="1:46" x14ac:dyDescent="0.25">
      <c r="A287" s="344"/>
      <c r="B287" s="344"/>
      <c r="C287" s="344"/>
      <c r="D287" s="344"/>
      <c r="E287" s="344"/>
      <c r="F287" s="344"/>
      <c r="G287" s="344"/>
      <c r="H287" s="344"/>
      <c r="I287" s="344"/>
      <c r="J287" s="344"/>
      <c r="K287" s="10"/>
      <c r="L287" s="10"/>
      <c r="M287" s="344"/>
      <c r="N287" s="344"/>
      <c r="O287" s="344"/>
      <c r="P287" s="344"/>
      <c r="Q287" s="344"/>
      <c r="R287" s="344"/>
      <c r="S287" s="344"/>
      <c r="T287" s="344"/>
      <c r="U287" s="344"/>
      <c r="V287" s="344"/>
      <c r="W287" s="344"/>
      <c r="X287" s="344"/>
      <c r="Y287" s="344"/>
      <c r="Z287" s="344"/>
      <c r="AA287" s="344"/>
      <c r="AB287" s="344"/>
      <c r="AC287" s="344"/>
      <c r="AD287" s="344"/>
      <c r="AE287" s="344"/>
      <c r="AF287" s="344"/>
      <c r="AG287" s="344"/>
      <c r="AH287" s="344"/>
      <c r="AI287" s="344"/>
      <c r="AJ287" s="344"/>
      <c r="AK287" s="344"/>
      <c r="AL287" s="344"/>
      <c r="AM287" s="344"/>
      <c r="AN287" s="344"/>
      <c r="AO287" s="344"/>
      <c r="AP287" s="344"/>
      <c r="AQ287" s="344"/>
      <c r="AR287" s="344"/>
      <c r="AS287" s="344"/>
      <c r="AT287" s="344"/>
    </row>
    <row r="288" spans="1:46" x14ac:dyDescent="0.25">
      <c r="A288" s="344"/>
      <c r="B288" s="344"/>
      <c r="C288" s="344"/>
      <c r="D288" s="344"/>
      <c r="E288" s="344"/>
      <c r="F288" s="344"/>
      <c r="G288" s="344"/>
      <c r="H288" s="344"/>
      <c r="I288" s="344"/>
      <c r="J288" s="344"/>
      <c r="K288" s="10"/>
      <c r="L288" s="10"/>
      <c r="M288" s="344"/>
      <c r="N288" s="344"/>
      <c r="O288" s="344"/>
      <c r="P288" s="344"/>
      <c r="Q288" s="344"/>
      <c r="R288" s="344"/>
      <c r="S288" s="344"/>
      <c r="T288" s="344"/>
      <c r="U288" s="344"/>
      <c r="V288" s="344"/>
      <c r="W288" s="344"/>
      <c r="X288" s="344"/>
      <c r="Y288" s="344"/>
      <c r="Z288" s="344"/>
      <c r="AA288" s="344"/>
      <c r="AB288" s="344"/>
      <c r="AC288" s="344"/>
      <c r="AD288" s="344"/>
      <c r="AE288" s="344"/>
      <c r="AF288" s="344"/>
      <c r="AG288" s="344"/>
      <c r="AH288" s="344"/>
      <c r="AI288" s="344"/>
      <c r="AJ288" s="344"/>
      <c r="AK288" s="344"/>
      <c r="AL288" s="344"/>
      <c r="AM288" s="344"/>
      <c r="AN288" s="344"/>
      <c r="AO288" s="344"/>
      <c r="AP288" s="344"/>
      <c r="AQ288" s="344"/>
      <c r="AR288" s="344"/>
      <c r="AS288" s="344"/>
      <c r="AT288" s="344"/>
    </row>
    <row r="289" spans="1:46" x14ac:dyDescent="0.25">
      <c r="A289" s="344"/>
      <c r="B289" s="344"/>
      <c r="C289" s="344"/>
      <c r="D289" s="344"/>
      <c r="E289" s="344"/>
      <c r="F289" s="344"/>
      <c r="G289" s="344"/>
      <c r="H289" s="344"/>
      <c r="I289" s="344"/>
      <c r="J289" s="344"/>
      <c r="K289" s="10"/>
      <c r="L289" s="10"/>
      <c r="M289" s="344"/>
      <c r="N289" s="344"/>
      <c r="O289" s="344"/>
      <c r="P289" s="344"/>
      <c r="Q289" s="344"/>
      <c r="R289" s="344"/>
      <c r="S289" s="344"/>
      <c r="T289" s="344"/>
      <c r="U289" s="344"/>
      <c r="V289" s="344"/>
      <c r="W289" s="344"/>
      <c r="X289" s="344"/>
      <c r="Y289" s="344"/>
      <c r="Z289" s="344"/>
      <c r="AA289" s="344"/>
      <c r="AB289" s="344"/>
      <c r="AC289" s="344"/>
      <c r="AD289" s="344"/>
      <c r="AE289" s="344"/>
      <c r="AF289" s="344"/>
      <c r="AG289" s="344"/>
      <c r="AH289" s="344"/>
      <c r="AI289" s="344"/>
      <c r="AJ289" s="344"/>
      <c r="AK289" s="344"/>
      <c r="AL289" s="344"/>
      <c r="AM289" s="344"/>
      <c r="AN289" s="344"/>
      <c r="AO289" s="344"/>
      <c r="AP289" s="344"/>
      <c r="AQ289" s="344"/>
      <c r="AR289" s="344"/>
      <c r="AS289" s="344"/>
      <c r="AT289" s="344"/>
    </row>
    <row r="290" spans="1:46" x14ac:dyDescent="0.25">
      <c r="A290" s="344"/>
      <c r="B290" s="344"/>
      <c r="C290" s="344"/>
      <c r="D290" s="344"/>
      <c r="E290" s="344"/>
      <c r="F290" s="344"/>
      <c r="G290" s="344"/>
      <c r="H290" s="344"/>
      <c r="I290" s="344"/>
      <c r="J290" s="344"/>
      <c r="K290" s="10"/>
      <c r="L290" s="10"/>
      <c r="M290" s="344"/>
      <c r="N290" s="344"/>
      <c r="O290" s="344"/>
      <c r="P290" s="344"/>
      <c r="Q290" s="344"/>
      <c r="R290" s="344"/>
      <c r="S290" s="344"/>
      <c r="T290" s="344"/>
      <c r="U290" s="344"/>
      <c r="V290" s="344"/>
      <c r="W290" s="344"/>
      <c r="X290" s="344"/>
      <c r="Y290" s="344"/>
      <c r="Z290" s="344"/>
      <c r="AA290" s="344"/>
      <c r="AB290" s="344"/>
      <c r="AC290" s="344"/>
      <c r="AD290" s="344"/>
      <c r="AE290" s="344"/>
      <c r="AF290" s="344"/>
      <c r="AG290" s="344"/>
      <c r="AH290" s="344"/>
      <c r="AI290" s="344"/>
      <c r="AJ290" s="344"/>
      <c r="AK290" s="344"/>
      <c r="AL290" s="344"/>
      <c r="AM290" s="344"/>
      <c r="AN290" s="344"/>
      <c r="AO290" s="344"/>
      <c r="AP290" s="344"/>
      <c r="AQ290" s="344"/>
      <c r="AR290" s="344"/>
      <c r="AS290" s="344"/>
      <c r="AT290" s="344"/>
    </row>
    <row r="291" spans="1:46" x14ac:dyDescent="0.25">
      <c r="A291" s="344"/>
      <c r="B291" s="344"/>
      <c r="C291" s="344"/>
      <c r="D291" s="344"/>
      <c r="E291" s="344"/>
      <c r="F291" s="344"/>
      <c r="G291" s="344"/>
      <c r="H291" s="344"/>
      <c r="I291" s="344"/>
      <c r="J291" s="344"/>
      <c r="K291" s="10"/>
      <c r="L291" s="10"/>
      <c r="M291" s="344"/>
      <c r="N291" s="344"/>
      <c r="O291" s="344"/>
      <c r="P291" s="344"/>
      <c r="Q291" s="344"/>
      <c r="R291" s="344"/>
      <c r="S291" s="344"/>
      <c r="T291" s="344"/>
      <c r="U291" s="344"/>
      <c r="V291" s="344"/>
      <c r="W291" s="344"/>
      <c r="X291" s="344"/>
      <c r="Y291" s="344"/>
      <c r="Z291" s="344"/>
      <c r="AA291" s="344"/>
      <c r="AB291" s="344"/>
      <c r="AC291" s="344"/>
      <c r="AD291" s="344"/>
      <c r="AE291" s="344"/>
      <c r="AF291" s="344"/>
      <c r="AG291" s="344"/>
      <c r="AH291" s="344"/>
      <c r="AI291" s="344"/>
      <c r="AJ291" s="344"/>
      <c r="AK291" s="344"/>
      <c r="AL291" s="344"/>
      <c r="AM291" s="344"/>
      <c r="AN291" s="344"/>
      <c r="AO291" s="344"/>
      <c r="AP291" s="344"/>
      <c r="AQ291" s="344"/>
      <c r="AR291" s="344"/>
      <c r="AS291" s="344"/>
      <c r="AT291" s="344"/>
    </row>
    <row r="292" spans="1:46" x14ac:dyDescent="0.25">
      <c r="A292" s="344"/>
      <c r="B292" s="344"/>
      <c r="C292" s="344"/>
      <c r="D292" s="344"/>
      <c r="E292" s="344"/>
      <c r="F292" s="344"/>
      <c r="G292" s="344"/>
      <c r="H292" s="344"/>
      <c r="I292" s="344"/>
      <c r="J292" s="344"/>
      <c r="K292" s="10"/>
      <c r="L292" s="10"/>
      <c r="M292" s="344"/>
      <c r="N292" s="344"/>
      <c r="O292" s="344"/>
      <c r="P292" s="344"/>
      <c r="Q292" s="344"/>
      <c r="R292" s="344"/>
      <c r="S292" s="344"/>
      <c r="T292" s="344"/>
      <c r="U292" s="344"/>
      <c r="V292" s="344"/>
      <c r="W292" s="344"/>
      <c r="X292" s="344"/>
      <c r="Y292" s="344"/>
      <c r="Z292" s="344"/>
      <c r="AA292" s="344"/>
      <c r="AB292" s="344"/>
      <c r="AC292" s="344"/>
      <c r="AD292" s="344"/>
      <c r="AE292" s="344"/>
      <c r="AF292" s="344"/>
      <c r="AG292" s="344"/>
      <c r="AH292" s="344"/>
      <c r="AI292" s="344"/>
      <c r="AJ292" s="344"/>
      <c r="AK292" s="344"/>
      <c r="AL292" s="344"/>
      <c r="AM292" s="344"/>
      <c r="AN292" s="344"/>
      <c r="AO292" s="344"/>
      <c r="AP292" s="344"/>
      <c r="AQ292" s="344"/>
      <c r="AR292" s="344"/>
      <c r="AS292" s="344"/>
      <c r="AT292" s="344"/>
    </row>
    <row r="293" spans="1:46" x14ac:dyDescent="0.25">
      <c r="A293" s="344"/>
      <c r="B293" s="344"/>
      <c r="C293" s="344"/>
      <c r="D293" s="344"/>
      <c r="E293" s="344"/>
      <c r="F293" s="344"/>
      <c r="G293" s="344"/>
      <c r="H293" s="344"/>
      <c r="I293" s="344"/>
      <c r="J293" s="344"/>
      <c r="K293" s="10"/>
      <c r="L293" s="10"/>
      <c r="M293" s="344"/>
      <c r="N293" s="344"/>
      <c r="O293" s="344"/>
      <c r="P293" s="344"/>
      <c r="Q293" s="344"/>
      <c r="R293" s="344"/>
      <c r="S293" s="344"/>
      <c r="T293" s="344"/>
      <c r="U293" s="344"/>
      <c r="V293" s="344"/>
      <c r="W293" s="344"/>
      <c r="X293" s="344"/>
      <c r="Y293" s="344"/>
      <c r="Z293" s="344"/>
      <c r="AA293" s="344"/>
      <c r="AB293" s="344"/>
      <c r="AC293" s="344"/>
      <c r="AD293" s="344"/>
      <c r="AE293" s="344"/>
      <c r="AF293" s="344"/>
      <c r="AG293" s="344"/>
      <c r="AH293" s="344"/>
      <c r="AI293" s="344"/>
      <c r="AJ293" s="344"/>
      <c r="AK293" s="344"/>
      <c r="AL293" s="344"/>
      <c r="AM293" s="344"/>
      <c r="AN293" s="344"/>
      <c r="AO293" s="344"/>
      <c r="AP293" s="344"/>
      <c r="AQ293" s="344"/>
      <c r="AR293" s="344"/>
      <c r="AS293" s="344"/>
      <c r="AT293" s="344"/>
    </row>
    <row r="294" spans="1:46" x14ac:dyDescent="0.25">
      <c r="A294" s="344"/>
      <c r="B294" s="344"/>
      <c r="C294" s="344"/>
      <c r="D294" s="344"/>
      <c r="E294" s="344"/>
      <c r="F294" s="344"/>
      <c r="G294" s="344"/>
      <c r="H294" s="344"/>
      <c r="I294" s="344"/>
      <c r="J294" s="344"/>
      <c r="K294" s="10"/>
      <c r="L294" s="10"/>
      <c r="M294" s="344"/>
      <c r="N294" s="344"/>
      <c r="O294" s="344"/>
      <c r="P294" s="344"/>
      <c r="Q294" s="344"/>
      <c r="R294" s="344"/>
      <c r="S294" s="344"/>
      <c r="T294" s="344"/>
      <c r="U294" s="344"/>
      <c r="V294" s="344"/>
      <c r="W294" s="344"/>
      <c r="X294" s="344"/>
      <c r="Y294" s="344"/>
      <c r="Z294" s="344"/>
      <c r="AA294" s="344"/>
      <c r="AB294" s="344"/>
      <c r="AC294" s="344"/>
      <c r="AD294" s="344"/>
      <c r="AE294" s="344"/>
      <c r="AF294" s="344"/>
      <c r="AG294" s="344"/>
      <c r="AH294" s="344"/>
      <c r="AI294" s="344"/>
      <c r="AJ294" s="344"/>
      <c r="AK294" s="344"/>
      <c r="AL294" s="344"/>
      <c r="AM294" s="344"/>
      <c r="AN294" s="344"/>
      <c r="AO294" s="344"/>
      <c r="AP294" s="344"/>
      <c r="AQ294" s="344"/>
      <c r="AR294" s="344"/>
      <c r="AS294" s="344"/>
      <c r="AT294" s="344"/>
    </row>
    <row r="295" spans="1:46" x14ac:dyDescent="0.25">
      <c r="A295" s="344"/>
      <c r="B295" s="344"/>
      <c r="C295" s="344"/>
      <c r="D295" s="344"/>
      <c r="E295" s="344"/>
      <c r="F295" s="344"/>
      <c r="G295" s="344"/>
      <c r="H295" s="344"/>
      <c r="I295" s="344"/>
      <c r="J295" s="344"/>
      <c r="K295" s="10"/>
      <c r="L295" s="10"/>
      <c r="M295" s="344"/>
      <c r="N295" s="344"/>
      <c r="O295" s="344"/>
      <c r="P295" s="344"/>
      <c r="Q295" s="344"/>
      <c r="R295" s="344"/>
      <c r="S295" s="344"/>
      <c r="T295" s="344"/>
      <c r="U295" s="344"/>
      <c r="V295" s="344"/>
      <c r="W295" s="344"/>
      <c r="X295" s="344"/>
      <c r="Y295" s="344"/>
      <c r="Z295" s="344"/>
      <c r="AA295" s="344"/>
      <c r="AB295" s="344"/>
      <c r="AC295" s="344"/>
      <c r="AD295" s="344"/>
      <c r="AE295" s="344"/>
      <c r="AF295" s="344"/>
      <c r="AG295" s="344"/>
      <c r="AH295" s="344"/>
      <c r="AI295" s="344"/>
      <c r="AJ295" s="344"/>
      <c r="AK295" s="344"/>
      <c r="AL295" s="344"/>
      <c r="AM295" s="344"/>
      <c r="AN295" s="344"/>
      <c r="AO295" s="344"/>
      <c r="AP295" s="344"/>
      <c r="AQ295" s="344"/>
      <c r="AR295" s="344"/>
      <c r="AS295" s="344"/>
      <c r="AT295" s="344"/>
    </row>
    <row r="296" spans="1:46" x14ac:dyDescent="0.25">
      <c r="A296" s="344"/>
      <c r="B296" s="344"/>
      <c r="C296" s="344"/>
      <c r="D296" s="344"/>
      <c r="E296" s="344"/>
      <c r="F296" s="344"/>
      <c r="G296" s="344"/>
      <c r="H296" s="344"/>
      <c r="I296" s="344"/>
      <c r="J296" s="344"/>
      <c r="K296" s="10"/>
      <c r="L296" s="10"/>
      <c r="M296" s="344"/>
      <c r="N296" s="344"/>
      <c r="O296" s="344"/>
      <c r="P296" s="344"/>
      <c r="Q296" s="344"/>
      <c r="R296" s="344"/>
      <c r="S296" s="344"/>
      <c r="T296" s="344"/>
      <c r="U296" s="344"/>
      <c r="V296" s="344"/>
      <c r="W296" s="344"/>
      <c r="X296" s="344"/>
      <c r="Y296" s="344"/>
      <c r="Z296" s="344"/>
      <c r="AA296" s="344"/>
      <c r="AB296" s="344"/>
      <c r="AC296" s="344"/>
      <c r="AD296" s="344"/>
      <c r="AE296" s="344"/>
      <c r="AF296" s="344"/>
      <c r="AG296" s="344"/>
      <c r="AH296" s="344"/>
      <c r="AI296" s="344"/>
      <c r="AJ296" s="344"/>
      <c r="AK296" s="344"/>
      <c r="AL296" s="344"/>
      <c r="AM296" s="344"/>
      <c r="AN296" s="344"/>
      <c r="AO296" s="344"/>
      <c r="AP296" s="344"/>
      <c r="AQ296" s="344"/>
      <c r="AR296" s="344"/>
      <c r="AS296" s="344"/>
      <c r="AT296" s="344"/>
    </row>
    <row r="297" spans="1:46" x14ac:dyDescent="0.25">
      <c r="A297" s="344"/>
      <c r="B297" s="344"/>
      <c r="C297" s="344"/>
      <c r="D297" s="344"/>
      <c r="E297" s="344"/>
      <c r="F297" s="344"/>
      <c r="G297" s="344"/>
      <c r="H297" s="344"/>
      <c r="I297" s="344"/>
      <c r="J297" s="344"/>
      <c r="K297" s="10"/>
      <c r="L297" s="10"/>
      <c r="M297" s="344"/>
      <c r="N297" s="344"/>
      <c r="O297" s="344"/>
      <c r="P297" s="344"/>
      <c r="Q297" s="344"/>
      <c r="R297" s="344"/>
      <c r="S297" s="344"/>
      <c r="T297" s="344"/>
      <c r="U297" s="344"/>
      <c r="V297" s="344"/>
      <c r="W297" s="344"/>
      <c r="X297" s="344"/>
      <c r="Y297" s="344"/>
      <c r="Z297" s="344"/>
      <c r="AA297" s="344"/>
      <c r="AB297" s="344"/>
      <c r="AC297" s="344"/>
      <c r="AD297" s="344"/>
      <c r="AE297" s="344"/>
      <c r="AF297" s="344"/>
      <c r="AG297" s="344"/>
      <c r="AH297" s="344"/>
      <c r="AI297" s="344"/>
      <c r="AJ297" s="344"/>
      <c r="AK297" s="344"/>
      <c r="AL297" s="344"/>
      <c r="AM297" s="344"/>
      <c r="AN297" s="344"/>
      <c r="AO297" s="344"/>
      <c r="AP297" s="344"/>
      <c r="AQ297" s="344"/>
      <c r="AR297" s="344"/>
      <c r="AS297" s="344"/>
      <c r="AT297" s="344"/>
    </row>
    <row r="298" spans="1:46" x14ac:dyDescent="0.25">
      <c r="A298" s="344"/>
      <c r="B298" s="344"/>
      <c r="C298" s="344"/>
      <c r="D298" s="344"/>
      <c r="E298" s="344"/>
      <c r="F298" s="344"/>
      <c r="G298" s="344"/>
      <c r="H298" s="344"/>
      <c r="I298" s="344"/>
      <c r="J298" s="344"/>
      <c r="K298" s="10"/>
      <c r="L298" s="10"/>
      <c r="M298" s="344"/>
      <c r="N298" s="344"/>
      <c r="O298" s="344"/>
      <c r="P298" s="344"/>
      <c r="Q298" s="344"/>
      <c r="R298" s="344"/>
      <c r="S298" s="344"/>
      <c r="T298" s="344"/>
      <c r="U298" s="344"/>
      <c r="V298" s="344"/>
      <c r="W298" s="344"/>
      <c r="X298" s="344"/>
      <c r="Y298" s="344"/>
      <c r="Z298" s="344"/>
      <c r="AA298" s="344"/>
      <c r="AB298" s="344"/>
      <c r="AC298" s="344"/>
      <c r="AD298" s="344"/>
      <c r="AE298" s="344"/>
      <c r="AF298" s="344"/>
      <c r="AG298" s="344"/>
      <c r="AH298" s="344"/>
      <c r="AI298" s="344"/>
      <c r="AJ298" s="344"/>
      <c r="AK298" s="344"/>
      <c r="AL298" s="344"/>
      <c r="AM298" s="344"/>
      <c r="AN298" s="344"/>
      <c r="AO298" s="344"/>
      <c r="AP298" s="344"/>
      <c r="AQ298" s="344"/>
      <c r="AR298" s="344"/>
      <c r="AS298" s="344"/>
      <c r="AT298" s="344"/>
    </row>
    <row r="299" spans="1:46" x14ac:dyDescent="0.25">
      <c r="A299" s="344"/>
      <c r="B299" s="344"/>
      <c r="C299" s="344"/>
      <c r="D299" s="344"/>
      <c r="E299" s="344"/>
      <c r="F299" s="344"/>
      <c r="G299" s="344"/>
      <c r="H299" s="344"/>
      <c r="I299" s="344"/>
      <c r="J299" s="344"/>
      <c r="K299" s="10"/>
      <c r="L299" s="10"/>
      <c r="M299" s="344"/>
      <c r="N299" s="344"/>
      <c r="O299" s="344"/>
      <c r="P299" s="344"/>
      <c r="Q299" s="344"/>
      <c r="R299" s="344"/>
      <c r="S299" s="344"/>
      <c r="T299" s="344"/>
      <c r="U299" s="344"/>
      <c r="V299" s="344"/>
      <c r="W299" s="344"/>
      <c r="X299" s="344"/>
      <c r="Y299" s="344"/>
      <c r="Z299" s="344"/>
      <c r="AA299" s="344"/>
      <c r="AB299" s="344"/>
      <c r="AC299" s="344"/>
      <c r="AD299" s="344"/>
      <c r="AE299" s="344"/>
      <c r="AF299" s="344"/>
      <c r="AG299" s="344"/>
      <c r="AH299" s="344"/>
      <c r="AI299" s="344"/>
      <c r="AJ299" s="344"/>
      <c r="AK299" s="344"/>
      <c r="AL299" s="344"/>
      <c r="AM299" s="344"/>
      <c r="AN299" s="344"/>
      <c r="AO299" s="344"/>
      <c r="AP299" s="344"/>
      <c r="AQ299" s="344"/>
      <c r="AR299" s="344"/>
      <c r="AS299" s="344"/>
      <c r="AT299" s="344"/>
    </row>
    <row r="300" spans="1:46" x14ac:dyDescent="0.25">
      <c r="A300" s="344"/>
      <c r="B300" s="344"/>
      <c r="C300" s="344"/>
      <c r="D300" s="344"/>
      <c r="E300" s="344"/>
      <c r="F300" s="344"/>
      <c r="G300" s="344"/>
      <c r="H300" s="344"/>
      <c r="I300" s="344"/>
      <c r="J300" s="344"/>
      <c r="K300" s="10"/>
      <c r="L300" s="10"/>
      <c r="M300" s="344"/>
      <c r="N300" s="344"/>
      <c r="O300" s="344"/>
      <c r="P300" s="344"/>
      <c r="Q300" s="344"/>
      <c r="R300" s="344"/>
      <c r="S300" s="344"/>
      <c r="T300" s="344"/>
      <c r="U300" s="344"/>
      <c r="V300" s="344"/>
      <c r="W300" s="344"/>
      <c r="X300" s="344"/>
      <c r="Y300" s="344"/>
      <c r="Z300" s="344"/>
      <c r="AA300" s="344"/>
      <c r="AB300" s="344"/>
      <c r="AC300" s="344"/>
      <c r="AD300" s="344"/>
      <c r="AE300" s="344"/>
      <c r="AF300" s="344"/>
      <c r="AG300" s="344"/>
      <c r="AH300" s="344"/>
      <c r="AI300" s="344"/>
      <c r="AJ300" s="344"/>
      <c r="AK300" s="344"/>
      <c r="AL300" s="344"/>
      <c r="AM300" s="344"/>
      <c r="AN300" s="344"/>
      <c r="AO300" s="344"/>
      <c r="AP300" s="344"/>
      <c r="AQ300" s="344"/>
      <c r="AR300" s="344"/>
      <c r="AS300" s="344"/>
      <c r="AT300" s="344"/>
    </row>
    <row r="301" spans="1:46" x14ac:dyDescent="0.25">
      <c r="A301" s="344"/>
      <c r="B301" s="344"/>
      <c r="C301" s="344"/>
      <c r="D301" s="344"/>
      <c r="E301" s="344"/>
      <c r="F301" s="344"/>
      <c r="G301" s="344"/>
      <c r="H301" s="344"/>
      <c r="I301" s="344"/>
      <c r="J301" s="344"/>
      <c r="K301" s="10"/>
      <c r="L301" s="10"/>
      <c r="M301" s="344"/>
      <c r="N301" s="344"/>
      <c r="O301" s="344"/>
      <c r="P301" s="344"/>
      <c r="Q301" s="344"/>
      <c r="R301" s="344"/>
      <c r="S301" s="344"/>
      <c r="T301" s="344"/>
      <c r="U301" s="344"/>
      <c r="V301" s="344"/>
      <c r="W301" s="344"/>
      <c r="X301" s="344"/>
      <c r="Y301" s="344"/>
      <c r="Z301" s="344"/>
      <c r="AA301" s="344"/>
      <c r="AB301" s="344"/>
      <c r="AC301" s="344"/>
      <c r="AD301" s="344"/>
      <c r="AE301" s="344"/>
      <c r="AF301" s="344"/>
      <c r="AG301" s="344"/>
      <c r="AH301" s="344"/>
      <c r="AI301" s="344"/>
      <c r="AJ301" s="344"/>
      <c r="AK301" s="344"/>
      <c r="AL301" s="344"/>
      <c r="AM301" s="344"/>
      <c r="AN301" s="344"/>
      <c r="AO301" s="344"/>
      <c r="AP301" s="344"/>
      <c r="AQ301" s="344"/>
      <c r="AR301" s="344"/>
      <c r="AS301" s="344"/>
      <c r="AT301" s="344"/>
    </row>
    <row r="302" spans="1:46" x14ac:dyDescent="0.25">
      <c r="A302" s="344"/>
      <c r="B302" s="344"/>
      <c r="C302" s="344"/>
      <c r="D302" s="344"/>
      <c r="E302" s="344"/>
      <c r="F302" s="344"/>
      <c r="G302" s="344"/>
      <c r="H302" s="344"/>
      <c r="I302" s="344"/>
      <c r="J302" s="344"/>
      <c r="K302" s="10"/>
      <c r="L302" s="10"/>
      <c r="M302" s="344"/>
      <c r="N302" s="344"/>
      <c r="O302" s="344"/>
      <c r="P302" s="344"/>
      <c r="Q302" s="344"/>
      <c r="R302" s="344"/>
      <c r="S302" s="344"/>
      <c r="T302" s="344"/>
      <c r="U302" s="344"/>
      <c r="V302" s="344"/>
      <c r="W302" s="344"/>
      <c r="X302" s="344"/>
      <c r="Y302" s="344"/>
      <c r="Z302" s="344"/>
      <c r="AA302" s="344"/>
      <c r="AB302" s="344"/>
      <c r="AC302" s="344"/>
      <c r="AD302" s="344"/>
      <c r="AE302" s="344"/>
      <c r="AF302" s="344"/>
      <c r="AG302" s="344"/>
      <c r="AH302" s="344"/>
      <c r="AI302" s="344"/>
      <c r="AJ302" s="344"/>
      <c r="AK302" s="344"/>
      <c r="AL302" s="344"/>
      <c r="AM302" s="344"/>
      <c r="AN302" s="344"/>
      <c r="AO302" s="344"/>
      <c r="AP302" s="344"/>
      <c r="AQ302" s="344"/>
      <c r="AR302" s="344"/>
      <c r="AS302" s="344"/>
      <c r="AT302" s="344"/>
    </row>
    <row r="303" spans="1:46" x14ac:dyDescent="0.25">
      <c r="A303" s="344"/>
      <c r="B303" s="344"/>
      <c r="C303" s="344"/>
      <c r="D303" s="344"/>
      <c r="E303" s="344"/>
      <c r="F303" s="344"/>
      <c r="G303" s="344"/>
      <c r="H303" s="344"/>
      <c r="I303" s="344"/>
      <c r="J303" s="344"/>
      <c r="K303" s="10"/>
      <c r="L303" s="10"/>
      <c r="M303" s="344"/>
      <c r="N303" s="344"/>
      <c r="O303" s="344"/>
      <c r="P303" s="344"/>
      <c r="Q303" s="344"/>
      <c r="R303" s="344"/>
      <c r="S303" s="344"/>
      <c r="T303" s="344"/>
      <c r="U303" s="344"/>
      <c r="V303" s="344"/>
      <c r="W303" s="344"/>
      <c r="X303" s="344"/>
      <c r="Y303" s="344"/>
      <c r="Z303" s="344"/>
      <c r="AA303" s="344"/>
      <c r="AB303" s="344"/>
      <c r="AC303" s="344"/>
      <c r="AD303" s="344"/>
      <c r="AE303" s="344"/>
      <c r="AF303" s="344"/>
      <c r="AG303" s="344"/>
      <c r="AH303" s="344"/>
      <c r="AI303" s="344"/>
      <c r="AJ303" s="344"/>
      <c r="AK303" s="344"/>
      <c r="AL303" s="344"/>
      <c r="AM303" s="344"/>
      <c r="AN303" s="344"/>
      <c r="AO303" s="344"/>
      <c r="AP303" s="344"/>
      <c r="AQ303" s="344"/>
      <c r="AR303" s="344"/>
      <c r="AS303" s="344"/>
      <c r="AT303" s="344"/>
    </row>
    <row r="304" spans="1:46" x14ac:dyDescent="0.25">
      <c r="A304" s="344"/>
      <c r="B304" s="344"/>
      <c r="C304" s="344"/>
      <c r="D304" s="344"/>
      <c r="E304" s="344"/>
      <c r="F304" s="344"/>
      <c r="G304" s="344"/>
      <c r="H304" s="344"/>
      <c r="I304" s="344"/>
      <c r="J304" s="344"/>
      <c r="K304" s="10"/>
      <c r="L304" s="10"/>
      <c r="M304" s="344"/>
      <c r="N304" s="344"/>
      <c r="O304" s="344"/>
      <c r="P304" s="344"/>
      <c r="Q304" s="344"/>
      <c r="R304" s="344"/>
      <c r="S304" s="344"/>
      <c r="T304" s="344"/>
      <c r="U304" s="344"/>
      <c r="V304" s="344"/>
      <c r="W304" s="344"/>
      <c r="X304" s="344"/>
      <c r="Y304" s="344"/>
      <c r="Z304" s="344"/>
      <c r="AA304" s="344"/>
      <c r="AB304" s="344"/>
      <c r="AC304" s="344"/>
      <c r="AD304" s="344"/>
      <c r="AE304" s="344"/>
      <c r="AF304" s="344"/>
      <c r="AG304" s="344"/>
      <c r="AH304" s="344"/>
      <c r="AI304" s="344"/>
      <c r="AJ304" s="344"/>
      <c r="AK304" s="344"/>
      <c r="AL304" s="344"/>
      <c r="AM304" s="344"/>
      <c r="AN304" s="344"/>
      <c r="AO304" s="344"/>
      <c r="AP304" s="344"/>
      <c r="AQ304" s="344"/>
      <c r="AR304" s="344"/>
      <c r="AS304" s="344"/>
      <c r="AT304" s="344"/>
    </row>
    <row r="305" spans="1:46" x14ac:dyDescent="0.25">
      <c r="A305" s="344"/>
      <c r="B305" s="344"/>
      <c r="C305" s="344"/>
      <c r="D305" s="344"/>
      <c r="E305" s="344"/>
      <c r="F305" s="344"/>
      <c r="G305" s="344"/>
      <c r="H305" s="344"/>
      <c r="I305" s="344"/>
      <c r="J305" s="344"/>
      <c r="K305" s="10"/>
      <c r="L305" s="10"/>
      <c r="M305" s="344"/>
      <c r="N305" s="344"/>
      <c r="O305" s="344"/>
      <c r="P305" s="344"/>
      <c r="Q305" s="344"/>
      <c r="R305" s="344"/>
      <c r="S305" s="344"/>
      <c r="T305" s="344"/>
      <c r="U305" s="344"/>
      <c r="V305" s="344"/>
      <c r="W305" s="344"/>
      <c r="X305" s="344"/>
      <c r="Y305" s="344"/>
      <c r="Z305" s="344"/>
      <c r="AA305" s="344"/>
      <c r="AB305" s="344"/>
      <c r="AC305" s="344"/>
      <c r="AD305" s="344"/>
      <c r="AE305" s="344"/>
      <c r="AF305" s="344"/>
      <c r="AG305" s="344"/>
      <c r="AH305" s="344"/>
      <c r="AI305" s="344"/>
      <c r="AJ305" s="344"/>
      <c r="AK305" s="344"/>
      <c r="AL305" s="344"/>
      <c r="AM305" s="344"/>
      <c r="AN305" s="344"/>
      <c r="AO305" s="344"/>
      <c r="AP305" s="344"/>
      <c r="AQ305" s="344"/>
      <c r="AR305" s="344"/>
      <c r="AS305" s="344"/>
      <c r="AT305" s="344"/>
    </row>
    <row r="306" spans="1:46" x14ac:dyDescent="0.25">
      <c r="A306" s="344"/>
      <c r="B306" s="344"/>
      <c r="C306" s="344"/>
      <c r="D306" s="344"/>
      <c r="E306" s="344"/>
      <c r="F306" s="344"/>
      <c r="G306" s="344"/>
      <c r="H306" s="344"/>
      <c r="I306" s="344"/>
      <c r="J306" s="344"/>
      <c r="K306" s="10"/>
      <c r="L306" s="10"/>
      <c r="M306" s="344"/>
      <c r="N306" s="344"/>
      <c r="O306" s="344"/>
      <c r="P306" s="344"/>
      <c r="Q306" s="344"/>
      <c r="R306" s="344"/>
      <c r="S306" s="344"/>
      <c r="T306" s="344"/>
      <c r="U306" s="344"/>
      <c r="V306" s="344"/>
      <c r="W306" s="344"/>
      <c r="X306" s="344"/>
      <c r="Y306" s="344"/>
      <c r="Z306" s="344"/>
      <c r="AA306" s="344"/>
      <c r="AB306" s="344"/>
      <c r="AC306" s="344"/>
      <c r="AD306" s="344"/>
      <c r="AE306" s="344"/>
      <c r="AF306" s="344"/>
      <c r="AG306" s="344"/>
      <c r="AH306" s="344"/>
      <c r="AI306" s="344"/>
      <c r="AJ306" s="344"/>
      <c r="AK306" s="344"/>
      <c r="AL306" s="344"/>
      <c r="AM306" s="344"/>
      <c r="AN306" s="344"/>
      <c r="AO306" s="344"/>
      <c r="AP306" s="344"/>
      <c r="AQ306" s="344"/>
      <c r="AR306" s="344"/>
      <c r="AS306" s="344"/>
      <c r="AT306" s="344"/>
    </row>
    <row r="307" spans="1:46" x14ac:dyDescent="0.25">
      <c r="A307" s="344"/>
      <c r="B307" s="344"/>
      <c r="C307" s="344"/>
      <c r="D307" s="344"/>
      <c r="E307" s="344"/>
      <c r="F307" s="344"/>
      <c r="G307" s="344"/>
      <c r="H307" s="344"/>
      <c r="I307" s="344"/>
      <c r="J307" s="344"/>
      <c r="K307" s="10"/>
      <c r="L307" s="10"/>
      <c r="M307" s="344"/>
      <c r="N307" s="344"/>
      <c r="O307" s="344"/>
      <c r="P307" s="344"/>
      <c r="Q307" s="344"/>
      <c r="R307" s="344"/>
      <c r="S307" s="344"/>
      <c r="T307" s="344"/>
      <c r="U307" s="344"/>
      <c r="V307" s="344"/>
      <c r="W307" s="344"/>
      <c r="X307" s="344"/>
      <c r="Y307" s="344"/>
      <c r="Z307" s="344"/>
      <c r="AA307" s="344"/>
      <c r="AB307" s="344"/>
      <c r="AC307" s="344"/>
      <c r="AD307" s="344"/>
      <c r="AE307" s="344"/>
      <c r="AF307" s="344"/>
      <c r="AG307" s="344"/>
      <c r="AH307" s="344"/>
      <c r="AI307" s="344"/>
      <c r="AJ307" s="344"/>
      <c r="AK307" s="344"/>
      <c r="AL307" s="344"/>
      <c r="AM307" s="344"/>
      <c r="AN307" s="344"/>
      <c r="AO307" s="344"/>
      <c r="AP307" s="344"/>
      <c r="AQ307" s="344"/>
      <c r="AR307" s="344"/>
      <c r="AS307" s="344"/>
      <c r="AT307" s="344"/>
    </row>
    <row r="308" spans="1:46" x14ac:dyDescent="0.25">
      <c r="A308" s="344"/>
      <c r="B308" s="344"/>
      <c r="C308" s="344"/>
      <c r="D308" s="344"/>
      <c r="E308" s="344"/>
      <c r="F308" s="344"/>
      <c r="G308" s="344"/>
      <c r="H308" s="344"/>
      <c r="I308" s="344"/>
      <c r="J308" s="344"/>
      <c r="K308" s="10"/>
      <c r="L308" s="10"/>
      <c r="M308" s="344"/>
      <c r="N308" s="344"/>
      <c r="O308" s="344"/>
      <c r="P308" s="344"/>
      <c r="Q308" s="344"/>
      <c r="R308" s="344"/>
      <c r="S308" s="344"/>
      <c r="T308" s="344"/>
      <c r="U308" s="344"/>
      <c r="V308" s="344"/>
      <c r="W308" s="344"/>
      <c r="X308" s="344"/>
      <c r="Y308" s="344"/>
      <c r="Z308" s="344"/>
      <c r="AA308" s="344"/>
      <c r="AB308" s="344"/>
      <c r="AC308" s="344"/>
      <c r="AD308" s="344"/>
      <c r="AE308" s="344"/>
      <c r="AF308" s="344"/>
      <c r="AG308" s="344"/>
      <c r="AH308" s="344"/>
      <c r="AI308" s="344"/>
      <c r="AJ308" s="344"/>
      <c r="AK308" s="344"/>
      <c r="AL308" s="344"/>
      <c r="AM308" s="344"/>
      <c r="AN308" s="344"/>
      <c r="AO308" s="344"/>
      <c r="AP308" s="344"/>
      <c r="AQ308" s="344"/>
      <c r="AR308" s="344"/>
      <c r="AS308" s="344"/>
      <c r="AT308" s="344"/>
    </row>
    <row r="309" spans="1:46" x14ac:dyDescent="0.25">
      <c r="A309" s="344"/>
      <c r="B309" s="344"/>
      <c r="C309" s="344"/>
      <c r="D309" s="344"/>
      <c r="E309" s="344"/>
      <c r="F309" s="344"/>
      <c r="G309" s="344"/>
      <c r="H309" s="344"/>
      <c r="I309" s="344"/>
      <c r="J309" s="344"/>
      <c r="K309" s="10"/>
      <c r="L309" s="10"/>
      <c r="M309" s="344"/>
      <c r="N309" s="344"/>
      <c r="O309" s="344"/>
      <c r="P309" s="344"/>
      <c r="Q309" s="344"/>
      <c r="R309" s="344"/>
      <c r="S309" s="344"/>
      <c r="T309" s="344"/>
      <c r="U309" s="344"/>
      <c r="V309" s="344"/>
      <c r="W309" s="344"/>
      <c r="X309" s="344"/>
      <c r="Y309" s="344"/>
      <c r="Z309" s="344"/>
      <c r="AA309" s="344"/>
      <c r="AB309" s="344"/>
      <c r="AC309" s="344"/>
      <c r="AD309" s="344"/>
      <c r="AE309" s="344"/>
      <c r="AF309" s="344"/>
      <c r="AG309" s="344"/>
      <c r="AH309" s="344"/>
      <c r="AI309" s="344"/>
      <c r="AJ309" s="344"/>
      <c r="AK309" s="344"/>
      <c r="AL309" s="344"/>
      <c r="AM309" s="344"/>
      <c r="AN309" s="344"/>
      <c r="AO309" s="344"/>
      <c r="AP309" s="344"/>
      <c r="AQ309" s="344"/>
      <c r="AR309" s="344"/>
      <c r="AS309" s="344"/>
      <c r="AT309" s="344"/>
    </row>
    <row r="310" spans="1:46" x14ac:dyDescent="0.25">
      <c r="A310" s="344"/>
      <c r="B310" s="344"/>
      <c r="C310" s="344"/>
      <c r="D310" s="344"/>
      <c r="E310" s="344"/>
      <c r="F310" s="344"/>
      <c r="G310" s="344"/>
      <c r="H310" s="344"/>
      <c r="I310" s="344"/>
      <c r="J310" s="344"/>
      <c r="K310" s="10"/>
      <c r="L310" s="10"/>
      <c r="M310" s="344"/>
      <c r="N310" s="344"/>
      <c r="O310" s="344"/>
      <c r="P310" s="344"/>
      <c r="Q310" s="344"/>
      <c r="R310" s="344"/>
      <c r="S310" s="344"/>
      <c r="T310" s="344"/>
      <c r="U310" s="344"/>
      <c r="V310" s="344"/>
      <c r="W310" s="344"/>
      <c r="X310" s="344"/>
      <c r="Y310" s="344"/>
      <c r="Z310" s="344"/>
      <c r="AA310" s="344"/>
      <c r="AB310" s="344"/>
      <c r="AC310" s="344"/>
      <c r="AD310" s="344"/>
      <c r="AE310" s="344"/>
      <c r="AF310" s="344"/>
      <c r="AG310" s="344"/>
      <c r="AH310" s="344"/>
      <c r="AI310" s="344"/>
      <c r="AJ310" s="344"/>
      <c r="AK310" s="344"/>
      <c r="AL310" s="344"/>
      <c r="AM310" s="344"/>
      <c r="AN310" s="344"/>
      <c r="AO310" s="344"/>
      <c r="AP310" s="344"/>
      <c r="AQ310" s="344"/>
      <c r="AR310" s="344"/>
      <c r="AS310" s="344"/>
      <c r="AT310" s="344"/>
    </row>
    <row r="311" spans="1:46" x14ac:dyDescent="0.25">
      <c r="A311" s="344"/>
      <c r="B311" s="344"/>
      <c r="C311" s="344"/>
      <c r="D311" s="344"/>
      <c r="E311" s="344"/>
      <c r="F311" s="344"/>
      <c r="G311" s="344"/>
      <c r="H311" s="344"/>
      <c r="I311" s="344"/>
      <c r="J311" s="344"/>
      <c r="K311" s="10"/>
      <c r="L311" s="10"/>
      <c r="M311" s="344"/>
      <c r="N311" s="344"/>
      <c r="O311" s="344"/>
      <c r="P311" s="344"/>
      <c r="Q311" s="344"/>
      <c r="R311" s="344"/>
      <c r="S311" s="344"/>
      <c r="T311" s="344"/>
      <c r="U311" s="344"/>
      <c r="V311" s="344"/>
      <c r="W311" s="344"/>
      <c r="X311" s="344"/>
      <c r="Y311" s="344"/>
      <c r="Z311" s="344"/>
      <c r="AA311" s="344"/>
      <c r="AB311" s="344"/>
      <c r="AC311" s="344"/>
      <c r="AD311" s="344"/>
      <c r="AE311" s="344"/>
      <c r="AF311" s="344"/>
      <c r="AG311" s="344"/>
      <c r="AH311" s="344"/>
      <c r="AI311" s="344"/>
      <c r="AJ311" s="344"/>
      <c r="AK311" s="344"/>
      <c r="AL311" s="344"/>
      <c r="AM311" s="344"/>
      <c r="AN311" s="344"/>
      <c r="AO311" s="344"/>
      <c r="AP311" s="344"/>
      <c r="AQ311" s="344"/>
      <c r="AR311" s="344"/>
      <c r="AS311" s="344"/>
      <c r="AT311" s="344"/>
    </row>
    <row r="312" spans="1:46" x14ac:dyDescent="0.25">
      <c r="A312" s="344"/>
      <c r="B312" s="344"/>
      <c r="C312" s="344"/>
      <c r="D312" s="344"/>
      <c r="E312" s="344"/>
      <c r="F312" s="344"/>
      <c r="G312" s="344"/>
      <c r="H312" s="344"/>
      <c r="I312" s="344"/>
      <c r="J312" s="344"/>
      <c r="K312" s="10"/>
      <c r="L312" s="10"/>
      <c r="M312" s="344"/>
      <c r="N312" s="344"/>
      <c r="O312" s="344"/>
      <c r="P312" s="344"/>
      <c r="Q312" s="344"/>
      <c r="R312" s="344"/>
      <c r="S312" s="344"/>
      <c r="T312" s="344"/>
      <c r="U312" s="344"/>
      <c r="V312" s="344"/>
      <c r="W312" s="344"/>
      <c r="X312" s="344"/>
      <c r="Y312" s="344"/>
      <c r="Z312" s="344"/>
      <c r="AA312" s="344"/>
      <c r="AB312" s="344"/>
      <c r="AC312" s="344"/>
      <c r="AD312" s="344"/>
      <c r="AE312" s="344"/>
      <c r="AF312" s="344"/>
      <c r="AG312" s="344"/>
      <c r="AH312" s="344"/>
      <c r="AI312" s="344"/>
      <c r="AJ312" s="344"/>
      <c r="AK312" s="344"/>
      <c r="AL312" s="344"/>
      <c r="AM312" s="344"/>
      <c r="AN312" s="344"/>
      <c r="AO312" s="344"/>
      <c r="AP312" s="344"/>
      <c r="AQ312" s="344"/>
      <c r="AR312" s="344"/>
      <c r="AS312" s="344"/>
      <c r="AT312" s="344"/>
    </row>
    <row r="313" spans="1:46" x14ac:dyDescent="0.25">
      <c r="A313" s="344"/>
      <c r="B313" s="344"/>
      <c r="C313" s="344"/>
      <c r="D313" s="344"/>
      <c r="E313" s="344"/>
      <c r="F313" s="344"/>
      <c r="G313" s="344"/>
      <c r="H313" s="344"/>
      <c r="I313" s="344"/>
      <c r="J313" s="344"/>
      <c r="K313" s="10"/>
      <c r="L313" s="10"/>
      <c r="M313" s="344"/>
      <c r="N313" s="344"/>
      <c r="O313" s="344"/>
      <c r="P313" s="344"/>
      <c r="Q313" s="344"/>
      <c r="R313" s="344"/>
      <c r="S313" s="344"/>
      <c r="T313" s="344"/>
      <c r="U313" s="344"/>
      <c r="V313" s="344"/>
      <c r="W313" s="344"/>
      <c r="X313" s="344"/>
      <c r="Y313" s="344"/>
      <c r="Z313" s="344"/>
      <c r="AA313" s="344"/>
      <c r="AB313" s="344"/>
      <c r="AC313" s="344"/>
      <c r="AD313" s="344"/>
      <c r="AE313" s="344"/>
      <c r="AF313" s="344"/>
      <c r="AG313" s="344"/>
      <c r="AH313" s="344"/>
      <c r="AI313" s="344"/>
      <c r="AJ313" s="344"/>
      <c r="AK313" s="344"/>
      <c r="AL313" s="344"/>
      <c r="AM313" s="344"/>
      <c r="AN313" s="344"/>
      <c r="AO313" s="344"/>
      <c r="AP313" s="344"/>
      <c r="AQ313" s="344"/>
      <c r="AR313" s="344"/>
      <c r="AS313" s="344"/>
      <c r="AT313" s="344"/>
    </row>
    <row r="314" spans="1:46" x14ac:dyDescent="0.25">
      <c r="A314" s="344"/>
      <c r="B314" s="344"/>
      <c r="C314" s="344"/>
      <c r="D314" s="344"/>
      <c r="E314" s="344"/>
      <c r="F314" s="344"/>
      <c r="G314" s="344"/>
      <c r="H314" s="344"/>
      <c r="I314" s="344"/>
      <c r="J314" s="344"/>
      <c r="K314" s="10"/>
      <c r="L314" s="10"/>
      <c r="M314" s="344"/>
      <c r="N314" s="344"/>
      <c r="O314" s="344"/>
      <c r="P314" s="344"/>
      <c r="Q314" s="344"/>
      <c r="R314" s="344"/>
      <c r="S314" s="344"/>
      <c r="T314" s="344"/>
      <c r="U314" s="344"/>
      <c r="V314" s="344"/>
      <c r="W314" s="344"/>
      <c r="X314" s="344"/>
      <c r="Y314" s="344"/>
      <c r="Z314" s="344"/>
      <c r="AA314" s="344"/>
      <c r="AB314" s="344"/>
      <c r="AC314" s="344"/>
      <c r="AD314" s="344"/>
      <c r="AE314" s="344"/>
      <c r="AF314" s="344"/>
      <c r="AG314" s="344"/>
      <c r="AH314" s="344"/>
      <c r="AI314" s="344"/>
      <c r="AJ314" s="344"/>
      <c r="AK314" s="344"/>
      <c r="AL314" s="344"/>
      <c r="AM314" s="344"/>
      <c r="AN314" s="344"/>
      <c r="AO314" s="344"/>
      <c r="AP314" s="344"/>
      <c r="AQ314" s="344"/>
      <c r="AR314" s="344"/>
      <c r="AS314" s="344"/>
      <c r="AT314" s="344"/>
    </row>
    <row r="315" spans="1:46" x14ac:dyDescent="0.25">
      <c r="A315" s="344"/>
      <c r="B315" s="344"/>
      <c r="C315" s="344"/>
      <c r="D315" s="344"/>
      <c r="E315" s="344"/>
      <c r="F315" s="344"/>
      <c r="G315" s="344"/>
      <c r="H315" s="344"/>
      <c r="I315" s="344"/>
      <c r="J315" s="344"/>
      <c r="K315" s="10"/>
      <c r="L315" s="10"/>
      <c r="M315" s="344"/>
      <c r="N315" s="344"/>
      <c r="O315" s="344"/>
      <c r="P315" s="344"/>
      <c r="Q315" s="344"/>
      <c r="R315" s="344"/>
      <c r="S315" s="344"/>
      <c r="T315" s="344"/>
      <c r="U315" s="344"/>
      <c r="V315" s="344"/>
      <c r="W315" s="344"/>
      <c r="X315" s="344"/>
      <c r="Y315" s="344"/>
      <c r="Z315" s="344"/>
      <c r="AA315" s="344"/>
      <c r="AB315" s="344"/>
      <c r="AC315" s="344"/>
      <c r="AD315" s="344"/>
      <c r="AE315" s="344"/>
      <c r="AF315" s="344"/>
      <c r="AG315" s="344"/>
      <c r="AH315" s="344"/>
      <c r="AI315" s="344"/>
      <c r="AJ315" s="344"/>
      <c r="AK315" s="344"/>
      <c r="AL315" s="344"/>
      <c r="AM315" s="344"/>
      <c r="AN315" s="344"/>
      <c r="AO315" s="344"/>
      <c r="AP315" s="344"/>
      <c r="AQ315" s="344"/>
      <c r="AR315" s="344"/>
      <c r="AS315" s="344"/>
      <c r="AT315" s="344"/>
    </row>
    <row r="316" spans="1:46" x14ac:dyDescent="0.25">
      <c r="A316" s="344"/>
      <c r="B316" s="344"/>
      <c r="C316" s="344"/>
      <c r="D316" s="344"/>
      <c r="E316" s="344"/>
      <c r="F316" s="344"/>
      <c r="G316" s="344"/>
      <c r="H316" s="344"/>
      <c r="I316" s="344"/>
      <c r="J316" s="344"/>
      <c r="K316" s="10"/>
      <c r="L316" s="10"/>
      <c r="M316" s="344"/>
      <c r="N316" s="344"/>
      <c r="O316" s="344"/>
      <c r="P316" s="344"/>
      <c r="Q316" s="344"/>
      <c r="R316" s="344"/>
      <c r="S316" s="344"/>
      <c r="T316" s="344"/>
      <c r="U316" s="344"/>
      <c r="V316" s="344"/>
      <c r="W316" s="344"/>
      <c r="X316" s="344"/>
      <c r="Y316" s="344"/>
      <c r="Z316" s="344"/>
      <c r="AA316" s="344"/>
      <c r="AB316" s="344"/>
      <c r="AC316" s="344"/>
      <c r="AD316" s="344"/>
      <c r="AE316" s="344"/>
      <c r="AF316" s="344"/>
      <c r="AG316" s="344"/>
      <c r="AH316" s="344"/>
      <c r="AI316" s="344"/>
      <c r="AJ316" s="344"/>
      <c r="AK316" s="344"/>
      <c r="AL316" s="344"/>
      <c r="AM316" s="344"/>
      <c r="AN316" s="344"/>
      <c r="AO316" s="344"/>
      <c r="AP316" s="344"/>
      <c r="AQ316" s="344"/>
      <c r="AR316" s="344"/>
      <c r="AS316" s="344"/>
      <c r="AT316" s="344"/>
    </row>
    <row r="317" spans="1:46" x14ac:dyDescent="0.25">
      <c r="A317" s="344"/>
      <c r="B317" s="344"/>
      <c r="C317" s="344"/>
      <c r="D317" s="344"/>
      <c r="E317" s="344"/>
      <c r="F317" s="344"/>
      <c r="G317" s="344"/>
      <c r="H317" s="344"/>
      <c r="I317" s="344"/>
      <c r="J317" s="344"/>
      <c r="K317" s="10"/>
      <c r="L317" s="10"/>
      <c r="M317" s="344"/>
      <c r="N317" s="344"/>
      <c r="O317" s="344"/>
      <c r="P317" s="344"/>
      <c r="Q317" s="344"/>
      <c r="R317" s="344"/>
      <c r="S317" s="344"/>
      <c r="T317" s="344"/>
      <c r="U317" s="344"/>
      <c r="V317" s="344"/>
      <c r="W317" s="344"/>
      <c r="X317" s="344"/>
      <c r="Y317" s="344"/>
      <c r="Z317" s="344"/>
      <c r="AA317" s="344"/>
      <c r="AB317" s="344"/>
      <c r="AC317" s="344"/>
      <c r="AD317" s="344"/>
      <c r="AE317" s="344"/>
      <c r="AF317" s="344"/>
      <c r="AG317" s="344"/>
      <c r="AH317" s="344"/>
      <c r="AI317" s="344"/>
      <c r="AJ317" s="344"/>
      <c r="AK317" s="344"/>
      <c r="AL317" s="344"/>
      <c r="AM317" s="344"/>
      <c r="AN317" s="344"/>
      <c r="AO317" s="344"/>
      <c r="AP317" s="344"/>
      <c r="AQ317" s="344"/>
      <c r="AR317" s="344"/>
      <c r="AS317" s="344"/>
      <c r="AT317" s="344"/>
    </row>
    <row r="318" spans="1:46" x14ac:dyDescent="0.25">
      <c r="A318" s="344"/>
      <c r="B318" s="344"/>
      <c r="C318" s="344"/>
      <c r="D318" s="344"/>
      <c r="E318" s="344"/>
      <c r="F318" s="344"/>
      <c r="G318" s="344"/>
      <c r="H318" s="344"/>
      <c r="I318" s="344"/>
      <c r="J318" s="344"/>
      <c r="K318" s="10"/>
      <c r="L318" s="10"/>
      <c r="M318" s="344"/>
      <c r="N318" s="344"/>
      <c r="O318" s="344"/>
      <c r="P318" s="344"/>
      <c r="Q318" s="344"/>
      <c r="R318" s="344"/>
      <c r="S318" s="344"/>
      <c r="T318" s="344"/>
      <c r="U318" s="344"/>
      <c r="V318" s="344"/>
      <c r="W318" s="344"/>
      <c r="X318" s="344"/>
      <c r="Y318" s="344"/>
      <c r="Z318" s="344"/>
      <c r="AA318" s="344"/>
      <c r="AB318" s="344"/>
      <c r="AC318" s="344"/>
      <c r="AD318" s="344"/>
      <c r="AE318" s="344"/>
      <c r="AF318" s="344"/>
      <c r="AG318" s="344"/>
      <c r="AH318" s="344"/>
      <c r="AI318" s="344"/>
      <c r="AJ318" s="344"/>
      <c r="AK318" s="344"/>
      <c r="AL318" s="344"/>
      <c r="AM318" s="344"/>
      <c r="AN318" s="344"/>
      <c r="AO318" s="344"/>
      <c r="AP318" s="344"/>
      <c r="AQ318" s="344"/>
      <c r="AR318" s="344"/>
      <c r="AS318" s="344"/>
      <c r="AT318" s="344"/>
    </row>
    <row r="319" spans="1:46" x14ac:dyDescent="0.25">
      <c r="A319" s="344"/>
      <c r="B319" s="344"/>
      <c r="C319" s="344"/>
      <c r="D319" s="344"/>
      <c r="E319" s="344"/>
      <c r="F319" s="344"/>
      <c r="G319" s="344"/>
      <c r="H319" s="344"/>
      <c r="I319" s="344"/>
      <c r="J319" s="344"/>
      <c r="K319" s="10"/>
      <c r="L319" s="10"/>
      <c r="M319" s="344"/>
      <c r="N319" s="344"/>
      <c r="O319" s="344"/>
      <c r="P319" s="344"/>
      <c r="Q319" s="344"/>
      <c r="R319" s="344"/>
      <c r="S319" s="344"/>
      <c r="T319" s="344"/>
      <c r="U319" s="344"/>
      <c r="V319" s="344"/>
      <c r="W319" s="344"/>
      <c r="X319" s="344"/>
      <c r="Y319" s="344"/>
      <c r="Z319" s="344"/>
      <c r="AA319" s="344"/>
      <c r="AB319" s="344"/>
      <c r="AC319" s="344"/>
      <c r="AD319" s="344"/>
      <c r="AE319" s="344"/>
      <c r="AF319" s="344"/>
      <c r="AG319" s="344"/>
      <c r="AH319" s="344"/>
      <c r="AI319" s="344"/>
      <c r="AJ319" s="344"/>
      <c r="AK319" s="344"/>
      <c r="AL319" s="344"/>
      <c r="AM319" s="344"/>
      <c r="AN319" s="344"/>
      <c r="AO319" s="344"/>
      <c r="AP319" s="344"/>
      <c r="AQ319" s="344"/>
      <c r="AR319" s="344"/>
      <c r="AS319" s="344"/>
      <c r="AT319" s="344"/>
    </row>
    <row r="320" spans="1:46" x14ac:dyDescent="0.25">
      <c r="A320" s="344"/>
      <c r="B320" s="344"/>
      <c r="C320" s="344"/>
      <c r="D320" s="344"/>
      <c r="E320" s="344"/>
      <c r="F320" s="344"/>
      <c r="G320" s="344"/>
      <c r="H320" s="344"/>
      <c r="I320" s="344"/>
      <c r="J320" s="344"/>
      <c r="K320" s="10"/>
      <c r="L320" s="10"/>
      <c r="M320" s="344"/>
      <c r="N320" s="344"/>
      <c r="O320" s="344"/>
      <c r="P320" s="344"/>
      <c r="Q320" s="344"/>
      <c r="R320" s="344"/>
      <c r="S320" s="344"/>
      <c r="T320" s="344"/>
      <c r="U320" s="344"/>
      <c r="V320" s="344"/>
      <c r="W320" s="344"/>
      <c r="X320" s="344"/>
      <c r="Y320" s="344"/>
      <c r="Z320" s="344"/>
      <c r="AA320" s="344"/>
      <c r="AB320" s="344"/>
      <c r="AC320" s="344"/>
      <c r="AD320" s="344"/>
      <c r="AE320" s="344"/>
      <c r="AF320" s="344"/>
      <c r="AG320" s="344"/>
      <c r="AH320" s="344"/>
      <c r="AI320" s="344"/>
      <c r="AJ320" s="344"/>
      <c r="AK320" s="344"/>
      <c r="AL320" s="344"/>
      <c r="AM320" s="344"/>
      <c r="AN320" s="344"/>
      <c r="AO320" s="344"/>
      <c r="AP320" s="344"/>
      <c r="AQ320" s="344"/>
      <c r="AR320" s="344"/>
      <c r="AS320" s="344"/>
      <c r="AT320" s="344"/>
    </row>
    <row r="321" spans="1:46" x14ac:dyDescent="0.25">
      <c r="A321" s="344"/>
      <c r="B321" s="344"/>
      <c r="C321" s="344"/>
      <c r="D321" s="344"/>
      <c r="E321" s="344"/>
      <c r="F321" s="344"/>
      <c r="G321" s="344"/>
      <c r="H321" s="344"/>
      <c r="I321" s="344"/>
      <c r="J321" s="344"/>
      <c r="K321" s="10"/>
      <c r="L321" s="10"/>
      <c r="M321" s="344"/>
      <c r="N321" s="344"/>
      <c r="O321" s="344"/>
      <c r="P321" s="344"/>
      <c r="Q321" s="344"/>
      <c r="R321" s="344"/>
      <c r="S321" s="344"/>
      <c r="T321" s="344"/>
      <c r="U321" s="344"/>
      <c r="V321" s="344"/>
      <c r="W321" s="344"/>
      <c r="X321" s="344"/>
      <c r="Y321" s="344"/>
      <c r="Z321" s="344"/>
      <c r="AA321" s="344"/>
      <c r="AB321" s="344"/>
      <c r="AC321" s="344"/>
      <c r="AD321" s="344"/>
      <c r="AE321" s="344"/>
      <c r="AF321" s="344"/>
      <c r="AG321" s="344"/>
      <c r="AH321" s="344"/>
      <c r="AI321" s="344"/>
      <c r="AJ321" s="344"/>
      <c r="AK321" s="344"/>
      <c r="AL321" s="344"/>
      <c r="AM321" s="344"/>
      <c r="AN321" s="344"/>
      <c r="AO321" s="344"/>
      <c r="AP321" s="344"/>
      <c r="AQ321" s="344"/>
      <c r="AR321" s="344"/>
      <c r="AS321" s="344"/>
      <c r="AT321" s="344"/>
    </row>
    <row r="322" spans="1:46" x14ac:dyDescent="0.25">
      <c r="A322" s="344"/>
      <c r="B322" s="344"/>
      <c r="C322" s="344"/>
      <c r="D322" s="344"/>
      <c r="E322" s="344"/>
      <c r="F322" s="344"/>
      <c r="G322" s="344"/>
      <c r="H322" s="344"/>
      <c r="I322" s="344"/>
      <c r="J322" s="344"/>
      <c r="K322" s="10"/>
      <c r="L322" s="10"/>
      <c r="M322" s="344"/>
      <c r="N322" s="344"/>
      <c r="O322" s="344"/>
      <c r="P322" s="344"/>
      <c r="Q322" s="344"/>
      <c r="R322" s="344"/>
      <c r="S322" s="344"/>
      <c r="T322" s="344"/>
      <c r="U322" s="344"/>
      <c r="V322" s="344"/>
      <c r="W322" s="344"/>
      <c r="X322" s="344"/>
      <c r="Y322" s="344"/>
      <c r="Z322" s="344"/>
      <c r="AA322" s="344"/>
      <c r="AB322" s="344"/>
      <c r="AC322" s="344"/>
      <c r="AD322" s="344"/>
      <c r="AE322" s="344"/>
      <c r="AF322" s="344"/>
      <c r="AG322" s="344"/>
      <c r="AH322" s="344"/>
      <c r="AI322" s="344"/>
      <c r="AJ322" s="344"/>
      <c r="AK322" s="344"/>
      <c r="AL322" s="344"/>
      <c r="AM322" s="344"/>
      <c r="AN322" s="344"/>
      <c r="AO322" s="344"/>
      <c r="AP322" s="344"/>
      <c r="AQ322" s="344"/>
      <c r="AR322" s="344"/>
      <c r="AS322" s="344"/>
      <c r="AT322" s="344"/>
    </row>
    <row r="323" spans="1:46" x14ac:dyDescent="0.25">
      <c r="A323" s="344"/>
      <c r="B323" s="344"/>
      <c r="C323" s="344"/>
      <c r="D323" s="344"/>
      <c r="E323" s="344"/>
      <c r="F323" s="344"/>
      <c r="G323" s="344"/>
      <c r="H323" s="344"/>
      <c r="I323" s="344"/>
      <c r="J323" s="344"/>
      <c r="K323" s="10"/>
      <c r="L323" s="10"/>
      <c r="M323" s="344"/>
      <c r="N323" s="344"/>
      <c r="O323" s="344"/>
      <c r="P323" s="344"/>
      <c r="Q323" s="344"/>
      <c r="R323" s="344"/>
      <c r="S323" s="344"/>
      <c r="T323" s="344"/>
      <c r="U323" s="344"/>
      <c r="V323" s="344"/>
      <c r="W323" s="344"/>
      <c r="X323" s="344"/>
      <c r="Y323" s="344"/>
      <c r="Z323" s="344"/>
      <c r="AA323" s="344"/>
      <c r="AB323" s="344"/>
      <c r="AC323" s="344"/>
      <c r="AD323" s="344"/>
      <c r="AE323" s="344"/>
      <c r="AF323" s="344"/>
      <c r="AG323" s="344"/>
      <c r="AH323" s="344"/>
      <c r="AI323" s="344"/>
      <c r="AJ323" s="344"/>
      <c r="AK323" s="344"/>
      <c r="AL323" s="344"/>
      <c r="AM323" s="344"/>
      <c r="AN323" s="344"/>
      <c r="AO323" s="344"/>
      <c r="AP323" s="344"/>
      <c r="AQ323" s="344"/>
      <c r="AR323" s="344"/>
      <c r="AS323" s="344"/>
      <c r="AT323" s="344"/>
    </row>
    <row r="324" spans="1:46" x14ac:dyDescent="0.25">
      <c r="A324" s="344"/>
      <c r="B324" s="344"/>
      <c r="C324" s="344"/>
      <c r="D324" s="344"/>
      <c r="E324" s="344"/>
      <c r="F324" s="344"/>
      <c r="G324" s="344"/>
      <c r="H324" s="344"/>
      <c r="I324" s="344"/>
      <c r="J324" s="344"/>
      <c r="K324" s="10"/>
      <c r="L324" s="10"/>
      <c r="M324" s="344"/>
      <c r="N324" s="344"/>
      <c r="O324" s="344"/>
      <c r="P324" s="344"/>
      <c r="Q324" s="344"/>
      <c r="R324" s="344"/>
      <c r="S324" s="344"/>
      <c r="T324" s="344"/>
      <c r="U324" s="344"/>
      <c r="V324" s="344"/>
      <c r="W324" s="344"/>
      <c r="X324" s="344"/>
      <c r="Y324" s="344"/>
      <c r="Z324" s="344"/>
      <c r="AA324" s="344"/>
      <c r="AB324" s="344"/>
      <c r="AC324" s="344"/>
      <c r="AD324" s="344"/>
      <c r="AE324" s="344"/>
      <c r="AF324" s="344"/>
      <c r="AG324" s="344"/>
      <c r="AH324" s="344"/>
      <c r="AI324" s="344"/>
      <c r="AJ324" s="344"/>
      <c r="AK324" s="344"/>
      <c r="AL324" s="344"/>
      <c r="AM324" s="344"/>
      <c r="AN324" s="344"/>
      <c r="AO324" s="344"/>
      <c r="AP324" s="344"/>
      <c r="AQ324" s="344"/>
      <c r="AR324" s="344"/>
      <c r="AS324" s="344"/>
      <c r="AT324" s="344"/>
    </row>
    <row r="325" spans="1:46" x14ac:dyDescent="0.25">
      <c r="A325" s="344"/>
      <c r="B325" s="344"/>
      <c r="C325" s="344"/>
      <c r="D325" s="344"/>
      <c r="E325" s="344"/>
      <c r="F325" s="344"/>
      <c r="G325" s="344"/>
      <c r="H325" s="344"/>
      <c r="I325" s="344"/>
      <c r="J325" s="344"/>
      <c r="K325" s="10"/>
      <c r="L325" s="10"/>
      <c r="M325" s="344"/>
      <c r="N325" s="344"/>
      <c r="O325" s="344"/>
      <c r="P325" s="344"/>
      <c r="Q325" s="344"/>
      <c r="R325" s="344"/>
      <c r="S325" s="344"/>
      <c r="T325" s="344"/>
      <c r="U325" s="344"/>
      <c r="V325" s="344"/>
      <c r="W325" s="344"/>
      <c r="X325" s="344"/>
      <c r="Y325" s="344"/>
      <c r="Z325" s="344"/>
      <c r="AA325" s="344"/>
      <c r="AB325" s="344"/>
      <c r="AC325" s="344"/>
      <c r="AD325" s="344"/>
      <c r="AE325" s="344"/>
      <c r="AF325" s="344"/>
      <c r="AG325" s="344"/>
      <c r="AH325" s="344"/>
      <c r="AI325" s="344"/>
      <c r="AJ325" s="344"/>
      <c r="AK325" s="344"/>
      <c r="AL325" s="344"/>
      <c r="AM325" s="344"/>
      <c r="AN325" s="344"/>
      <c r="AO325" s="344"/>
      <c r="AP325" s="344"/>
      <c r="AQ325" s="344"/>
      <c r="AR325" s="344"/>
      <c r="AS325" s="344"/>
      <c r="AT325" s="344"/>
    </row>
    <row r="326" spans="1:46" x14ac:dyDescent="0.25">
      <c r="A326" s="344"/>
      <c r="B326" s="344"/>
      <c r="C326" s="344"/>
      <c r="D326" s="344"/>
      <c r="E326" s="344"/>
      <c r="F326" s="344"/>
      <c r="G326" s="344"/>
      <c r="H326" s="344"/>
      <c r="I326" s="344"/>
      <c r="J326" s="344"/>
      <c r="K326" s="10"/>
      <c r="L326" s="10"/>
      <c r="M326" s="344"/>
      <c r="N326" s="344"/>
      <c r="O326" s="344"/>
      <c r="P326" s="344"/>
      <c r="Q326" s="344"/>
      <c r="R326" s="344"/>
      <c r="S326" s="344"/>
      <c r="T326" s="344"/>
      <c r="U326" s="344"/>
      <c r="V326" s="344"/>
      <c r="W326" s="344"/>
      <c r="X326" s="344"/>
      <c r="Y326" s="344"/>
      <c r="Z326" s="344"/>
      <c r="AA326" s="344"/>
      <c r="AB326" s="344"/>
      <c r="AC326" s="344"/>
      <c r="AD326" s="344"/>
      <c r="AE326" s="344"/>
      <c r="AF326" s="344"/>
      <c r="AG326" s="344"/>
      <c r="AH326" s="344"/>
      <c r="AI326" s="344"/>
      <c r="AJ326" s="344"/>
      <c r="AK326" s="344"/>
      <c r="AL326" s="344"/>
      <c r="AM326" s="344"/>
      <c r="AN326" s="344"/>
      <c r="AO326" s="344"/>
      <c r="AP326" s="344"/>
      <c r="AQ326" s="344"/>
      <c r="AR326" s="344"/>
      <c r="AS326" s="344"/>
      <c r="AT326" s="344"/>
    </row>
    <row r="327" spans="1:46" x14ac:dyDescent="0.25">
      <c r="A327" s="344"/>
      <c r="B327" s="344"/>
      <c r="C327" s="344"/>
      <c r="D327" s="344"/>
      <c r="E327" s="344"/>
      <c r="F327" s="344"/>
      <c r="G327" s="344"/>
      <c r="H327" s="344"/>
      <c r="I327" s="344"/>
      <c r="J327" s="344"/>
      <c r="K327" s="10"/>
      <c r="L327" s="10"/>
      <c r="M327" s="344"/>
      <c r="N327" s="344"/>
      <c r="O327" s="344"/>
      <c r="P327" s="344"/>
      <c r="Q327" s="344"/>
      <c r="R327" s="344"/>
      <c r="S327" s="344"/>
      <c r="T327" s="344"/>
      <c r="U327" s="344"/>
      <c r="V327" s="344"/>
      <c r="W327" s="344"/>
      <c r="X327" s="344"/>
      <c r="Y327" s="344"/>
      <c r="Z327" s="344"/>
      <c r="AA327" s="344"/>
      <c r="AB327" s="344"/>
      <c r="AC327" s="344"/>
      <c r="AD327" s="344"/>
      <c r="AE327" s="344"/>
      <c r="AF327" s="344"/>
      <c r="AG327" s="344"/>
      <c r="AH327" s="344"/>
      <c r="AI327" s="344"/>
      <c r="AJ327" s="344"/>
      <c r="AK327" s="344"/>
      <c r="AL327" s="344"/>
      <c r="AM327" s="344"/>
      <c r="AN327" s="344"/>
      <c r="AO327" s="344"/>
      <c r="AP327" s="344"/>
      <c r="AQ327" s="344"/>
      <c r="AR327" s="344"/>
      <c r="AS327" s="344"/>
      <c r="AT327" s="344"/>
    </row>
    <row r="328" spans="1:46" x14ac:dyDescent="0.25">
      <c r="A328" s="344"/>
      <c r="B328" s="344"/>
      <c r="C328" s="344"/>
      <c r="D328" s="344"/>
      <c r="E328" s="344"/>
      <c r="F328" s="344"/>
      <c r="G328" s="344"/>
      <c r="H328" s="344"/>
      <c r="I328" s="344"/>
      <c r="J328" s="344"/>
      <c r="K328" s="10"/>
      <c r="L328" s="10"/>
      <c r="M328" s="344"/>
      <c r="N328" s="344"/>
      <c r="O328" s="344"/>
      <c r="P328" s="344"/>
      <c r="Q328" s="344"/>
      <c r="R328" s="344"/>
      <c r="S328" s="344"/>
      <c r="T328" s="344"/>
      <c r="U328" s="344"/>
      <c r="V328" s="344"/>
      <c r="W328" s="344"/>
      <c r="X328" s="344"/>
      <c r="Y328" s="344"/>
      <c r="Z328" s="344"/>
      <c r="AA328" s="344"/>
      <c r="AB328" s="344"/>
      <c r="AC328" s="344"/>
      <c r="AD328" s="344"/>
      <c r="AE328" s="344"/>
      <c r="AF328" s="344"/>
      <c r="AG328" s="344"/>
      <c r="AH328" s="344"/>
      <c r="AI328" s="344"/>
      <c r="AJ328" s="344"/>
      <c r="AK328" s="344"/>
      <c r="AL328" s="344"/>
      <c r="AM328" s="344"/>
      <c r="AN328" s="344"/>
      <c r="AO328" s="344"/>
      <c r="AP328" s="344"/>
      <c r="AQ328" s="344"/>
      <c r="AR328" s="344"/>
      <c r="AS328" s="344"/>
      <c r="AT328" s="344"/>
    </row>
    <row r="329" spans="1:46" x14ac:dyDescent="0.25">
      <c r="A329" s="344"/>
      <c r="B329" s="344"/>
      <c r="C329" s="344"/>
      <c r="D329" s="344"/>
      <c r="E329" s="344"/>
      <c r="F329" s="344"/>
      <c r="G329" s="344"/>
      <c r="H329" s="344"/>
      <c r="I329" s="344"/>
      <c r="J329" s="344"/>
      <c r="K329" s="10"/>
      <c r="L329" s="10"/>
      <c r="M329" s="344"/>
      <c r="N329" s="344"/>
      <c r="O329" s="344"/>
      <c r="P329" s="344"/>
      <c r="Q329" s="344"/>
      <c r="R329" s="344"/>
      <c r="S329" s="344"/>
      <c r="T329" s="344"/>
      <c r="U329" s="344"/>
      <c r="V329" s="344"/>
      <c r="W329" s="344"/>
      <c r="X329" s="344"/>
      <c r="Y329" s="344"/>
      <c r="Z329" s="344"/>
      <c r="AA329" s="344"/>
      <c r="AB329" s="344"/>
      <c r="AC329" s="344"/>
      <c r="AD329" s="344"/>
      <c r="AE329" s="344"/>
      <c r="AF329" s="344"/>
      <c r="AG329" s="344"/>
      <c r="AH329" s="344"/>
      <c r="AI329" s="344"/>
      <c r="AJ329" s="344"/>
      <c r="AK329" s="344"/>
      <c r="AL329" s="344"/>
      <c r="AM329" s="344"/>
      <c r="AN329" s="344"/>
      <c r="AO329" s="344"/>
      <c r="AP329" s="344"/>
      <c r="AQ329" s="344"/>
      <c r="AR329" s="344"/>
      <c r="AS329" s="344"/>
      <c r="AT329" s="344"/>
    </row>
    <row r="330" spans="1:46" x14ac:dyDescent="0.25">
      <c r="A330" s="344"/>
      <c r="B330" s="344"/>
      <c r="C330" s="344"/>
      <c r="D330" s="344"/>
      <c r="E330" s="344"/>
      <c r="F330" s="344"/>
      <c r="G330" s="344"/>
      <c r="H330" s="344"/>
      <c r="I330" s="344"/>
      <c r="J330" s="344"/>
      <c r="K330" s="10"/>
      <c r="L330" s="10"/>
      <c r="M330" s="344"/>
      <c r="N330" s="344"/>
      <c r="O330" s="344"/>
      <c r="P330" s="344"/>
      <c r="Q330" s="344"/>
      <c r="R330" s="344"/>
      <c r="S330" s="344"/>
      <c r="T330" s="344"/>
      <c r="U330" s="344"/>
      <c r="V330" s="344"/>
      <c r="W330" s="344"/>
      <c r="X330" s="344"/>
      <c r="Y330" s="344"/>
      <c r="Z330" s="344"/>
      <c r="AA330" s="344"/>
      <c r="AB330" s="344"/>
      <c r="AC330" s="344"/>
      <c r="AD330" s="344"/>
      <c r="AE330" s="344"/>
      <c r="AF330" s="344"/>
      <c r="AG330" s="344"/>
      <c r="AH330" s="344"/>
      <c r="AI330" s="344"/>
      <c r="AJ330" s="344"/>
      <c r="AK330" s="344"/>
      <c r="AL330" s="344"/>
      <c r="AM330" s="344"/>
      <c r="AN330" s="344"/>
      <c r="AO330" s="344"/>
      <c r="AP330" s="344"/>
      <c r="AQ330" s="344"/>
      <c r="AR330" s="344"/>
      <c r="AS330" s="344"/>
      <c r="AT330" s="344"/>
    </row>
    <row r="331" spans="1:46" x14ac:dyDescent="0.25">
      <c r="A331" s="344"/>
      <c r="B331" s="344"/>
      <c r="C331" s="344"/>
      <c r="D331" s="344"/>
      <c r="E331" s="344"/>
      <c r="F331" s="344"/>
      <c r="G331" s="344"/>
      <c r="H331" s="344"/>
      <c r="I331" s="344"/>
      <c r="J331" s="344"/>
      <c r="K331" s="10"/>
      <c r="L331" s="10"/>
      <c r="M331" s="344"/>
      <c r="N331" s="344"/>
      <c r="O331" s="344"/>
      <c r="P331" s="344"/>
      <c r="Q331" s="344"/>
      <c r="R331" s="344"/>
      <c r="S331" s="344"/>
      <c r="T331" s="344"/>
      <c r="U331" s="344"/>
      <c r="V331" s="344"/>
      <c r="W331" s="344"/>
      <c r="X331" s="344"/>
      <c r="Y331" s="344"/>
      <c r="Z331" s="344"/>
      <c r="AA331" s="344"/>
      <c r="AB331" s="344"/>
      <c r="AC331" s="344"/>
      <c r="AD331" s="344"/>
      <c r="AE331" s="344"/>
      <c r="AF331" s="344"/>
      <c r="AG331" s="344"/>
      <c r="AH331" s="344"/>
      <c r="AI331" s="344"/>
      <c r="AJ331" s="344"/>
      <c r="AK331" s="344"/>
      <c r="AL331" s="344"/>
      <c r="AM331" s="344"/>
      <c r="AN331" s="344"/>
      <c r="AO331" s="344"/>
      <c r="AP331" s="344"/>
      <c r="AQ331" s="344"/>
      <c r="AR331" s="344"/>
      <c r="AS331" s="344"/>
      <c r="AT331" s="344"/>
    </row>
    <row r="332" spans="1:46" x14ac:dyDescent="0.25">
      <c r="A332" s="344"/>
      <c r="B332" s="344"/>
      <c r="C332" s="344"/>
      <c r="D332" s="344"/>
      <c r="E332" s="344"/>
      <c r="F332" s="344"/>
      <c r="G332" s="344"/>
      <c r="H332" s="344"/>
      <c r="I332" s="344"/>
      <c r="J332" s="344"/>
      <c r="K332" s="10"/>
      <c r="L332" s="10"/>
      <c r="M332" s="344"/>
      <c r="N332" s="344"/>
      <c r="O332" s="344"/>
      <c r="P332" s="344"/>
      <c r="Q332" s="344"/>
      <c r="R332" s="344"/>
      <c r="S332" s="344"/>
      <c r="T332" s="344"/>
      <c r="U332" s="344"/>
      <c r="V332" s="344"/>
      <c r="W332" s="344"/>
      <c r="X332" s="344"/>
      <c r="Y332" s="344"/>
      <c r="Z332" s="344"/>
      <c r="AA332" s="344"/>
      <c r="AB332" s="344"/>
      <c r="AC332" s="344"/>
      <c r="AD332" s="344"/>
      <c r="AE332" s="344"/>
      <c r="AF332" s="344"/>
      <c r="AG332" s="344"/>
      <c r="AH332" s="344"/>
      <c r="AI332" s="344"/>
      <c r="AJ332" s="344"/>
      <c r="AK332" s="344"/>
      <c r="AL332" s="344"/>
      <c r="AM332" s="344"/>
      <c r="AN332" s="344"/>
      <c r="AO332" s="344"/>
      <c r="AP332" s="344"/>
      <c r="AQ332" s="344"/>
      <c r="AR332" s="344"/>
      <c r="AS332" s="344"/>
      <c r="AT332" s="344"/>
    </row>
    <row r="333" spans="1:46" x14ac:dyDescent="0.25">
      <c r="A333" s="344"/>
      <c r="B333" s="344"/>
      <c r="C333" s="344"/>
      <c r="D333" s="344"/>
      <c r="E333" s="344"/>
      <c r="F333" s="344"/>
      <c r="G333" s="344"/>
      <c r="H333" s="344"/>
      <c r="I333" s="344"/>
      <c r="J333" s="344"/>
      <c r="K333" s="10"/>
      <c r="L333" s="10"/>
      <c r="M333" s="344"/>
      <c r="N333" s="344"/>
      <c r="O333" s="344"/>
      <c r="P333" s="344"/>
      <c r="Q333" s="344"/>
      <c r="R333" s="344"/>
      <c r="S333" s="344"/>
      <c r="T333" s="344"/>
      <c r="U333" s="344"/>
      <c r="V333" s="344"/>
      <c r="W333" s="344"/>
      <c r="X333" s="344"/>
      <c r="Y333" s="344"/>
      <c r="Z333" s="344"/>
      <c r="AA333" s="344"/>
      <c r="AB333" s="344"/>
      <c r="AC333" s="344"/>
      <c r="AD333" s="344"/>
      <c r="AE333" s="344"/>
      <c r="AF333" s="344"/>
      <c r="AG333" s="344"/>
      <c r="AH333" s="344"/>
      <c r="AI333" s="344"/>
      <c r="AJ333" s="344"/>
      <c r="AK333" s="344"/>
      <c r="AL333" s="344"/>
      <c r="AM333" s="344"/>
      <c r="AN333" s="344"/>
      <c r="AO333" s="344"/>
      <c r="AP333" s="344"/>
      <c r="AQ333" s="344"/>
      <c r="AR333" s="344"/>
      <c r="AS333" s="344"/>
      <c r="AT333" s="344"/>
    </row>
    <row r="334" spans="1:46" x14ac:dyDescent="0.25">
      <c r="A334" s="344"/>
      <c r="B334" s="344"/>
      <c r="C334" s="344"/>
      <c r="D334" s="344"/>
      <c r="E334" s="344"/>
      <c r="F334" s="344"/>
      <c r="G334" s="344"/>
      <c r="H334" s="344"/>
      <c r="I334" s="344"/>
      <c r="J334" s="344"/>
      <c r="K334" s="10"/>
      <c r="L334" s="10"/>
      <c r="M334" s="344"/>
      <c r="N334" s="344"/>
      <c r="O334" s="344"/>
      <c r="P334" s="344"/>
      <c r="Q334" s="344"/>
      <c r="R334" s="344"/>
      <c r="S334" s="344"/>
      <c r="T334" s="344"/>
      <c r="U334" s="344"/>
      <c r="V334" s="344"/>
      <c r="W334" s="344"/>
      <c r="X334" s="344"/>
      <c r="Y334" s="344"/>
      <c r="Z334" s="344"/>
      <c r="AA334" s="344"/>
      <c r="AB334" s="344"/>
      <c r="AC334" s="344"/>
      <c r="AD334" s="344"/>
      <c r="AE334" s="344"/>
      <c r="AF334" s="344"/>
      <c r="AG334" s="344"/>
      <c r="AH334" s="344"/>
      <c r="AI334" s="344"/>
      <c r="AJ334" s="344"/>
      <c r="AK334" s="344"/>
      <c r="AL334" s="344"/>
      <c r="AM334" s="344"/>
      <c r="AN334" s="344"/>
      <c r="AO334" s="344"/>
      <c r="AP334" s="344"/>
      <c r="AQ334" s="344"/>
      <c r="AR334" s="344"/>
      <c r="AS334" s="344"/>
      <c r="AT334" s="344"/>
    </row>
    <row r="335" spans="1:46" x14ac:dyDescent="0.25">
      <c r="A335" s="344"/>
      <c r="B335" s="344"/>
      <c r="C335" s="344"/>
      <c r="D335" s="344"/>
      <c r="E335" s="344"/>
      <c r="F335" s="344"/>
      <c r="G335" s="344"/>
      <c r="H335" s="344"/>
      <c r="I335" s="344"/>
      <c r="J335" s="344"/>
      <c r="K335" s="10"/>
      <c r="L335" s="10"/>
      <c r="M335" s="344"/>
      <c r="N335" s="344"/>
      <c r="O335" s="344"/>
      <c r="P335" s="344"/>
      <c r="Q335" s="344"/>
      <c r="R335" s="344"/>
      <c r="S335" s="344"/>
      <c r="T335" s="344"/>
      <c r="U335" s="344"/>
      <c r="V335" s="344"/>
      <c r="W335" s="344"/>
      <c r="X335" s="344"/>
      <c r="Y335" s="344"/>
      <c r="Z335" s="344"/>
      <c r="AA335" s="344"/>
      <c r="AB335" s="344"/>
      <c r="AC335" s="344"/>
      <c r="AD335" s="344"/>
      <c r="AE335" s="344"/>
      <c r="AF335" s="344"/>
      <c r="AG335" s="344"/>
      <c r="AH335" s="344"/>
      <c r="AI335" s="344"/>
      <c r="AJ335" s="344"/>
      <c r="AK335" s="344"/>
      <c r="AL335" s="344"/>
      <c r="AM335" s="344"/>
      <c r="AN335" s="344"/>
      <c r="AO335" s="344"/>
      <c r="AP335" s="344"/>
      <c r="AQ335" s="344"/>
      <c r="AR335" s="344"/>
      <c r="AS335" s="344"/>
      <c r="AT335" s="344"/>
    </row>
    <row r="336" spans="1:46" x14ac:dyDescent="0.25">
      <c r="A336" s="344"/>
      <c r="B336" s="344"/>
      <c r="C336" s="344"/>
      <c r="D336" s="344"/>
      <c r="E336" s="344"/>
      <c r="F336" s="344"/>
      <c r="G336" s="344"/>
      <c r="H336" s="344"/>
      <c r="I336" s="344"/>
      <c r="J336" s="344"/>
      <c r="K336" s="10"/>
      <c r="L336" s="10"/>
      <c r="M336" s="344"/>
      <c r="N336" s="344"/>
      <c r="O336" s="344"/>
      <c r="P336" s="344"/>
      <c r="Q336" s="344"/>
      <c r="R336" s="344"/>
      <c r="S336" s="344"/>
      <c r="T336" s="344"/>
      <c r="U336" s="344"/>
      <c r="V336" s="344"/>
      <c r="W336" s="344"/>
      <c r="X336" s="344"/>
      <c r="Y336" s="344"/>
      <c r="Z336" s="344"/>
      <c r="AA336" s="344"/>
      <c r="AB336" s="344"/>
      <c r="AC336" s="344"/>
      <c r="AD336" s="344"/>
      <c r="AE336" s="344"/>
      <c r="AF336" s="344"/>
      <c r="AG336" s="344"/>
      <c r="AH336" s="344"/>
      <c r="AI336" s="344"/>
      <c r="AJ336" s="344"/>
      <c r="AK336" s="344"/>
      <c r="AL336" s="344"/>
      <c r="AM336" s="344"/>
      <c r="AN336" s="344"/>
      <c r="AO336" s="344"/>
      <c r="AP336" s="344"/>
      <c r="AQ336" s="344"/>
      <c r="AR336" s="344"/>
      <c r="AS336" s="344"/>
      <c r="AT336" s="344"/>
    </row>
    <row r="337" spans="1:46" x14ac:dyDescent="0.25">
      <c r="A337" s="344"/>
      <c r="B337" s="344"/>
      <c r="C337" s="344"/>
      <c r="D337" s="344"/>
      <c r="E337" s="344"/>
      <c r="F337" s="344"/>
      <c r="G337" s="344"/>
      <c r="H337" s="344"/>
      <c r="I337" s="344"/>
      <c r="J337" s="344"/>
      <c r="K337" s="10"/>
      <c r="L337" s="10"/>
      <c r="M337" s="344"/>
      <c r="N337" s="344"/>
      <c r="O337" s="344"/>
      <c r="P337" s="344"/>
      <c r="Q337" s="344"/>
      <c r="R337" s="344"/>
      <c r="S337" s="344"/>
      <c r="T337" s="344"/>
      <c r="U337" s="344"/>
      <c r="V337" s="344"/>
      <c r="W337" s="344"/>
      <c r="X337" s="344"/>
      <c r="Y337" s="344"/>
      <c r="Z337" s="344"/>
      <c r="AA337" s="344"/>
      <c r="AB337" s="344"/>
      <c r="AC337" s="344"/>
      <c r="AD337" s="344"/>
      <c r="AE337" s="344"/>
      <c r="AF337" s="344"/>
      <c r="AG337" s="344"/>
      <c r="AH337" s="344"/>
      <c r="AI337" s="344"/>
      <c r="AJ337" s="344"/>
      <c r="AK337" s="344"/>
      <c r="AL337" s="344"/>
      <c r="AM337" s="344"/>
      <c r="AN337" s="344"/>
      <c r="AO337" s="344"/>
      <c r="AP337" s="344"/>
      <c r="AQ337" s="344"/>
      <c r="AR337" s="344"/>
      <c r="AS337" s="344"/>
      <c r="AT337" s="344"/>
    </row>
    <row r="338" spans="1:46" x14ac:dyDescent="0.25">
      <c r="A338" s="344"/>
      <c r="B338" s="344"/>
      <c r="C338" s="344"/>
      <c r="D338" s="344"/>
      <c r="E338" s="344"/>
      <c r="F338" s="344"/>
      <c r="G338" s="344"/>
      <c r="H338" s="344"/>
      <c r="I338" s="344"/>
      <c r="J338" s="344"/>
      <c r="K338" s="10"/>
      <c r="L338" s="10"/>
      <c r="M338" s="344"/>
      <c r="N338" s="344"/>
      <c r="O338" s="344"/>
      <c r="P338" s="344"/>
      <c r="Q338" s="344"/>
      <c r="R338" s="344"/>
      <c r="S338" s="344"/>
      <c r="T338" s="344"/>
      <c r="U338" s="344"/>
      <c r="V338" s="344"/>
      <c r="W338" s="344"/>
      <c r="X338" s="344"/>
      <c r="Y338" s="344"/>
      <c r="Z338" s="344"/>
      <c r="AA338" s="344"/>
      <c r="AB338" s="344"/>
      <c r="AC338" s="344"/>
      <c r="AD338" s="344"/>
      <c r="AE338" s="344"/>
      <c r="AF338" s="344"/>
      <c r="AG338" s="344"/>
      <c r="AH338" s="344"/>
      <c r="AI338" s="344"/>
      <c r="AJ338" s="344"/>
      <c r="AK338" s="344"/>
      <c r="AL338" s="344"/>
      <c r="AM338" s="344"/>
      <c r="AN338" s="344"/>
      <c r="AO338" s="344"/>
      <c r="AP338" s="344"/>
      <c r="AQ338" s="344"/>
      <c r="AR338" s="344"/>
      <c r="AS338" s="344"/>
      <c r="AT338" s="344"/>
    </row>
    <row r="339" spans="1:46" x14ac:dyDescent="0.25">
      <c r="A339" s="344"/>
      <c r="B339" s="344"/>
      <c r="C339" s="344"/>
      <c r="D339" s="344"/>
      <c r="E339" s="344"/>
      <c r="F339" s="344"/>
      <c r="G339" s="344"/>
      <c r="H339" s="344"/>
      <c r="I339" s="344"/>
      <c r="J339" s="344"/>
      <c r="K339" s="10"/>
      <c r="L339" s="10"/>
      <c r="M339" s="344"/>
      <c r="N339" s="344"/>
      <c r="O339" s="344"/>
      <c r="P339" s="344"/>
      <c r="Q339" s="344"/>
      <c r="R339" s="344"/>
      <c r="S339" s="344"/>
      <c r="T339" s="344"/>
      <c r="U339" s="344"/>
      <c r="V339" s="344"/>
      <c r="W339" s="344"/>
      <c r="X339" s="344"/>
      <c r="Y339" s="344"/>
      <c r="Z339" s="344"/>
      <c r="AA339" s="344"/>
      <c r="AB339" s="344"/>
      <c r="AC339" s="344"/>
      <c r="AD339" s="344"/>
      <c r="AE339" s="344"/>
      <c r="AF339" s="344"/>
      <c r="AG339" s="344"/>
      <c r="AH339" s="344"/>
      <c r="AI339" s="344"/>
      <c r="AJ339" s="344"/>
      <c r="AK339" s="344"/>
      <c r="AL339" s="344"/>
      <c r="AM339" s="344"/>
      <c r="AN339" s="344"/>
      <c r="AO339" s="344"/>
      <c r="AP339" s="344"/>
      <c r="AQ339" s="344"/>
      <c r="AR339" s="344"/>
      <c r="AS339" s="344"/>
      <c r="AT339" s="344"/>
    </row>
    <row r="340" spans="1:46" x14ac:dyDescent="0.25">
      <c r="A340" s="344"/>
      <c r="B340" s="344"/>
      <c r="C340" s="344"/>
      <c r="D340" s="344"/>
      <c r="E340" s="344"/>
      <c r="F340" s="344"/>
      <c r="G340" s="344"/>
      <c r="H340" s="344"/>
      <c r="I340" s="344"/>
      <c r="J340" s="344"/>
      <c r="K340" s="10"/>
      <c r="L340" s="10"/>
      <c r="M340" s="344"/>
      <c r="N340" s="344"/>
      <c r="O340" s="344"/>
      <c r="P340" s="344"/>
      <c r="Q340" s="344"/>
      <c r="R340" s="344"/>
      <c r="S340" s="344"/>
      <c r="T340" s="344"/>
      <c r="U340" s="344"/>
      <c r="V340" s="344"/>
      <c r="W340" s="344"/>
      <c r="X340" s="344"/>
      <c r="Y340" s="344"/>
      <c r="Z340" s="344"/>
      <c r="AA340" s="344"/>
      <c r="AB340" s="344"/>
      <c r="AC340" s="344"/>
      <c r="AD340" s="344"/>
      <c r="AE340" s="344"/>
      <c r="AF340" s="344"/>
      <c r="AG340" s="344"/>
      <c r="AH340" s="344"/>
      <c r="AI340" s="344"/>
      <c r="AJ340" s="344"/>
      <c r="AK340" s="344"/>
      <c r="AL340" s="344"/>
      <c r="AM340" s="344"/>
      <c r="AN340" s="344"/>
      <c r="AO340" s="344"/>
      <c r="AP340" s="344"/>
      <c r="AQ340" s="344"/>
      <c r="AR340" s="344"/>
      <c r="AS340" s="344"/>
      <c r="AT340" s="344"/>
    </row>
    <row r="341" spans="1:46" x14ac:dyDescent="0.25">
      <c r="A341" s="344"/>
      <c r="B341" s="344"/>
      <c r="C341" s="344"/>
      <c r="D341" s="344"/>
      <c r="E341" s="344"/>
      <c r="F341" s="344"/>
      <c r="G341" s="344"/>
      <c r="H341" s="344"/>
      <c r="I341" s="344"/>
      <c r="J341" s="344"/>
      <c r="K341" s="10"/>
      <c r="L341" s="10"/>
      <c r="M341" s="344"/>
      <c r="N341" s="344"/>
      <c r="O341" s="344"/>
      <c r="P341" s="344"/>
      <c r="Q341" s="344"/>
      <c r="R341" s="344"/>
      <c r="S341" s="344"/>
      <c r="T341" s="344"/>
      <c r="U341" s="344"/>
      <c r="V341" s="344"/>
      <c r="W341" s="344"/>
      <c r="X341" s="344"/>
      <c r="Y341" s="344"/>
      <c r="Z341" s="344"/>
      <c r="AA341" s="344"/>
      <c r="AB341" s="344"/>
      <c r="AC341" s="344"/>
      <c r="AD341" s="344"/>
      <c r="AE341" s="344"/>
      <c r="AF341" s="344"/>
      <c r="AG341" s="344"/>
      <c r="AH341" s="344"/>
      <c r="AI341" s="344"/>
      <c r="AJ341" s="344"/>
      <c r="AK341" s="344"/>
      <c r="AL341" s="344"/>
      <c r="AM341" s="344"/>
      <c r="AN341" s="344"/>
      <c r="AO341" s="344"/>
      <c r="AP341" s="344"/>
      <c r="AQ341" s="344"/>
      <c r="AR341" s="344"/>
      <c r="AS341" s="344"/>
      <c r="AT341" s="344"/>
    </row>
    <row r="342" spans="1:46" x14ac:dyDescent="0.25">
      <c r="A342" s="344"/>
      <c r="B342" s="344"/>
      <c r="C342" s="344"/>
      <c r="D342" s="344"/>
      <c r="E342" s="344"/>
      <c r="F342" s="344"/>
      <c r="G342" s="344"/>
      <c r="H342" s="344"/>
      <c r="I342" s="344"/>
      <c r="J342" s="344"/>
      <c r="K342" s="10"/>
      <c r="L342" s="10"/>
      <c r="M342" s="344"/>
      <c r="N342" s="344"/>
      <c r="O342" s="344"/>
      <c r="P342" s="344"/>
      <c r="Q342" s="344"/>
      <c r="R342" s="344"/>
      <c r="S342" s="344"/>
      <c r="T342" s="344"/>
      <c r="U342" s="344"/>
      <c r="V342" s="344"/>
      <c r="W342" s="344"/>
      <c r="X342" s="344"/>
      <c r="Y342" s="344"/>
      <c r="Z342" s="344"/>
      <c r="AA342" s="344"/>
      <c r="AB342" s="344"/>
      <c r="AC342" s="344"/>
      <c r="AD342" s="344"/>
      <c r="AE342" s="344"/>
      <c r="AF342" s="344"/>
      <c r="AG342" s="344"/>
      <c r="AH342" s="344"/>
      <c r="AI342" s="344"/>
      <c r="AJ342" s="344"/>
      <c r="AK342" s="344"/>
      <c r="AL342" s="344"/>
      <c r="AM342" s="344"/>
      <c r="AN342" s="344"/>
      <c r="AO342" s="344"/>
      <c r="AP342" s="344"/>
      <c r="AQ342" s="344"/>
      <c r="AR342" s="344"/>
      <c r="AS342" s="344"/>
      <c r="AT342" s="344"/>
    </row>
    <row r="343" spans="1:46" x14ac:dyDescent="0.25">
      <c r="A343" s="344"/>
      <c r="B343" s="344"/>
      <c r="C343" s="344"/>
      <c r="D343" s="344"/>
      <c r="E343" s="344"/>
      <c r="F343" s="344"/>
      <c r="G343" s="344"/>
      <c r="H343" s="344"/>
      <c r="I343" s="344"/>
      <c r="J343" s="344"/>
      <c r="K343" s="10"/>
      <c r="L343" s="10"/>
      <c r="M343" s="344"/>
      <c r="N343" s="344"/>
      <c r="O343" s="344"/>
      <c r="P343" s="344"/>
      <c r="Q343" s="344"/>
      <c r="R343" s="344"/>
      <c r="S343" s="344"/>
      <c r="T343" s="344"/>
      <c r="U343" s="344"/>
      <c r="V343" s="344"/>
      <c r="W343" s="344"/>
      <c r="X343" s="344"/>
      <c r="Y343" s="344"/>
      <c r="Z343" s="344"/>
      <c r="AA343" s="344"/>
      <c r="AB343" s="344"/>
      <c r="AC343" s="344"/>
      <c r="AD343" s="344"/>
      <c r="AE343" s="344"/>
      <c r="AF343" s="344"/>
      <c r="AG343" s="344"/>
      <c r="AH343" s="344"/>
      <c r="AI343" s="344"/>
      <c r="AJ343" s="344"/>
      <c r="AK343" s="344"/>
      <c r="AL343" s="344"/>
      <c r="AM343" s="344"/>
      <c r="AN343" s="344"/>
      <c r="AO343" s="344"/>
      <c r="AP343" s="344"/>
      <c r="AQ343" s="344"/>
      <c r="AR343" s="344"/>
      <c r="AS343" s="344"/>
      <c r="AT343" s="344"/>
    </row>
    <row r="344" spans="1:46" x14ac:dyDescent="0.25">
      <c r="A344" s="344"/>
      <c r="B344" s="344"/>
      <c r="C344" s="344"/>
      <c r="D344" s="344"/>
      <c r="E344" s="344"/>
      <c r="F344" s="344"/>
      <c r="G344" s="344"/>
      <c r="H344" s="344"/>
      <c r="I344" s="344"/>
      <c r="J344" s="344"/>
      <c r="K344" s="10"/>
      <c r="L344" s="10"/>
      <c r="M344" s="344"/>
      <c r="N344" s="344"/>
      <c r="O344" s="344"/>
      <c r="P344" s="344"/>
      <c r="Q344" s="344"/>
      <c r="R344" s="344"/>
      <c r="S344" s="344"/>
      <c r="T344" s="344"/>
      <c r="U344" s="344"/>
      <c r="V344" s="344"/>
      <c r="W344" s="344"/>
      <c r="X344" s="344"/>
      <c r="Y344" s="344"/>
      <c r="Z344" s="344"/>
      <c r="AA344" s="344"/>
      <c r="AB344" s="344"/>
      <c r="AC344" s="344"/>
      <c r="AD344" s="344"/>
      <c r="AE344" s="344"/>
      <c r="AF344" s="344"/>
      <c r="AG344" s="344"/>
      <c r="AH344" s="344"/>
      <c r="AI344" s="344"/>
      <c r="AJ344" s="344"/>
      <c r="AK344" s="344"/>
      <c r="AL344" s="344"/>
      <c r="AM344" s="344"/>
      <c r="AN344" s="344"/>
      <c r="AO344" s="344"/>
      <c r="AP344" s="344"/>
      <c r="AQ344" s="344"/>
      <c r="AR344" s="344"/>
      <c r="AS344" s="344"/>
      <c r="AT344" s="344"/>
    </row>
    <row r="345" spans="1:46" x14ac:dyDescent="0.25">
      <c r="A345" s="344"/>
      <c r="B345" s="344"/>
      <c r="C345" s="344"/>
      <c r="D345" s="344"/>
      <c r="E345" s="344"/>
      <c r="F345" s="344"/>
      <c r="G345" s="344"/>
      <c r="H345" s="344"/>
      <c r="I345" s="344"/>
      <c r="J345" s="344"/>
      <c r="K345" s="10"/>
      <c r="L345" s="10"/>
      <c r="M345" s="344"/>
      <c r="N345" s="344"/>
      <c r="O345" s="344"/>
      <c r="P345" s="344"/>
      <c r="Q345" s="344"/>
      <c r="R345" s="344"/>
      <c r="S345" s="344"/>
      <c r="T345" s="344"/>
      <c r="U345" s="344"/>
      <c r="V345" s="344"/>
      <c r="W345" s="344"/>
      <c r="X345" s="344"/>
      <c r="Y345" s="344"/>
      <c r="Z345" s="344"/>
      <c r="AA345" s="344"/>
      <c r="AB345" s="344"/>
      <c r="AC345" s="344"/>
      <c r="AD345" s="344"/>
      <c r="AE345" s="344"/>
      <c r="AF345" s="344"/>
      <c r="AG345" s="344"/>
      <c r="AH345" s="344"/>
      <c r="AI345" s="344"/>
      <c r="AJ345" s="344"/>
      <c r="AK345" s="344"/>
      <c r="AL345" s="344"/>
      <c r="AM345" s="344"/>
      <c r="AN345" s="344"/>
      <c r="AO345" s="344"/>
      <c r="AP345" s="344"/>
      <c r="AQ345" s="344"/>
      <c r="AR345" s="344"/>
      <c r="AS345" s="344"/>
      <c r="AT345" s="344"/>
    </row>
    <row r="346" spans="1:46" x14ac:dyDescent="0.25">
      <c r="A346" s="344"/>
      <c r="B346" s="344"/>
      <c r="C346" s="344"/>
      <c r="D346" s="344"/>
      <c r="E346" s="344"/>
      <c r="F346" s="344"/>
      <c r="G346" s="344"/>
      <c r="H346" s="344"/>
      <c r="I346" s="344"/>
      <c r="J346" s="344"/>
      <c r="K346" s="10"/>
      <c r="L346" s="10"/>
      <c r="M346" s="344"/>
      <c r="N346" s="344"/>
      <c r="O346" s="344"/>
      <c r="P346" s="344"/>
      <c r="Q346" s="344"/>
      <c r="R346" s="344"/>
      <c r="S346" s="344"/>
      <c r="T346" s="344"/>
      <c r="U346" s="344"/>
      <c r="V346" s="344"/>
      <c r="W346" s="344"/>
      <c r="X346" s="344"/>
      <c r="Y346" s="344"/>
      <c r="Z346" s="344"/>
      <c r="AA346" s="344"/>
      <c r="AB346" s="344"/>
      <c r="AC346" s="344"/>
      <c r="AD346" s="344"/>
      <c r="AE346" s="344"/>
      <c r="AF346" s="344"/>
      <c r="AG346" s="344"/>
      <c r="AH346" s="344"/>
      <c r="AI346" s="344"/>
      <c r="AJ346" s="344"/>
      <c r="AK346" s="344"/>
      <c r="AL346" s="344"/>
      <c r="AM346" s="344"/>
      <c r="AN346" s="344"/>
      <c r="AO346" s="344"/>
      <c r="AP346" s="344"/>
      <c r="AQ346" s="344"/>
      <c r="AR346" s="344"/>
      <c r="AS346" s="344"/>
      <c r="AT346" s="344"/>
    </row>
    <row r="347" spans="1:46" x14ac:dyDescent="0.25">
      <c r="A347" s="344"/>
      <c r="B347" s="344"/>
      <c r="C347" s="344"/>
      <c r="D347" s="344"/>
      <c r="E347" s="344"/>
      <c r="F347" s="344"/>
      <c r="G347" s="344"/>
      <c r="H347" s="344"/>
      <c r="I347" s="344"/>
      <c r="J347" s="344"/>
      <c r="K347" s="10"/>
      <c r="L347" s="10"/>
      <c r="M347" s="344"/>
      <c r="N347" s="344"/>
      <c r="O347" s="344"/>
      <c r="P347" s="344"/>
      <c r="Q347" s="344"/>
      <c r="R347" s="344"/>
      <c r="S347" s="344"/>
      <c r="T347" s="344"/>
      <c r="U347" s="344"/>
      <c r="V347" s="344"/>
      <c r="W347" s="344"/>
      <c r="X347" s="344"/>
      <c r="Y347" s="344"/>
      <c r="Z347" s="344"/>
      <c r="AA347" s="344"/>
      <c r="AB347" s="344"/>
      <c r="AC347" s="344"/>
      <c r="AD347" s="344"/>
      <c r="AE347" s="344"/>
      <c r="AF347" s="344"/>
      <c r="AG347" s="344"/>
      <c r="AH347" s="344"/>
      <c r="AI347" s="344"/>
      <c r="AJ347" s="344"/>
      <c r="AK347" s="344"/>
      <c r="AL347" s="344"/>
      <c r="AM347" s="344"/>
      <c r="AN347" s="344"/>
      <c r="AO347" s="344"/>
      <c r="AP347" s="344"/>
      <c r="AQ347" s="344"/>
      <c r="AR347" s="344"/>
      <c r="AS347" s="344"/>
      <c r="AT347" s="344"/>
    </row>
    <row r="348" spans="1:46" x14ac:dyDescent="0.25">
      <c r="A348" s="344"/>
      <c r="B348" s="344"/>
      <c r="C348" s="344"/>
      <c r="D348" s="344"/>
      <c r="E348" s="344"/>
      <c r="F348" s="344"/>
      <c r="G348" s="344"/>
      <c r="H348" s="344"/>
      <c r="I348" s="344"/>
      <c r="J348" s="344"/>
      <c r="K348" s="10"/>
      <c r="L348" s="10"/>
      <c r="M348" s="344"/>
      <c r="N348" s="344"/>
      <c r="O348" s="344"/>
      <c r="P348" s="344"/>
      <c r="Q348" s="344"/>
      <c r="R348" s="344"/>
      <c r="S348" s="344"/>
      <c r="T348" s="344"/>
      <c r="U348" s="344"/>
      <c r="V348" s="344"/>
      <c r="W348" s="344"/>
      <c r="X348" s="344"/>
      <c r="Y348" s="344"/>
      <c r="Z348" s="344"/>
      <c r="AA348" s="344"/>
      <c r="AB348" s="344"/>
      <c r="AC348" s="344"/>
      <c r="AD348" s="344"/>
      <c r="AE348" s="344"/>
      <c r="AF348" s="344"/>
      <c r="AG348" s="344"/>
      <c r="AH348" s="344"/>
      <c r="AI348" s="344"/>
      <c r="AJ348" s="344"/>
      <c r="AK348" s="344"/>
      <c r="AL348" s="344"/>
      <c r="AM348" s="344"/>
      <c r="AN348" s="344"/>
      <c r="AO348" s="344"/>
      <c r="AP348" s="344"/>
      <c r="AQ348" s="344"/>
      <c r="AR348" s="344"/>
      <c r="AS348" s="344"/>
      <c r="AT348" s="344"/>
    </row>
    <row r="349" spans="1:46" x14ac:dyDescent="0.25">
      <c r="A349" s="344"/>
      <c r="B349" s="344"/>
      <c r="C349" s="344"/>
      <c r="D349" s="344"/>
      <c r="E349" s="344"/>
      <c r="F349" s="344"/>
      <c r="G349" s="344"/>
      <c r="H349" s="344"/>
      <c r="I349" s="344"/>
      <c r="J349" s="344"/>
      <c r="K349" s="10"/>
      <c r="L349" s="10"/>
      <c r="M349" s="344"/>
      <c r="N349" s="344"/>
      <c r="O349" s="344"/>
      <c r="P349" s="344"/>
      <c r="Q349" s="344"/>
      <c r="R349" s="344"/>
      <c r="S349" s="344"/>
      <c r="T349" s="344"/>
      <c r="U349" s="344"/>
      <c r="V349" s="344"/>
      <c r="W349" s="344"/>
      <c r="X349" s="344"/>
      <c r="Y349" s="344"/>
      <c r="Z349" s="344"/>
      <c r="AA349" s="344"/>
      <c r="AB349" s="344"/>
      <c r="AC349" s="344"/>
      <c r="AD349" s="344"/>
      <c r="AE349" s="344"/>
      <c r="AF349" s="344"/>
      <c r="AG349" s="344"/>
      <c r="AH349" s="344"/>
      <c r="AI349" s="344"/>
      <c r="AJ349" s="344"/>
      <c r="AK349" s="344"/>
      <c r="AL349" s="344"/>
      <c r="AM349" s="344"/>
      <c r="AN349" s="344"/>
      <c r="AO349" s="344"/>
      <c r="AP349" s="344"/>
      <c r="AQ349" s="344"/>
      <c r="AR349" s="344"/>
      <c r="AS349" s="344"/>
      <c r="AT349" s="344"/>
    </row>
    <row r="350" spans="1:46" x14ac:dyDescent="0.25">
      <c r="A350" s="344"/>
      <c r="B350" s="344"/>
      <c r="C350" s="344"/>
      <c r="D350" s="344"/>
      <c r="E350" s="344"/>
      <c r="F350" s="344"/>
      <c r="G350" s="344"/>
      <c r="H350" s="344"/>
      <c r="I350" s="344"/>
      <c r="J350" s="344"/>
      <c r="K350" s="10"/>
      <c r="L350" s="10"/>
      <c r="M350" s="344"/>
      <c r="N350" s="344"/>
      <c r="O350" s="344"/>
      <c r="P350" s="344"/>
      <c r="Q350" s="344"/>
      <c r="R350" s="344"/>
      <c r="S350" s="344"/>
      <c r="T350" s="344"/>
      <c r="U350" s="344"/>
      <c r="V350" s="344"/>
      <c r="W350" s="344"/>
      <c r="X350" s="344"/>
      <c r="Y350" s="344"/>
      <c r="Z350" s="344"/>
      <c r="AA350" s="344"/>
      <c r="AB350" s="344"/>
      <c r="AC350" s="344"/>
      <c r="AD350" s="344"/>
      <c r="AE350" s="344"/>
      <c r="AF350" s="344"/>
      <c r="AG350" s="344"/>
      <c r="AH350" s="344"/>
      <c r="AI350" s="344"/>
      <c r="AJ350" s="344"/>
      <c r="AK350" s="344"/>
      <c r="AL350" s="344"/>
      <c r="AM350" s="344"/>
      <c r="AN350" s="344"/>
      <c r="AO350" s="344"/>
      <c r="AP350" s="344"/>
      <c r="AQ350" s="344"/>
      <c r="AR350" s="344"/>
      <c r="AS350" s="344"/>
      <c r="AT350" s="344"/>
    </row>
    <row r="351" spans="1:46" x14ac:dyDescent="0.25">
      <c r="A351" s="344"/>
      <c r="B351" s="344"/>
      <c r="C351" s="344"/>
      <c r="D351" s="344"/>
      <c r="E351" s="344"/>
      <c r="F351" s="344"/>
      <c r="G351" s="344"/>
      <c r="H351" s="344"/>
      <c r="I351" s="344"/>
      <c r="J351" s="344"/>
      <c r="K351" s="10"/>
      <c r="L351" s="10"/>
      <c r="M351" s="344"/>
      <c r="N351" s="344"/>
      <c r="O351" s="344"/>
      <c r="P351" s="344"/>
      <c r="Q351" s="344"/>
      <c r="R351" s="344"/>
      <c r="S351" s="344"/>
      <c r="T351" s="344"/>
      <c r="U351" s="344"/>
      <c r="V351" s="344"/>
      <c r="W351" s="344"/>
      <c r="X351" s="344"/>
      <c r="Y351" s="344"/>
      <c r="Z351" s="344"/>
      <c r="AA351" s="344"/>
      <c r="AB351" s="344"/>
      <c r="AC351" s="344"/>
      <c r="AD351" s="344"/>
      <c r="AE351" s="344"/>
      <c r="AF351" s="344"/>
      <c r="AG351" s="344"/>
      <c r="AH351" s="344"/>
      <c r="AI351" s="344"/>
      <c r="AJ351" s="344"/>
      <c r="AK351" s="344"/>
      <c r="AL351" s="344"/>
      <c r="AM351" s="344"/>
      <c r="AN351" s="344"/>
      <c r="AO351" s="344"/>
      <c r="AP351" s="344"/>
      <c r="AQ351" s="344"/>
      <c r="AR351" s="344"/>
      <c r="AS351" s="344"/>
      <c r="AT351" s="344"/>
    </row>
    <row r="352" spans="1:46" x14ac:dyDescent="0.25">
      <c r="A352" s="344"/>
      <c r="B352" s="344"/>
      <c r="C352" s="344"/>
      <c r="D352" s="344"/>
      <c r="E352" s="344"/>
      <c r="F352" s="344"/>
      <c r="G352" s="344"/>
      <c r="H352" s="344"/>
      <c r="I352" s="344"/>
      <c r="J352" s="344"/>
      <c r="K352" s="10"/>
      <c r="L352" s="10"/>
      <c r="M352" s="344"/>
      <c r="N352" s="344"/>
      <c r="O352" s="344"/>
      <c r="P352" s="344"/>
      <c r="Q352" s="344"/>
      <c r="R352" s="344"/>
      <c r="S352" s="344"/>
      <c r="T352" s="344"/>
      <c r="U352" s="344"/>
      <c r="V352" s="344"/>
      <c r="W352" s="344"/>
      <c r="X352" s="344"/>
      <c r="Y352" s="344"/>
      <c r="Z352" s="344"/>
      <c r="AA352" s="344"/>
      <c r="AB352" s="344"/>
      <c r="AC352" s="344"/>
      <c r="AD352" s="344"/>
      <c r="AE352" s="344"/>
      <c r="AF352" s="344"/>
      <c r="AG352" s="344"/>
      <c r="AH352" s="344"/>
      <c r="AI352" s="344"/>
      <c r="AJ352" s="344"/>
      <c r="AK352" s="344"/>
      <c r="AL352" s="344"/>
      <c r="AM352" s="344"/>
      <c r="AN352" s="344"/>
      <c r="AO352" s="344"/>
      <c r="AP352" s="344"/>
      <c r="AQ352" s="344"/>
      <c r="AR352" s="344"/>
      <c r="AS352" s="344"/>
      <c r="AT352" s="344"/>
    </row>
    <row r="353" spans="1:46" x14ac:dyDescent="0.25">
      <c r="A353" s="344"/>
      <c r="B353" s="344"/>
      <c r="C353" s="344"/>
      <c r="D353" s="344"/>
      <c r="E353" s="344"/>
      <c r="F353" s="344"/>
      <c r="G353" s="344"/>
      <c r="H353" s="344"/>
      <c r="I353" s="344"/>
      <c r="J353" s="344"/>
      <c r="K353" s="10"/>
      <c r="L353" s="10"/>
      <c r="M353" s="344"/>
      <c r="N353" s="344"/>
      <c r="O353" s="344"/>
      <c r="P353" s="344"/>
      <c r="Q353" s="344"/>
      <c r="R353" s="344"/>
      <c r="S353" s="344"/>
      <c r="T353" s="344"/>
      <c r="U353" s="344"/>
      <c r="V353" s="344"/>
      <c r="W353" s="344"/>
      <c r="X353" s="344"/>
      <c r="Y353" s="344"/>
      <c r="Z353" s="344"/>
      <c r="AA353" s="344"/>
      <c r="AB353" s="344"/>
      <c r="AC353" s="344"/>
      <c r="AD353" s="344"/>
      <c r="AE353" s="344"/>
      <c r="AF353" s="344"/>
      <c r="AG353" s="344"/>
      <c r="AH353" s="344"/>
      <c r="AI353" s="344"/>
      <c r="AJ353" s="344"/>
      <c r="AK353" s="344"/>
      <c r="AL353" s="344"/>
      <c r="AM353" s="344"/>
      <c r="AN353" s="344"/>
      <c r="AO353" s="344"/>
      <c r="AP353" s="344"/>
      <c r="AQ353" s="344"/>
      <c r="AR353" s="344"/>
      <c r="AS353" s="344"/>
      <c r="AT353" s="344"/>
    </row>
    <row r="354" spans="1:46" x14ac:dyDescent="0.25">
      <c r="A354" s="344"/>
      <c r="B354" s="344"/>
      <c r="C354" s="344"/>
      <c r="D354" s="344"/>
      <c r="E354" s="344"/>
      <c r="F354" s="344"/>
      <c r="G354" s="344"/>
      <c r="H354" s="344"/>
      <c r="I354" s="344"/>
      <c r="J354" s="344"/>
      <c r="K354" s="10"/>
      <c r="L354" s="10"/>
      <c r="M354" s="344"/>
      <c r="N354" s="344"/>
      <c r="O354" s="344"/>
      <c r="P354" s="344"/>
      <c r="Q354" s="344"/>
      <c r="R354" s="344"/>
      <c r="S354" s="344"/>
      <c r="T354" s="344"/>
      <c r="U354" s="344"/>
      <c r="V354" s="344"/>
      <c r="W354" s="344"/>
      <c r="X354" s="344"/>
      <c r="Y354" s="344"/>
      <c r="Z354" s="344"/>
      <c r="AA354" s="344"/>
      <c r="AB354" s="344"/>
      <c r="AC354" s="344"/>
      <c r="AD354" s="344"/>
      <c r="AE354" s="344"/>
      <c r="AF354" s="344"/>
      <c r="AG354" s="344"/>
      <c r="AH354" s="344"/>
      <c r="AI354" s="344"/>
      <c r="AJ354" s="344"/>
      <c r="AK354" s="344"/>
      <c r="AL354" s="344"/>
      <c r="AM354" s="344"/>
      <c r="AN354" s="344"/>
      <c r="AO354" s="344"/>
      <c r="AP354" s="344"/>
      <c r="AQ354" s="344"/>
      <c r="AR354" s="344"/>
      <c r="AS354" s="344"/>
      <c r="AT354" s="344"/>
    </row>
    <row r="355" spans="1:46" x14ac:dyDescent="0.25">
      <c r="A355" s="344"/>
      <c r="B355" s="344"/>
      <c r="C355" s="344"/>
      <c r="D355" s="344"/>
      <c r="E355" s="344"/>
      <c r="F355" s="344"/>
      <c r="G355" s="344"/>
      <c r="H355" s="344"/>
      <c r="I355" s="344"/>
      <c r="J355" s="344"/>
      <c r="K355" s="10"/>
      <c r="L355" s="10"/>
      <c r="M355" s="344"/>
      <c r="N355" s="344"/>
      <c r="O355" s="344"/>
      <c r="P355" s="344"/>
      <c r="Q355" s="344"/>
      <c r="R355" s="344"/>
      <c r="S355" s="344"/>
      <c r="T355" s="344"/>
      <c r="U355" s="344"/>
      <c r="V355" s="344"/>
      <c r="W355" s="344"/>
      <c r="X355" s="344"/>
      <c r="Y355" s="344"/>
      <c r="Z355" s="344"/>
      <c r="AA355" s="344"/>
      <c r="AB355" s="344"/>
      <c r="AC355" s="344"/>
      <c r="AD355" s="344"/>
      <c r="AE355" s="344"/>
      <c r="AF355" s="344"/>
      <c r="AG355" s="344"/>
      <c r="AH355" s="344"/>
      <c r="AI355" s="344"/>
      <c r="AJ355" s="344"/>
      <c r="AK355" s="344"/>
      <c r="AL355" s="344"/>
      <c r="AM355" s="344"/>
      <c r="AN355" s="344"/>
      <c r="AO355" s="344"/>
      <c r="AP355" s="344"/>
      <c r="AQ355" s="344"/>
      <c r="AR355" s="344"/>
      <c r="AS355" s="344"/>
      <c r="AT355" s="344"/>
    </row>
    <row r="356" spans="1:46" x14ac:dyDescent="0.25">
      <c r="A356" s="344"/>
      <c r="B356" s="344"/>
      <c r="C356" s="344"/>
      <c r="D356" s="344"/>
      <c r="E356" s="344"/>
      <c r="F356" s="344"/>
      <c r="G356" s="344"/>
      <c r="H356" s="344"/>
      <c r="I356" s="344"/>
      <c r="J356" s="344"/>
      <c r="K356" s="10"/>
      <c r="L356" s="10"/>
      <c r="M356" s="344"/>
      <c r="N356" s="344"/>
      <c r="O356" s="344"/>
      <c r="P356" s="344"/>
      <c r="Q356" s="344"/>
      <c r="R356" s="344"/>
      <c r="S356" s="344"/>
      <c r="T356" s="344"/>
      <c r="U356" s="344"/>
      <c r="V356" s="344"/>
      <c r="W356" s="344"/>
      <c r="X356" s="344"/>
      <c r="Y356" s="344"/>
      <c r="Z356" s="344"/>
      <c r="AA356" s="344"/>
      <c r="AB356" s="344"/>
      <c r="AC356" s="344"/>
      <c r="AD356" s="344"/>
      <c r="AE356" s="344"/>
      <c r="AF356" s="344"/>
      <c r="AG356" s="344"/>
      <c r="AH356" s="344"/>
      <c r="AI356" s="344"/>
      <c r="AJ356" s="344"/>
      <c r="AK356" s="344"/>
      <c r="AL356" s="344"/>
      <c r="AM356" s="344"/>
      <c r="AN356" s="344"/>
      <c r="AO356" s="344"/>
      <c r="AP356" s="344"/>
      <c r="AQ356" s="344"/>
      <c r="AR356" s="344"/>
      <c r="AS356" s="344"/>
      <c r="AT356" s="344"/>
    </row>
    <row r="357" spans="1:46" x14ac:dyDescent="0.25">
      <c r="A357" s="344"/>
      <c r="B357" s="344"/>
      <c r="C357" s="344"/>
      <c r="D357" s="344"/>
      <c r="E357" s="344"/>
      <c r="F357" s="344"/>
      <c r="G357" s="344"/>
      <c r="H357" s="344"/>
      <c r="I357" s="344"/>
      <c r="J357" s="344"/>
      <c r="K357" s="10"/>
      <c r="L357" s="10"/>
      <c r="M357" s="344"/>
      <c r="N357" s="344"/>
      <c r="O357" s="344"/>
      <c r="P357" s="344"/>
      <c r="Q357" s="344"/>
      <c r="R357" s="344"/>
      <c r="S357" s="344"/>
      <c r="T357" s="344"/>
      <c r="U357" s="344"/>
      <c r="V357" s="344"/>
      <c r="W357" s="344"/>
      <c r="X357" s="344"/>
      <c r="Y357" s="344"/>
      <c r="Z357" s="344"/>
      <c r="AA357" s="344"/>
      <c r="AB357" s="344"/>
      <c r="AC357" s="344"/>
      <c r="AD357" s="344"/>
      <c r="AE357" s="344"/>
      <c r="AF357" s="344"/>
      <c r="AG357" s="344"/>
      <c r="AH357" s="344"/>
      <c r="AI357" s="344"/>
      <c r="AJ357" s="344"/>
      <c r="AK357" s="344"/>
      <c r="AL357" s="344"/>
      <c r="AM357" s="344"/>
      <c r="AN357" s="344"/>
      <c r="AO357" s="344"/>
      <c r="AP357" s="344"/>
      <c r="AQ357" s="344"/>
      <c r="AR357" s="344"/>
      <c r="AS357" s="344"/>
      <c r="AT357" s="344"/>
    </row>
    <row r="358" spans="1:46" x14ac:dyDescent="0.25">
      <c r="A358" s="344"/>
      <c r="B358" s="344"/>
      <c r="C358" s="344"/>
      <c r="D358" s="344"/>
      <c r="E358" s="344"/>
      <c r="F358" s="344"/>
      <c r="G358" s="344"/>
      <c r="H358" s="344"/>
      <c r="I358" s="344"/>
      <c r="J358" s="344"/>
      <c r="K358" s="10"/>
      <c r="L358" s="10"/>
      <c r="M358" s="344"/>
      <c r="N358" s="344"/>
      <c r="O358" s="344"/>
      <c r="P358" s="344"/>
      <c r="Q358" s="344"/>
      <c r="R358" s="344"/>
      <c r="S358" s="344"/>
      <c r="T358" s="344"/>
      <c r="U358" s="344"/>
      <c r="V358" s="344"/>
      <c r="W358" s="344"/>
      <c r="X358" s="344"/>
      <c r="Y358" s="344"/>
      <c r="Z358" s="344"/>
      <c r="AA358" s="344"/>
      <c r="AB358" s="344"/>
      <c r="AC358" s="344"/>
      <c r="AD358" s="344"/>
      <c r="AE358" s="344"/>
      <c r="AF358" s="344"/>
      <c r="AG358" s="344"/>
      <c r="AH358" s="344"/>
      <c r="AI358" s="344"/>
      <c r="AJ358" s="344"/>
      <c r="AK358" s="344"/>
      <c r="AL358" s="344"/>
      <c r="AM358" s="344"/>
      <c r="AN358" s="344"/>
      <c r="AO358" s="344"/>
      <c r="AP358" s="344"/>
      <c r="AQ358" s="344"/>
      <c r="AR358" s="344"/>
      <c r="AS358" s="344"/>
      <c r="AT358" s="344"/>
    </row>
    <row r="359" spans="1:46" x14ac:dyDescent="0.25">
      <c r="A359" s="344"/>
      <c r="B359" s="344"/>
      <c r="C359" s="344"/>
      <c r="D359" s="344"/>
      <c r="E359" s="344"/>
      <c r="F359" s="344"/>
      <c r="G359" s="344"/>
      <c r="H359" s="344"/>
      <c r="I359" s="344"/>
      <c r="J359" s="344"/>
      <c r="K359" s="10"/>
      <c r="L359" s="10"/>
      <c r="M359" s="344"/>
      <c r="N359" s="344"/>
      <c r="O359" s="344"/>
      <c r="P359" s="344"/>
      <c r="Q359" s="344"/>
      <c r="R359" s="344"/>
      <c r="S359" s="344"/>
      <c r="T359" s="344"/>
      <c r="U359" s="344"/>
      <c r="V359" s="344"/>
      <c r="W359" s="344"/>
      <c r="X359" s="344"/>
      <c r="Y359" s="344"/>
      <c r="Z359" s="344"/>
      <c r="AA359" s="344"/>
      <c r="AB359" s="344"/>
      <c r="AC359" s="344"/>
      <c r="AD359" s="344"/>
      <c r="AE359" s="344"/>
      <c r="AF359" s="344"/>
      <c r="AG359" s="344"/>
      <c r="AH359" s="344"/>
      <c r="AI359" s="344"/>
      <c r="AJ359" s="344"/>
      <c r="AK359" s="344"/>
      <c r="AL359" s="344"/>
      <c r="AM359" s="344"/>
      <c r="AN359" s="344"/>
      <c r="AO359" s="344"/>
      <c r="AP359" s="344"/>
      <c r="AQ359" s="344"/>
      <c r="AR359" s="344"/>
      <c r="AS359" s="344"/>
      <c r="AT359" s="344"/>
    </row>
    <row r="360" spans="1:46" x14ac:dyDescent="0.25">
      <c r="A360" s="344"/>
      <c r="B360" s="344"/>
      <c r="C360" s="344"/>
      <c r="D360" s="344"/>
      <c r="E360" s="344"/>
      <c r="F360" s="344"/>
      <c r="G360" s="344"/>
      <c r="H360" s="344"/>
      <c r="I360" s="344"/>
      <c r="J360" s="344"/>
      <c r="K360" s="10"/>
      <c r="L360" s="10"/>
      <c r="M360" s="344"/>
      <c r="N360" s="344"/>
      <c r="O360" s="344"/>
      <c r="P360" s="344"/>
      <c r="Q360" s="344"/>
      <c r="R360" s="344"/>
      <c r="S360" s="344"/>
      <c r="T360" s="344"/>
      <c r="U360" s="344"/>
      <c r="V360" s="344"/>
      <c r="W360" s="344"/>
      <c r="X360" s="344"/>
      <c r="Y360" s="344"/>
      <c r="Z360" s="344"/>
      <c r="AA360" s="344"/>
      <c r="AB360" s="344"/>
      <c r="AC360" s="344"/>
      <c r="AD360" s="344"/>
      <c r="AE360" s="344"/>
      <c r="AF360" s="344"/>
      <c r="AG360" s="344"/>
      <c r="AH360" s="344"/>
      <c r="AI360" s="344"/>
      <c r="AJ360" s="344"/>
      <c r="AK360" s="344"/>
      <c r="AL360" s="344"/>
      <c r="AM360" s="344"/>
      <c r="AN360" s="344"/>
      <c r="AO360" s="344"/>
      <c r="AP360" s="344"/>
      <c r="AQ360" s="344"/>
      <c r="AR360" s="344"/>
      <c r="AS360" s="344"/>
      <c r="AT360" s="344"/>
    </row>
    <row r="361" spans="1:46" x14ac:dyDescent="0.25">
      <c r="A361" s="344"/>
      <c r="B361" s="344"/>
      <c r="C361" s="344"/>
      <c r="D361" s="344"/>
      <c r="E361" s="344"/>
      <c r="F361" s="344"/>
      <c r="G361" s="344"/>
      <c r="H361" s="344"/>
      <c r="I361" s="344"/>
      <c r="J361" s="344"/>
      <c r="K361" s="10"/>
      <c r="L361" s="10"/>
      <c r="M361" s="344"/>
      <c r="N361" s="344"/>
      <c r="O361" s="344"/>
      <c r="P361" s="344"/>
      <c r="Q361" s="344"/>
      <c r="R361" s="344"/>
      <c r="S361" s="344"/>
      <c r="T361" s="344"/>
      <c r="U361" s="344"/>
      <c r="V361" s="344"/>
      <c r="W361" s="344"/>
      <c r="X361" s="344"/>
      <c r="Y361" s="344"/>
      <c r="Z361" s="344"/>
      <c r="AA361" s="344"/>
      <c r="AB361" s="344"/>
      <c r="AC361" s="344"/>
      <c r="AD361" s="344"/>
      <c r="AE361" s="344"/>
      <c r="AF361" s="344"/>
      <c r="AG361" s="344"/>
      <c r="AH361" s="344"/>
      <c r="AI361" s="344"/>
      <c r="AJ361" s="344"/>
      <c r="AK361" s="344"/>
      <c r="AL361" s="344"/>
      <c r="AM361" s="344"/>
      <c r="AN361" s="344"/>
      <c r="AO361" s="344"/>
      <c r="AP361" s="344"/>
      <c r="AQ361" s="344"/>
      <c r="AR361" s="344"/>
      <c r="AS361" s="344"/>
      <c r="AT361" s="344"/>
    </row>
    <row r="362" spans="1:46" x14ac:dyDescent="0.25">
      <c r="A362" s="344"/>
      <c r="B362" s="344"/>
      <c r="C362" s="344"/>
      <c r="D362" s="344"/>
      <c r="E362" s="344"/>
      <c r="F362" s="344"/>
      <c r="G362" s="344"/>
      <c r="H362" s="344"/>
      <c r="I362" s="344"/>
      <c r="J362" s="344"/>
      <c r="K362" s="10"/>
      <c r="L362" s="10"/>
      <c r="M362" s="344"/>
      <c r="N362" s="344"/>
      <c r="O362" s="344"/>
      <c r="P362" s="344"/>
      <c r="Q362" s="344"/>
      <c r="R362" s="344"/>
      <c r="S362" s="344"/>
      <c r="T362" s="344"/>
      <c r="U362" s="344"/>
      <c r="V362" s="344"/>
      <c r="W362" s="344"/>
      <c r="X362" s="344"/>
      <c r="Y362" s="344"/>
      <c r="Z362" s="344"/>
      <c r="AA362" s="344"/>
      <c r="AB362" s="344"/>
      <c r="AC362" s="344"/>
      <c r="AD362" s="344"/>
      <c r="AE362" s="344"/>
      <c r="AF362" s="344"/>
      <c r="AG362" s="344"/>
      <c r="AH362" s="344"/>
      <c r="AI362" s="344"/>
      <c r="AJ362" s="344"/>
      <c r="AK362" s="344"/>
      <c r="AL362" s="344"/>
      <c r="AM362" s="344"/>
      <c r="AN362" s="344"/>
      <c r="AO362" s="344"/>
      <c r="AP362" s="344"/>
      <c r="AQ362" s="344"/>
      <c r="AR362" s="344"/>
      <c r="AS362" s="344"/>
      <c r="AT362" s="344"/>
    </row>
    <row r="363" spans="1:46" x14ac:dyDescent="0.25">
      <c r="A363" s="344"/>
      <c r="B363" s="344"/>
      <c r="C363" s="344"/>
      <c r="D363" s="344"/>
      <c r="E363" s="344"/>
      <c r="F363" s="344"/>
      <c r="G363" s="344"/>
      <c r="H363" s="344"/>
      <c r="I363" s="344"/>
      <c r="J363" s="344"/>
      <c r="K363" s="10"/>
      <c r="L363" s="10"/>
      <c r="M363" s="344"/>
      <c r="N363" s="344"/>
      <c r="O363" s="344"/>
      <c r="P363" s="344"/>
      <c r="Q363" s="344"/>
      <c r="R363" s="344"/>
      <c r="S363" s="344"/>
      <c r="T363" s="344"/>
      <c r="U363" s="344"/>
      <c r="V363" s="344"/>
      <c r="W363" s="344"/>
      <c r="X363" s="344"/>
      <c r="Y363" s="344"/>
      <c r="Z363" s="344"/>
      <c r="AA363" s="344"/>
      <c r="AB363" s="344"/>
      <c r="AC363" s="344"/>
      <c r="AD363" s="344"/>
      <c r="AE363" s="344"/>
      <c r="AF363" s="344"/>
      <c r="AG363" s="344"/>
      <c r="AH363" s="344"/>
      <c r="AI363" s="344"/>
      <c r="AJ363" s="344"/>
      <c r="AK363" s="344"/>
      <c r="AL363" s="344"/>
      <c r="AM363" s="344"/>
      <c r="AN363" s="344"/>
      <c r="AO363" s="344"/>
      <c r="AP363" s="344"/>
      <c r="AQ363" s="344"/>
      <c r="AR363" s="344"/>
      <c r="AS363" s="344"/>
      <c r="AT363" s="344"/>
    </row>
    <row r="364" spans="1:46" x14ac:dyDescent="0.25">
      <c r="A364" s="344"/>
      <c r="B364" s="344"/>
      <c r="C364" s="344"/>
      <c r="D364" s="344"/>
      <c r="E364" s="344"/>
      <c r="F364" s="344"/>
      <c r="G364" s="344"/>
      <c r="H364" s="344"/>
      <c r="I364" s="344"/>
      <c r="J364" s="344"/>
      <c r="K364" s="10"/>
      <c r="L364" s="10"/>
      <c r="M364" s="344"/>
      <c r="N364" s="344"/>
      <c r="O364" s="344"/>
      <c r="P364" s="344"/>
      <c r="Q364" s="344"/>
      <c r="R364" s="344"/>
      <c r="S364" s="344"/>
      <c r="T364" s="344"/>
      <c r="U364" s="344"/>
      <c r="V364" s="344"/>
      <c r="W364" s="344"/>
      <c r="X364" s="344"/>
      <c r="Y364" s="344"/>
      <c r="Z364" s="344"/>
      <c r="AA364" s="344"/>
      <c r="AB364" s="344"/>
      <c r="AC364" s="344"/>
      <c r="AD364" s="344"/>
      <c r="AE364" s="344"/>
      <c r="AF364" s="344"/>
      <c r="AG364" s="344"/>
      <c r="AH364" s="344"/>
      <c r="AI364" s="344"/>
      <c r="AJ364" s="344"/>
      <c r="AK364" s="344"/>
      <c r="AL364" s="344"/>
      <c r="AM364" s="344"/>
      <c r="AN364" s="344"/>
      <c r="AO364" s="344"/>
      <c r="AP364" s="344"/>
      <c r="AQ364" s="344"/>
      <c r="AR364" s="344"/>
      <c r="AS364" s="344"/>
      <c r="AT364" s="344"/>
    </row>
    <row r="365" spans="1:46" x14ac:dyDescent="0.25">
      <c r="A365" s="344"/>
      <c r="B365" s="344"/>
      <c r="C365" s="344"/>
      <c r="D365" s="344"/>
      <c r="E365" s="344"/>
      <c r="F365" s="344"/>
      <c r="G365" s="344"/>
      <c r="H365" s="344"/>
      <c r="I365" s="344"/>
      <c r="J365" s="344"/>
      <c r="K365" s="10"/>
      <c r="L365" s="10"/>
      <c r="M365" s="344"/>
      <c r="N365" s="344"/>
      <c r="O365" s="344"/>
      <c r="P365" s="344"/>
      <c r="Q365" s="344"/>
      <c r="R365" s="344"/>
      <c r="S365" s="344"/>
      <c r="T365" s="344"/>
      <c r="U365" s="344"/>
      <c r="V365" s="344"/>
      <c r="W365" s="344"/>
      <c r="X365" s="344"/>
      <c r="Y365" s="344"/>
      <c r="Z365" s="344"/>
      <c r="AA365" s="344"/>
      <c r="AB365" s="344"/>
      <c r="AC365" s="344"/>
      <c r="AD365" s="344"/>
      <c r="AE365" s="344"/>
      <c r="AF365" s="344"/>
      <c r="AG365" s="344"/>
      <c r="AH365" s="344"/>
      <c r="AI365" s="344"/>
      <c r="AJ365" s="344"/>
      <c r="AK365" s="344"/>
      <c r="AL365" s="344"/>
      <c r="AM365" s="344"/>
      <c r="AN365" s="344"/>
      <c r="AO365" s="344"/>
      <c r="AP365" s="344"/>
      <c r="AQ365" s="344"/>
      <c r="AR365" s="344"/>
      <c r="AS365" s="344"/>
      <c r="AT365" s="344"/>
    </row>
    <row r="366" spans="1:46" x14ac:dyDescent="0.25">
      <c r="A366" s="344"/>
      <c r="B366" s="344"/>
      <c r="C366" s="344"/>
      <c r="D366" s="344"/>
      <c r="E366" s="344"/>
      <c r="F366" s="344"/>
      <c r="G366" s="344"/>
      <c r="H366" s="344"/>
      <c r="I366" s="344"/>
      <c r="J366" s="344"/>
      <c r="K366" s="10"/>
      <c r="L366" s="10"/>
      <c r="M366" s="344"/>
      <c r="N366" s="344"/>
      <c r="O366" s="344"/>
      <c r="P366" s="344"/>
      <c r="Q366" s="344"/>
      <c r="R366" s="344"/>
      <c r="S366" s="344"/>
      <c r="T366" s="344"/>
      <c r="U366" s="344"/>
      <c r="V366" s="344"/>
      <c r="W366" s="344"/>
      <c r="X366" s="344"/>
      <c r="Y366" s="344"/>
      <c r="Z366" s="344"/>
      <c r="AA366" s="344"/>
      <c r="AB366" s="344"/>
      <c r="AC366" s="344"/>
      <c r="AD366" s="344"/>
      <c r="AE366" s="344"/>
      <c r="AF366" s="344"/>
      <c r="AG366" s="344"/>
      <c r="AH366" s="344"/>
      <c r="AI366" s="344"/>
      <c r="AJ366" s="344"/>
      <c r="AK366" s="344"/>
      <c r="AL366" s="344"/>
      <c r="AM366" s="344"/>
      <c r="AN366" s="344"/>
      <c r="AO366" s="344"/>
      <c r="AP366" s="344"/>
      <c r="AQ366" s="344"/>
      <c r="AR366" s="344"/>
      <c r="AS366" s="344"/>
      <c r="AT366" s="344"/>
    </row>
    <row r="367" spans="1:46" x14ac:dyDescent="0.25">
      <c r="A367" s="344"/>
      <c r="B367" s="344"/>
      <c r="C367" s="344"/>
      <c r="D367" s="344"/>
      <c r="E367" s="344"/>
      <c r="F367" s="344"/>
      <c r="G367" s="344"/>
      <c r="H367" s="344"/>
      <c r="I367" s="344"/>
      <c r="J367" s="344"/>
      <c r="K367" s="10"/>
      <c r="L367" s="10"/>
      <c r="M367" s="344"/>
      <c r="N367" s="344"/>
      <c r="O367" s="344"/>
      <c r="P367" s="344"/>
      <c r="Q367" s="344"/>
      <c r="R367" s="344"/>
      <c r="S367" s="344"/>
      <c r="T367" s="344"/>
      <c r="U367" s="344"/>
      <c r="V367" s="344"/>
      <c r="W367" s="344"/>
      <c r="X367" s="344"/>
      <c r="Y367" s="344"/>
      <c r="Z367" s="344"/>
      <c r="AA367" s="344"/>
      <c r="AB367" s="344"/>
      <c r="AC367" s="344"/>
      <c r="AD367" s="344"/>
      <c r="AE367" s="344"/>
      <c r="AF367" s="344"/>
      <c r="AG367" s="344"/>
      <c r="AH367" s="344"/>
      <c r="AI367" s="344"/>
      <c r="AJ367" s="344"/>
      <c r="AK367" s="344"/>
      <c r="AL367" s="344"/>
      <c r="AM367" s="344"/>
      <c r="AN367" s="344"/>
      <c r="AO367" s="344"/>
      <c r="AP367" s="344"/>
      <c r="AQ367" s="344"/>
      <c r="AR367" s="344"/>
      <c r="AS367" s="344"/>
      <c r="AT367" s="344"/>
    </row>
    <row r="368" spans="1:46" x14ac:dyDescent="0.25">
      <c r="A368" s="344"/>
      <c r="B368" s="344"/>
      <c r="C368" s="344"/>
      <c r="D368" s="344"/>
      <c r="E368" s="344"/>
      <c r="F368" s="344"/>
      <c r="G368" s="344"/>
      <c r="H368" s="344"/>
      <c r="I368" s="344"/>
      <c r="J368" s="344"/>
      <c r="K368" s="10"/>
      <c r="L368" s="10"/>
      <c r="M368" s="344"/>
      <c r="N368" s="344"/>
      <c r="O368" s="344"/>
      <c r="P368" s="344"/>
      <c r="Q368" s="344"/>
      <c r="R368" s="344"/>
      <c r="S368" s="344"/>
      <c r="T368" s="344"/>
      <c r="U368" s="344"/>
      <c r="V368" s="344"/>
      <c r="W368" s="344"/>
      <c r="X368" s="344"/>
      <c r="Y368" s="344"/>
      <c r="Z368" s="344"/>
      <c r="AA368" s="344"/>
      <c r="AB368" s="344"/>
      <c r="AC368" s="344"/>
      <c r="AD368" s="344"/>
      <c r="AE368" s="344"/>
      <c r="AF368" s="344"/>
      <c r="AG368" s="344"/>
      <c r="AH368" s="344"/>
      <c r="AI368" s="344"/>
      <c r="AJ368" s="344"/>
      <c r="AK368" s="344"/>
      <c r="AL368" s="344"/>
      <c r="AM368" s="344"/>
      <c r="AN368" s="344"/>
      <c r="AO368" s="344"/>
      <c r="AP368" s="344"/>
      <c r="AQ368" s="344"/>
      <c r="AR368" s="344"/>
      <c r="AS368" s="344"/>
      <c r="AT368" s="344"/>
    </row>
    <row r="369" spans="1:46" x14ac:dyDescent="0.25">
      <c r="A369" s="344"/>
      <c r="B369" s="344"/>
      <c r="C369" s="344"/>
      <c r="D369" s="344"/>
      <c r="E369" s="344"/>
      <c r="F369" s="344"/>
      <c r="G369" s="344"/>
      <c r="H369" s="344"/>
      <c r="I369" s="344"/>
      <c r="J369" s="344"/>
      <c r="K369" s="10"/>
      <c r="L369" s="10"/>
      <c r="M369" s="344"/>
      <c r="N369" s="344"/>
      <c r="O369" s="344"/>
      <c r="P369" s="344"/>
      <c r="Q369" s="344"/>
      <c r="R369" s="344"/>
      <c r="S369" s="344"/>
      <c r="T369" s="344"/>
      <c r="U369" s="344"/>
      <c r="V369" s="344"/>
      <c r="W369" s="344"/>
      <c r="X369" s="344"/>
      <c r="Y369" s="344"/>
      <c r="Z369" s="344"/>
      <c r="AA369" s="344"/>
      <c r="AB369" s="344"/>
      <c r="AC369" s="344"/>
      <c r="AD369" s="344"/>
      <c r="AE369" s="344"/>
      <c r="AF369" s="344"/>
      <c r="AG369" s="344"/>
      <c r="AH369" s="344"/>
      <c r="AI369" s="344"/>
      <c r="AJ369" s="344"/>
      <c r="AK369" s="344"/>
      <c r="AL369" s="344"/>
      <c r="AM369" s="344"/>
      <c r="AN369" s="344"/>
      <c r="AO369" s="344"/>
      <c r="AP369" s="344"/>
      <c r="AQ369" s="344"/>
      <c r="AR369" s="344"/>
      <c r="AS369" s="344"/>
      <c r="AT369" s="344"/>
    </row>
    <row r="370" spans="1:46" x14ac:dyDescent="0.25">
      <c r="A370" s="344"/>
      <c r="B370" s="344"/>
      <c r="C370" s="344"/>
      <c r="D370" s="344"/>
      <c r="E370" s="344"/>
      <c r="F370" s="344"/>
      <c r="G370" s="344"/>
      <c r="H370" s="344"/>
      <c r="I370" s="344"/>
      <c r="J370" s="344"/>
      <c r="K370" s="10"/>
      <c r="L370" s="10"/>
      <c r="M370" s="344"/>
      <c r="N370" s="344"/>
      <c r="O370" s="344"/>
      <c r="P370" s="344"/>
      <c r="Q370" s="344"/>
      <c r="R370" s="344"/>
      <c r="S370" s="344"/>
      <c r="T370" s="344"/>
      <c r="U370" s="344"/>
      <c r="V370" s="344"/>
      <c r="W370" s="344"/>
      <c r="X370" s="344"/>
      <c r="Y370" s="344"/>
      <c r="Z370" s="344"/>
      <c r="AA370" s="344"/>
      <c r="AB370" s="344"/>
      <c r="AC370" s="344"/>
      <c r="AD370" s="344"/>
      <c r="AE370" s="344"/>
      <c r="AF370" s="344"/>
      <c r="AG370" s="344"/>
      <c r="AH370" s="344"/>
      <c r="AI370" s="344"/>
      <c r="AJ370" s="344"/>
      <c r="AK370" s="344"/>
      <c r="AL370" s="344"/>
      <c r="AM370" s="344"/>
      <c r="AN370" s="344"/>
      <c r="AO370" s="344"/>
      <c r="AP370" s="344"/>
      <c r="AQ370" s="344"/>
      <c r="AR370" s="344"/>
      <c r="AS370" s="344"/>
      <c r="AT370" s="344"/>
    </row>
    <row r="371" spans="1:46" x14ac:dyDescent="0.25">
      <c r="A371" s="344"/>
      <c r="B371" s="344"/>
      <c r="C371" s="344"/>
      <c r="D371" s="344"/>
      <c r="E371" s="344"/>
      <c r="F371" s="344"/>
      <c r="G371" s="344"/>
      <c r="H371" s="344"/>
      <c r="I371" s="344"/>
      <c r="J371" s="344"/>
      <c r="K371" s="10"/>
      <c r="L371" s="10"/>
      <c r="M371" s="344"/>
      <c r="N371" s="344"/>
      <c r="O371" s="344"/>
      <c r="P371" s="344"/>
      <c r="Q371" s="344"/>
      <c r="R371" s="344"/>
      <c r="S371" s="344"/>
      <c r="T371" s="344"/>
      <c r="U371" s="344"/>
      <c r="V371" s="344"/>
      <c r="W371" s="344"/>
      <c r="X371" s="344"/>
      <c r="Y371" s="344"/>
      <c r="Z371" s="344"/>
      <c r="AA371" s="344"/>
      <c r="AB371" s="344"/>
      <c r="AC371" s="344"/>
      <c r="AD371" s="344"/>
      <c r="AE371" s="344"/>
      <c r="AF371" s="344"/>
      <c r="AG371" s="344"/>
      <c r="AH371" s="344"/>
      <c r="AI371" s="344"/>
      <c r="AJ371" s="344"/>
      <c r="AK371" s="344"/>
      <c r="AL371" s="344"/>
      <c r="AM371" s="344"/>
      <c r="AN371" s="344"/>
      <c r="AO371" s="344"/>
      <c r="AP371" s="344"/>
      <c r="AQ371" s="344"/>
      <c r="AR371" s="344"/>
      <c r="AS371" s="344"/>
      <c r="AT371" s="344"/>
    </row>
    <row r="372" spans="1:46" x14ac:dyDescent="0.25">
      <c r="A372" s="344"/>
      <c r="B372" s="344"/>
      <c r="C372" s="344"/>
      <c r="D372" s="344"/>
      <c r="E372" s="344"/>
      <c r="F372" s="344"/>
      <c r="G372" s="344"/>
      <c r="H372" s="344"/>
      <c r="I372" s="344"/>
      <c r="J372" s="344"/>
      <c r="K372" s="10"/>
      <c r="L372" s="10"/>
      <c r="M372" s="344"/>
      <c r="N372" s="344"/>
      <c r="O372" s="344"/>
      <c r="P372" s="344"/>
      <c r="Q372" s="344"/>
      <c r="R372" s="344"/>
      <c r="S372" s="344"/>
      <c r="T372" s="344"/>
      <c r="U372" s="344"/>
      <c r="V372" s="344"/>
      <c r="W372" s="344"/>
      <c r="X372" s="344"/>
      <c r="Y372" s="344"/>
      <c r="Z372" s="344"/>
      <c r="AA372" s="344"/>
      <c r="AB372" s="344"/>
      <c r="AC372" s="344"/>
      <c r="AD372" s="344"/>
      <c r="AE372" s="344"/>
      <c r="AF372" s="344"/>
      <c r="AG372" s="344"/>
      <c r="AH372" s="344"/>
      <c r="AI372" s="344"/>
      <c r="AJ372" s="344"/>
      <c r="AK372" s="344"/>
      <c r="AL372" s="344"/>
      <c r="AM372" s="344"/>
      <c r="AN372" s="344"/>
      <c r="AO372" s="344"/>
      <c r="AP372" s="344"/>
      <c r="AQ372" s="344"/>
      <c r="AR372" s="344"/>
      <c r="AS372" s="344"/>
      <c r="AT372" s="344"/>
    </row>
    <row r="373" spans="1:46" x14ac:dyDescent="0.25">
      <c r="A373" s="344"/>
      <c r="B373" s="344"/>
      <c r="C373" s="344"/>
      <c r="D373" s="344"/>
      <c r="E373" s="344"/>
      <c r="F373" s="344"/>
      <c r="G373" s="344"/>
      <c r="H373" s="344"/>
      <c r="I373" s="344"/>
      <c r="J373" s="344"/>
      <c r="K373" s="10"/>
      <c r="L373" s="10"/>
      <c r="M373" s="344"/>
      <c r="N373" s="344"/>
      <c r="O373" s="344"/>
      <c r="P373" s="344"/>
      <c r="Q373" s="344"/>
      <c r="R373" s="344"/>
      <c r="S373" s="344"/>
      <c r="T373" s="344"/>
      <c r="U373" s="344"/>
      <c r="V373" s="344"/>
      <c r="W373" s="344"/>
      <c r="X373" s="344"/>
      <c r="Y373" s="344"/>
      <c r="Z373" s="344"/>
      <c r="AA373" s="344"/>
      <c r="AB373" s="344"/>
      <c r="AC373" s="344"/>
      <c r="AD373" s="344"/>
      <c r="AE373" s="344"/>
      <c r="AF373" s="344"/>
      <c r="AG373" s="344"/>
      <c r="AH373" s="344"/>
      <c r="AI373" s="344"/>
      <c r="AJ373" s="344"/>
      <c r="AK373" s="344"/>
      <c r="AL373" s="344"/>
      <c r="AM373" s="344"/>
      <c r="AN373" s="344"/>
      <c r="AO373" s="344"/>
      <c r="AP373" s="344"/>
      <c r="AQ373" s="344"/>
      <c r="AR373" s="344"/>
      <c r="AS373" s="344"/>
      <c r="AT373" s="344"/>
    </row>
    <row r="374" spans="1:46" x14ac:dyDescent="0.25">
      <c r="A374" s="344"/>
      <c r="B374" s="344"/>
      <c r="C374" s="344"/>
      <c r="D374" s="344"/>
      <c r="E374" s="344"/>
      <c r="F374" s="344"/>
      <c r="G374" s="344"/>
      <c r="H374" s="344"/>
      <c r="I374" s="344"/>
      <c r="J374" s="344"/>
      <c r="K374" s="10"/>
      <c r="L374" s="10"/>
      <c r="M374" s="344"/>
      <c r="N374" s="344"/>
      <c r="O374" s="344"/>
      <c r="P374" s="344"/>
      <c r="Q374" s="344"/>
      <c r="R374" s="344"/>
      <c r="S374" s="344"/>
      <c r="T374" s="344"/>
      <c r="U374" s="344"/>
      <c r="V374" s="344"/>
      <c r="W374" s="344"/>
      <c r="X374" s="344"/>
      <c r="Y374" s="344"/>
      <c r="Z374" s="344"/>
      <c r="AA374" s="344"/>
      <c r="AB374" s="344"/>
      <c r="AC374" s="344"/>
      <c r="AD374" s="344"/>
      <c r="AE374" s="344"/>
      <c r="AF374" s="344"/>
      <c r="AG374" s="344"/>
      <c r="AH374" s="344"/>
      <c r="AI374" s="344"/>
      <c r="AJ374" s="344"/>
      <c r="AK374" s="344"/>
      <c r="AL374" s="344"/>
      <c r="AM374" s="344"/>
      <c r="AN374" s="344"/>
      <c r="AO374" s="344"/>
      <c r="AP374" s="344"/>
      <c r="AQ374" s="344"/>
      <c r="AR374" s="344"/>
      <c r="AS374" s="344"/>
      <c r="AT374" s="344"/>
    </row>
    <row r="375" spans="1:46" x14ac:dyDescent="0.25">
      <c r="A375" s="344"/>
      <c r="B375" s="344"/>
      <c r="C375" s="344"/>
      <c r="D375" s="344"/>
      <c r="E375" s="344"/>
      <c r="F375" s="344"/>
      <c r="G375" s="344"/>
      <c r="H375" s="344"/>
      <c r="I375" s="344"/>
      <c r="J375" s="344"/>
      <c r="K375" s="10"/>
      <c r="L375" s="10"/>
      <c r="M375" s="344"/>
      <c r="N375" s="344"/>
      <c r="O375" s="344"/>
      <c r="P375" s="344"/>
      <c r="Q375" s="344"/>
      <c r="R375" s="344"/>
      <c r="S375" s="344"/>
      <c r="T375" s="344"/>
      <c r="U375" s="344"/>
      <c r="V375" s="344"/>
      <c r="W375" s="344"/>
      <c r="X375" s="344"/>
      <c r="Y375" s="344"/>
      <c r="Z375" s="344"/>
      <c r="AA375" s="344"/>
      <c r="AB375" s="344"/>
      <c r="AC375" s="344"/>
      <c r="AD375" s="344"/>
      <c r="AE375" s="344"/>
      <c r="AF375" s="344"/>
      <c r="AG375" s="344"/>
      <c r="AH375" s="344"/>
      <c r="AI375" s="344"/>
      <c r="AJ375" s="344"/>
      <c r="AK375" s="344"/>
      <c r="AL375" s="344"/>
      <c r="AM375" s="344"/>
      <c r="AN375" s="344"/>
      <c r="AO375" s="344"/>
      <c r="AP375" s="344"/>
      <c r="AQ375" s="344"/>
      <c r="AR375" s="344"/>
      <c r="AS375" s="344"/>
      <c r="AT375" s="344"/>
    </row>
    <row r="376" spans="1:46" x14ac:dyDescent="0.25">
      <c r="A376" s="344"/>
      <c r="B376" s="344"/>
      <c r="C376" s="344"/>
      <c r="D376" s="344"/>
      <c r="E376" s="344"/>
      <c r="F376" s="344"/>
      <c r="G376" s="344"/>
      <c r="H376" s="344"/>
      <c r="I376" s="344"/>
      <c r="J376" s="344"/>
      <c r="K376" s="10"/>
      <c r="L376" s="10"/>
      <c r="M376" s="344"/>
      <c r="N376" s="344"/>
      <c r="O376" s="344"/>
      <c r="P376" s="344"/>
      <c r="Q376" s="344"/>
      <c r="R376" s="344"/>
      <c r="S376" s="344"/>
      <c r="T376" s="344"/>
      <c r="U376" s="344"/>
      <c r="V376" s="344"/>
      <c r="W376" s="344"/>
      <c r="X376" s="344"/>
      <c r="Y376" s="344"/>
      <c r="Z376" s="344"/>
      <c r="AA376" s="344"/>
      <c r="AB376" s="344"/>
      <c r="AC376" s="344"/>
      <c r="AD376" s="344"/>
      <c r="AE376" s="344"/>
      <c r="AF376" s="344"/>
      <c r="AG376" s="344"/>
      <c r="AH376" s="344"/>
      <c r="AI376" s="344"/>
      <c r="AJ376" s="344"/>
      <c r="AK376" s="344"/>
      <c r="AL376" s="344"/>
      <c r="AM376" s="344"/>
      <c r="AN376" s="344"/>
      <c r="AO376" s="344"/>
      <c r="AP376" s="344"/>
      <c r="AQ376" s="344"/>
      <c r="AR376" s="344"/>
      <c r="AS376" s="344"/>
      <c r="AT376" s="344"/>
    </row>
    <row r="377" spans="1:46" x14ac:dyDescent="0.25">
      <c r="A377" s="344"/>
      <c r="B377" s="344"/>
      <c r="C377" s="344"/>
      <c r="D377" s="344"/>
      <c r="E377" s="344"/>
      <c r="F377" s="344"/>
      <c r="G377" s="344"/>
      <c r="H377" s="344"/>
      <c r="I377" s="344"/>
      <c r="J377" s="344"/>
      <c r="K377" s="10"/>
      <c r="L377" s="10"/>
      <c r="M377" s="344"/>
      <c r="N377" s="344"/>
      <c r="O377" s="344"/>
      <c r="P377" s="344"/>
      <c r="Q377" s="344"/>
      <c r="R377" s="344"/>
      <c r="S377" s="344"/>
      <c r="T377" s="344"/>
      <c r="U377" s="344"/>
      <c r="V377" s="344"/>
      <c r="W377" s="344"/>
      <c r="X377" s="344"/>
      <c r="Y377" s="344"/>
      <c r="Z377" s="344"/>
      <c r="AA377" s="344"/>
      <c r="AB377" s="344"/>
      <c r="AC377" s="344"/>
      <c r="AD377" s="344"/>
      <c r="AE377" s="344"/>
      <c r="AF377" s="344"/>
      <c r="AG377" s="344"/>
      <c r="AH377" s="344"/>
      <c r="AI377" s="344"/>
      <c r="AJ377" s="344"/>
      <c r="AK377" s="344"/>
      <c r="AL377" s="344"/>
      <c r="AM377" s="344"/>
      <c r="AN377" s="344"/>
      <c r="AO377" s="344"/>
      <c r="AP377" s="344"/>
      <c r="AQ377" s="344"/>
      <c r="AR377" s="344"/>
      <c r="AS377" s="344"/>
      <c r="AT377" s="344"/>
    </row>
    <row r="378" spans="1:46" x14ac:dyDescent="0.25">
      <c r="A378" s="344"/>
      <c r="B378" s="344"/>
      <c r="C378" s="344"/>
      <c r="D378" s="344"/>
      <c r="E378" s="344"/>
      <c r="F378" s="344"/>
      <c r="G378" s="344"/>
      <c r="H378" s="344"/>
      <c r="I378" s="344"/>
      <c r="J378" s="344"/>
      <c r="K378" s="10"/>
      <c r="L378" s="10"/>
      <c r="M378" s="344"/>
      <c r="N378" s="344"/>
      <c r="O378" s="344"/>
      <c r="P378" s="344"/>
      <c r="Q378" s="344"/>
      <c r="R378" s="344"/>
      <c r="S378" s="344"/>
      <c r="T378" s="344"/>
      <c r="U378" s="344"/>
      <c r="V378" s="344"/>
      <c r="W378" s="344"/>
      <c r="X378" s="344"/>
      <c r="Y378" s="344"/>
      <c r="Z378" s="344"/>
      <c r="AA378" s="344"/>
      <c r="AB378" s="344"/>
      <c r="AC378" s="344"/>
      <c r="AD378" s="344"/>
      <c r="AE378" s="344"/>
      <c r="AF378" s="344"/>
      <c r="AG378" s="344"/>
      <c r="AH378" s="344"/>
      <c r="AI378" s="344"/>
      <c r="AJ378" s="344"/>
      <c r="AK378" s="344"/>
      <c r="AL378" s="344"/>
      <c r="AM378" s="344"/>
      <c r="AN378" s="344"/>
      <c r="AO378" s="344"/>
      <c r="AP378" s="344"/>
      <c r="AQ378" s="344"/>
      <c r="AR378" s="344"/>
      <c r="AS378" s="344"/>
      <c r="AT378" s="344"/>
    </row>
    <row r="379" spans="1:46" x14ac:dyDescent="0.25">
      <c r="A379" s="344"/>
      <c r="B379" s="344"/>
      <c r="C379" s="344"/>
      <c r="D379" s="344"/>
      <c r="E379" s="344"/>
      <c r="F379" s="344"/>
      <c r="G379" s="344"/>
      <c r="H379" s="344"/>
      <c r="I379" s="344"/>
      <c r="J379" s="344"/>
      <c r="K379" s="10"/>
      <c r="L379" s="10"/>
      <c r="M379" s="344"/>
      <c r="N379" s="344"/>
      <c r="O379" s="344"/>
      <c r="P379" s="344"/>
      <c r="Q379" s="344"/>
      <c r="R379" s="344"/>
      <c r="S379" s="344"/>
      <c r="T379" s="344"/>
      <c r="U379" s="344"/>
      <c r="V379" s="344"/>
      <c r="W379" s="344"/>
      <c r="X379" s="344"/>
      <c r="Y379" s="344"/>
      <c r="Z379" s="344"/>
      <c r="AA379" s="344"/>
      <c r="AB379" s="344"/>
      <c r="AC379" s="344"/>
      <c r="AD379" s="344"/>
      <c r="AE379" s="344"/>
      <c r="AF379" s="344"/>
      <c r="AG379" s="344"/>
      <c r="AH379" s="344"/>
      <c r="AI379" s="344"/>
      <c r="AJ379" s="344"/>
      <c r="AK379" s="344"/>
      <c r="AL379" s="344"/>
      <c r="AM379" s="344"/>
      <c r="AN379" s="344"/>
      <c r="AO379" s="344"/>
      <c r="AP379" s="344"/>
      <c r="AQ379" s="344"/>
      <c r="AR379" s="344"/>
      <c r="AS379" s="344"/>
      <c r="AT379" s="344"/>
    </row>
    <row r="380" spans="1:46" x14ac:dyDescent="0.25">
      <c r="A380" s="344"/>
      <c r="B380" s="344"/>
      <c r="C380" s="344"/>
      <c r="D380" s="344"/>
      <c r="E380" s="344"/>
      <c r="F380" s="344"/>
      <c r="G380" s="344"/>
      <c r="H380" s="344"/>
      <c r="I380" s="344"/>
      <c r="J380" s="344"/>
      <c r="K380" s="10"/>
      <c r="L380" s="10"/>
      <c r="M380" s="344"/>
      <c r="N380" s="344"/>
      <c r="O380" s="344"/>
      <c r="P380" s="344"/>
      <c r="Q380" s="344"/>
      <c r="R380" s="344"/>
      <c r="S380" s="344"/>
      <c r="T380" s="344"/>
      <c r="U380" s="344"/>
      <c r="V380" s="344"/>
      <c r="W380" s="344"/>
      <c r="X380" s="344"/>
      <c r="Y380" s="344"/>
      <c r="Z380" s="344"/>
      <c r="AA380" s="344"/>
      <c r="AB380" s="344"/>
      <c r="AC380" s="344"/>
      <c r="AD380" s="344"/>
      <c r="AE380" s="344"/>
      <c r="AF380" s="344"/>
      <c r="AG380" s="344"/>
      <c r="AH380" s="344"/>
      <c r="AI380" s="344"/>
      <c r="AJ380" s="344"/>
      <c r="AK380" s="344"/>
      <c r="AL380" s="344"/>
      <c r="AM380" s="344"/>
      <c r="AN380" s="344"/>
      <c r="AO380" s="344"/>
      <c r="AP380" s="344"/>
      <c r="AQ380" s="344"/>
      <c r="AR380" s="344"/>
      <c r="AS380" s="344"/>
      <c r="AT380" s="344"/>
    </row>
    <row r="381" spans="1:46" x14ac:dyDescent="0.25">
      <c r="A381" s="344"/>
      <c r="B381" s="344"/>
      <c r="C381" s="344"/>
      <c r="D381" s="344"/>
      <c r="E381" s="344"/>
      <c r="F381" s="344"/>
      <c r="G381" s="344"/>
      <c r="H381" s="344"/>
      <c r="I381" s="344"/>
      <c r="J381" s="344"/>
      <c r="K381" s="10"/>
      <c r="L381" s="10"/>
      <c r="M381" s="344"/>
      <c r="N381" s="344"/>
      <c r="O381" s="344"/>
      <c r="P381" s="344"/>
      <c r="Q381" s="344"/>
      <c r="R381" s="344"/>
      <c r="S381" s="344"/>
      <c r="T381" s="344"/>
      <c r="U381" s="344"/>
      <c r="V381" s="344"/>
      <c r="W381" s="344"/>
      <c r="X381" s="344"/>
      <c r="Y381" s="344"/>
      <c r="Z381" s="344"/>
      <c r="AA381" s="344"/>
      <c r="AB381" s="344"/>
      <c r="AC381" s="344"/>
      <c r="AD381" s="344"/>
      <c r="AE381" s="344"/>
      <c r="AF381" s="344"/>
      <c r="AG381" s="344"/>
      <c r="AH381" s="344"/>
      <c r="AI381" s="344"/>
      <c r="AJ381" s="344"/>
      <c r="AK381" s="344"/>
      <c r="AL381" s="344"/>
      <c r="AM381" s="344"/>
      <c r="AN381" s="344"/>
      <c r="AO381" s="344"/>
      <c r="AP381" s="344"/>
      <c r="AQ381" s="344"/>
      <c r="AR381" s="344"/>
      <c r="AS381" s="344"/>
      <c r="AT381" s="344"/>
    </row>
    <row r="382" spans="1:46" x14ac:dyDescent="0.25">
      <c r="A382" s="344"/>
      <c r="B382" s="344"/>
      <c r="C382" s="344"/>
      <c r="D382" s="344"/>
      <c r="E382" s="344"/>
      <c r="F382" s="344"/>
      <c r="G382" s="344"/>
      <c r="H382" s="344"/>
      <c r="I382" s="344"/>
      <c r="J382" s="344"/>
      <c r="K382" s="10"/>
      <c r="L382" s="10"/>
      <c r="M382" s="344"/>
      <c r="N382" s="344"/>
      <c r="O382" s="344"/>
      <c r="P382" s="344"/>
      <c r="Q382" s="344"/>
      <c r="R382" s="344"/>
      <c r="S382" s="344"/>
      <c r="T382" s="344"/>
      <c r="U382" s="344"/>
      <c r="V382" s="344"/>
      <c r="W382" s="344"/>
      <c r="X382" s="344"/>
      <c r="Y382" s="344"/>
      <c r="Z382" s="344"/>
      <c r="AA382" s="344"/>
      <c r="AB382" s="344"/>
      <c r="AC382" s="344"/>
      <c r="AD382" s="344"/>
      <c r="AE382" s="344"/>
      <c r="AF382" s="344"/>
      <c r="AG382" s="344"/>
      <c r="AH382" s="344"/>
      <c r="AI382" s="344"/>
      <c r="AJ382" s="344"/>
      <c r="AK382" s="344"/>
      <c r="AL382" s="344"/>
      <c r="AM382" s="344"/>
      <c r="AN382" s="344"/>
      <c r="AO382" s="344"/>
      <c r="AP382" s="344"/>
      <c r="AQ382" s="344"/>
      <c r="AR382" s="344"/>
      <c r="AS382" s="344"/>
      <c r="AT382" s="344"/>
    </row>
    <row r="383" spans="1:46" x14ac:dyDescent="0.25">
      <c r="A383" s="344"/>
      <c r="B383" s="344"/>
      <c r="C383" s="344"/>
      <c r="D383" s="344"/>
      <c r="E383" s="344"/>
      <c r="F383" s="344"/>
      <c r="G383" s="344"/>
      <c r="H383" s="344"/>
      <c r="I383" s="344"/>
      <c r="J383" s="344"/>
      <c r="K383" s="10"/>
      <c r="L383" s="10"/>
      <c r="M383" s="344"/>
      <c r="N383" s="344"/>
      <c r="O383" s="344"/>
      <c r="P383" s="344"/>
      <c r="Q383" s="344"/>
      <c r="R383" s="344"/>
      <c r="S383" s="344"/>
      <c r="T383" s="344"/>
      <c r="U383" s="344"/>
      <c r="V383" s="344"/>
      <c r="W383" s="344"/>
      <c r="X383" s="344"/>
      <c r="Y383" s="344"/>
      <c r="Z383" s="344"/>
      <c r="AA383" s="344"/>
      <c r="AB383" s="344"/>
      <c r="AC383" s="344"/>
      <c r="AD383" s="344"/>
      <c r="AE383" s="344"/>
      <c r="AF383" s="344"/>
      <c r="AG383" s="344"/>
      <c r="AH383" s="344"/>
      <c r="AI383" s="344"/>
      <c r="AJ383" s="344"/>
      <c r="AK383" s="344"/>
      <c r="AL383" s="344"/>
      <c r="AM383" s="344"/>
      <c r="AN383" s="344"/>
      <c r="AO383" s="344"/>
      <c r="AP383" s="344"/>
      <c r="AQ383" s="344"/>
      <c r="AR383" s="344"/>
      <c r="AS383" s="344"/>
      <c r="AT383" s="344"/>
    </row>
    <row r="384" spans="1:46" x14ac:dyDescent="0.25">
      <c r="A384" s="344"/>
      <c r="B384" s="344"/>
      <c r="C384" s="344"/>
      <c r="D384" s="344"/>
      <c r="E384" s="344"/>
      <c r="F384" s="344"/>
      <c r="G384" s="344"/>
      <c r="H384" s="344"/>
      <c r="I384" s="344"/>
      <c r="J384" s="344"/>
      <c r="K384" s="10"/>
      <c r="L384" s="10"/>
      <c r="M384" s="344"/>
      <c r="N384" s="344"/>
      <c r="O384" s="344"/>
      <c r="P384" s="344"/>
      <c r="Q384" s="344"/>
      <c r="R384" s="344"/>
      <c r="S384" s="344"/>
      <c r="T384" s="344"/>
      <c r="U384" s="344"/>
      <c r="V384" s="344"/>
      <c r="W384" s="344"/>
      <c r="X384" s="344"/>
      <c r="Y384" s="344"/>
      <c r="Z384" s="344"/>
      <c r="AA384" s="344"/>
      <c r="AB384" s="344"/>
      <c r="AC384" s="344"/>
      <c r="AD384" s="344"/>
      <c r="AE384" s="344"/>
      <c r="AF384" s="344"/>
      <c r="AG384" s="344"/>
      <c r="AH384" s="344"/>
      <c r="AI384" s="344"/>
      <c r="AJ384" s="344"/>
      <c r="AK384" s="344"/>
      <c r="AL384" s="344"/>
      <c r="AM384" s="344"/>
      <c r="AN384" s="344"/>
      <c r="AO384" s="344"/>
      <c r="AP384" s="344"/>
      <c r="AQ384" s="344"/>
      <c r="AR384" s="344"/>
      <c r="AS384" s="344"/>
      <c r="AT384" s="344"/>
    </row>
    <row r="385" spans="1:46" x14ac:dyDescent="0.25">
      <c r="A385" s="344"/>
      <c r="B385" s="344"/>
      <c r="C385" s="344"/>
      <c r="D385" s="344"/>
      <c r="E385" s="344"/>
      <c r="F385" s="344"/>
      <c r="G385" s="344"/>
      <c r="H385" s="344"/>
      <c r="I385" s="344"/>
      <c r="J385" s="344"/>
      <c r="K385" s="10"/>
      <c r="L385" s="10"/>
      <c r="M385" s="344"/>
      <c r="N385" s="344"/>
      <c r="O385" s="344"/>
      <c r="P385" s="344"/>
      <c r="Q385" s="344"/>
      <c r="R385" s="344"/>
      <c r="S385" s="344"/>
      <c r="T385" s="344"/>
      <c r="U385" s="344"/>
      <c r="V385" s="344"/>
      <c r="W385" s="344"/>
      <c r="X385" s="344"/>
      <c r="Y385" s="344"/>
      <c r="Z385" s="344"/>
      <c r="AA385" s="344"/>
      <c r="AB385" s="344"/>
      <c r="AC385" s="344"/>
      <c r="AD385" s="344"/>
      <c r="AE385" s="344"/>
      <c r="AF385" s="344"/>
      <c r="AG385" s="344"/>
      <c r="AH385" s="344"/>
      <c r="AI385" s="344"/>
      <c r="AJ385" s="344"/>
      <c r="AK385" s="344"/>
      <c r="AL385" s="344"/>
      <c r="AM385" s="344"/>
      <c r="AN385" s="344"/>
      <c r="AO385" s="344"/>
      <c r="AP385" s="344"/>
      <c r="AQ385" s="344"/>
      <c r="AR385" s="344"/>
      <c r="AS385" s="344"/>
      <c r="AT385" s="344"/>
    </row>
    <row r="386" spans="1:46" x14ac:dyDescent="0.25">
      <c r="A386" s="344"/>
      <c r="B386" s="344"/>
      <c r="C386" s="344"/>
      <c r="D386" s="344"/>
      <c r="E386" s="344"/>
      <c r="F386" s="344"/>
      <c r="G386" s="344"/>
      <c r="H386" s="344"/>
      <c r="I386" s="344"/>
      <c r="J386" s="344"/>
      <c r="K386" s="10"/>
      <c r="L386" s="10"/>
      <c r="M386" s="344"/>
      <c r="N386" s="344"/>
      <c r="O386" s="344"/>
      <c r="P386" s="344"/>
      <c r="Q386" s="344"/>
      <c r="R386" s="344"/>
      <c r="S386" s="344"/>
      <c r="T386" s="344"/>
      <c r="U386" s="344"/>
      <c r="V386" s="344"/>
      <c r="W386" s="344"/>
      <c r="X386" s="344"/>
      <c r="Y386" s="344"/>
      <c r="Z386" s="344"/>
      <c r="AA386" s="344"/>
      <c r="AB386" s="344"/>
      <c r="AC386" s="344"/>
      <c r="AD386" s="344"/>
      <c r="AE386" s="344"/>
      <c r="AF386" s="344"/>
      <c r="AG386" s="344"/>
      <c r="AH386" s="344"/>
      <c r="AI386" s="344"/>
      <c r="AJ386" s="344"/>
      <c r="AK386" s="344"/>
      <c r="AL386" s="344"/>
      <c r="AM386" s="344"/>
      <c r="AN386" s="344"/>
      <c r="AO386" s="344"/>
      <c r="AP386" s="344"/>
      <c r="AQ386" s="344"/>
      <c r="AR386" s="344"/>
      <c r="AS386" s="344"/>
      <c r="AT386" s="344"/>
    </row>
    <row r="387" spans="1:46" x14ac:dyDescent="0.25">
      <c r="A387" s="344"/>
      <c r="B387" s="344"/>
      <c r="C387" s="344"/>
      <c r="D387" s="344"/>
      <c r="E387" s="344"/>
      <c r="F387" s="344"/>
      <c r="G387" s="344"/>
      <c r="H387" s="344"/>
      <c r="I387" s="344"/>
      <c r="J387" s="344"/>
      <c r="K387" s="10"/>
      <c r="L387" s="10"/>
      <c r="M387" s="344"/>
      <c r="N387" s="344"/>
      <c r="O387" s="344"/>
      <c r="P387" s="344"/>
      <c r="Q387" s="344"/>
      <c r="R387" s="344"/>
      <c r="S387" s="344"/>
      <c r="T387" s="344"/>
      <c r="U387" s="344"/>
      <c r="V387" s="344"/>
      <c r="W387" s="344"/>
      <c r="X387" s="344"/>
      <c r="Y387" s="344"/>
      <c r="Z387" s="344"/>
      <c r="AA387" s="344"/>
      <c r="AB387" s="344"/>
      <c r="AC387" s="344"/>
      <c r="AD387" s="344"/>
      <c r="AE387" s="344"/>
      <c r="AF387" s="344"/>
      <c r="AG387" s="344"/>
      <c r="AH387" s="344"/>
      <c r="AI387" s="344"/>
      <c r="AJ387" s="344"/>
      <c r="AK387" s="344"/>
      <c r="AL387" s="344"/>
      <c r="AM387" s="344"/>
      <c r="AN387" s="344"/>
      <c r="AO387" s="344"/>
      <c r="AP387" s="344"/>
      <c r="AQ387" s="344"/>
      <c r="AR387" s="344"/>
      <c r="AS387" s="344"/>
      <c r="AT387" s="344"/>
    </row>
    <row r="388" spans="1:46" x14ac:dyDescent="0.25">
      <c r="A388" s="344"/>
      <c r="B388" s="344"/>
      <c r="C388" s="344"/>
      <c r="D388" s="344"/>
      <c r="E388" s="344"/>
      <c r="F388" s="344"/>
      <c r="G388" s="344"/>
      <c r="H388" s="344"/>
      <c r="I388" s="344"/>
      <c r="J388" s="344"/>
      <c r="K388" s="10"/>
      <c r="L388" s="10"/>
      <c r="M388" s="344"/>
      <c r="N388" s="344"/>
      <c r="O388" s="344"/>
      <c r="P388" s="344"/>
      <c r="Q388" s="344"/>
      <c r="R388" s="344"/>
      <c r="S388" s="344"/>
      <c r="T388" s="344"/>
      <c r="U388" s="344"/>
      <c r="V388" s="344"/>
      <c r="W388" s="344"/>
      <c r="X388" s="344"/>
      <c r="Y388" s="344"/>
      <c r="Z388" s="344"/>
      <c r="AA388" s="344"/>
      <c r="AB388" s="344"/>
      <c r="AC388" s="344"/>
      <c r="AD388" s="344"/>
      <c r="AE388" s="344"/>
      <c r="AF388" s="344"/>
      <c r="AG388" s="344"/>
      <c r="AH388" s="344"/>
      <c r="AI388" s="344"/>
      <c r="AJ388" s="344"/>
      <c r="AK388" s="344"/>
      <c r="AL388" s="344"/>
      <c r="AM388" s="344"/>
      <c r="AN388" s="344"/>
      <c r="AO388" s="344"/>
      <c r="AP388" s="344"/>
      <c r="AQ388" s="344"/>
      <c r="AR388" s="344"/>
      <c r="AS388" s="344"/>
      <c r="AT388" s="344"/>
    </row>
    <row r="389" spans="1:46" x14ac:dyDescent="0.25">
      <c r="A389" s="344"/>
      <c r="B389" s="344"/>
      <c r="C389" s="344"/>
      <c r="D389" s="344"/>
      <c r="E389" s="344"/>
      <c r="F389" s="344"/>
      <c r="G389" s="344"/>
      <c r="H389" s="344"/>
      <c r="I389" s="344"/>
      <c r="J389" s="344"/>
      <c r="K389" s="10"/>
      <c r="L389" s="10"/>
      <c r="M389" s="344"/>
      <c r="N389" s="344"/>
      <c r="O389" s="344"/>
      <c r="P389" s="344"/>
      <c r="Q389" s="344"/>
      <c r="R389" s="344"/>
      <c r="S389" s="344"/>
      <c r="T389" s="344"/>
      <c r="U389" s="344"/>
      <c r="V389" s="344"/>
      <c r="W389" s="344"/>
      <c r="X389" s="344"/>
      <c r="Y389" s="344"/>
      <c r="Z389" s="344"/>
      <c r="AA389" s="344"/>
      <c r="AB389" s="344"/>
      <c r="AC389" s="344"/>
      <c r="AD389" s="344"/>
      <c r="AE389" s="344"/>
      <c r="AF389" s="344"/>
      <c r="AG389" s="344"/>
      <c r="AH389" s="344"/>
      <c r="AI389" s="344"/>
      <c r="AJ389" s="344"/>
      <c r="AK389" s="344"/>
      <c r="AL389" s="344"/>
      <c r="AM389" s="344"/>
      <c r="AN389" s="344"/>
      <c r="AO389" s="344"/>
      <c r="AP389" s="344"/>
      <c r="AQ389" s="344"/>
      <c r="AR389" s="344"/>
      <c r="AS389" s="344"/>
      <c r="AT389" s="344"/>
    </row>
    <row r="390" spans="1:46" x14ac:dyDescent="0.25">
      <c r="A390" s="344"/>
      <c r="B390" s="344"/>
      <c r="C390" s="344"/>
      <c r="D390" s="344"/>
      <c r="E390" s="344"/>
      <c r="F390" s="344"/>
      <c r="G390" s="344"/>
      <c r="H390" s="344"/>
      <c r="I390" s="344"/>
      <c r="J390" s="344"/>
      <c r="K390" s="10"/>
      <c r="L390" s="10"/>
      <c r="M390" s="344"/>
      <c r="N390" s="344"/>
      <c r="O390" s="344"/>
      <c r="P390" s="344"/>
      <c r="Q390" s="344"/>
      <c r="R390" s="344"/>
      <c r="S390" s="344"/>
      <c r="T390" s="344"/>
      <c r="U390" s="344"/>
      <c r="V390" s="344"/>
      <c r="W390" s="344"/>
      <c r="X390" s="344"/>
      <c r="Y390" s="344"/>
      <c r="Z390" s="344"/>
      <c r="AA390" s="344"/>
      <c r="AB390" s="344"/>
      <c r="AC390" s="344"/>
      <c r="AD390" s="344"/>
      <c r="AE390" s="344"/>
      <c r="AF390" s="344"/>
      <c r="AG390" s="344"/>
      <c r="AH390" s="344"/>
      <c r="AI390" s="344"/>
      <c r="AJ390" s="344"/>
      <c r="AK390" s="344"/>
      <c r="AL390" s="344"/>
      <c r="AM390" s="344"/>
      <c r="AN390" s="344"/>
      <c r="AO390" s="344"/>
      <c r="AP390" s="344"/>
      <c r="AQ390" s="344"/>
      <c r="AR390" s="344"/>
      <c r="AS390" s="344"/>
      <c r="AT390" s="344"/>
    </row>
    <row r="391" spans="1:46" x14ac:dyDescent="0.25">
      <c r="A391" s="344"/>
      <c r="B391" s="344"/>
      <c r="C391" s="344"/>
      <c r="D391" s="344"/>
      <c r="E391" s="344"/>
      <c r="F391" s="344"/>
      <c r="G391" s="344"/>
      <c r="H391" s="344"/>
      <c r="I391" s="344"/>
      <c r="J391" s="344"/>
      <c r="K391" s="10"/>
      <c r="L391" s="10"/>
      <c r="M391" s="344"/>
      <c r="N391" s="344"/>
      <c r="O391" s="344"/>
      <c r="P391" s="344"/>
      <c r="Q391" s="344"/>
      <c r="R391" s="344"/>
      <c r="S391" s="344"/>
      <c r="T391" s="344"/>
      <c r="U391" s="344"/>
      <c r="V391" s="344"/>
      <c r="W391" s="344"/>
      <c r="X391" s="344"/>
      <c r="Y391" s="344"/>
      <c r="Z391" s="344"/>
      <c r="AA391" s="344"/>
      <c r="AB391" s="344"/>
      <c r="AC391" s="344"/>
      <c r="AD391" s="344"/>
      <c r="AE391" s="344"/>
      <c r="AF391" s="344"/>
      <c r="AG391" s="344"/>
      <c r="AH391" s="344"/>
      <c r="AI391" s="344"/>
      <c r="AJ391" s="344"/>
      <c r="AK391" s="344"/>
      <c r="AL391" s="344"/>
      <c r="AM391" s="344"/>
      <c r="AN391" s="344"/>
      <c r="AO391" s="344"/>
      <c r="AP391" s="344"/>
      <c r="AQ391" s="344"/>
      <c r="AR391" s="344"/>
      <c r="AS391" s="344"/>
      <c r="AT391" s="344"/>
    </row>
    <row r="392" spans="1:46" x14ac:dyDescent="0.25">
      <c r="A392" s="344"/>
      <c r="B392" s="344"/>
      <c r="C392" s="344"/>
      <c r="D392" s="344"/>
      <c r="E392" s="344"/>
      <c r="F392" s="344"/>
      <c r="G392" s="344"/>
      <c r="H392" s="344"/>
      <c r="I392" s="344"/>
      <c r="J392" s="344"/>
      <c r="K392" s="10"/>
      <c r="L392" s="10"/>
      <c r="M392" s="344"/>
      <c r="N392" s="344"/>
      <c r="O392" s="344"/>
      <c r="P392" s="344"/>
      <c r="Q392" s="344"/>
      <c r="R392" s="344"/>
      <c r="S392" s="344"/>
      <c r="T392" s="344"/>
      <c r="U392" s="344"/>
      <c r="V392" s="344"/>
      <c r="W392" s="344"/>
      <c r="X392" s="344"/>
      <c r="Y392" s="344"/>
      <c r="Z392" s="344"/>
      <c r="AA392" s="344"/>
      <c r="AB392" s="344"/>
      <c r="AC392" s="344"/>
      <c r="AD392" s="344"/>
      <c r="AE392" s="344"/>
      <c r="AF392" s="344"/>
      <c r="AG392" s="344"/>
      <c r="AH392" s="344"/>
      <c r="AI392" s="344"/>
      <c r="AJ392" s="344"/>
      <c r="AK392" s="344"/>
      <c r="AL392" s="344"/>
      <c r="AM392" s="344"/>
      <c r="AN392" s="344"/>
      <c r="AO392" s="344"/>
      <c r="AP392" s="344"/>
      <c r="AQ392" s="344"/>
      <c r="AR392" s="344"/>
      <c r="AS392" s="344"/>
      <c r="AT392" s="344"/>
    </row>
    <row r="393" spans="1:46" x14ac:dyDescent="0.25">
      <c r="A393" s="344"/>
      <c r="B393" s="344"/>
      <c r="C393" s="344"/>
      <c r="D393" s="344"/>
      <c r="E393" s="344"/>
      <c r="F393" s="344"/>
      <c r="G393" s="344"/>
      <c r="H393" s="344"/>
      <c r="I393" s="344"/>
      <c r="J393" s="344"/>
      <c r="K393" s="10"/>
      <c r="L393" s="10"/>
      <c r="M393" s="344"/>
      <c r="N393" s="344"/>
      <c r="O393" s="344"/>
      <c r="P393" s="344"/>
      <c r="Q393" s="344"/>
      <c r="R393" s="344"/>
      <c r="S393" s="344"/>
      <c r="T393" s="344"/>
      <c r="U393" s="344"/>
      <c r="V393" s="344"/>
      <c r="W393" s="344"/>
      <c r="X393" s="344"/>
      <c r="Y393" s="344"/>
      <c r="Z393" s="344"/>
      <c r="AA393" s="344"/>
      <c r="AB393" s="344"/>
      <c r="AC393" s="344"/>
      <c r="AD393" s="344"/>
      <c r="AE393" s="344"/>
      <c r="AF393" s="344"/>
      <c r="AG393" s="344"/>
      <c r="AH393" s="344"/>
      <c r="AI393" s="344"/>
      <c r="AJ393" s="344"/>
      <c r="AK393" s="344"/>
      <c r="AL393" s="344"/>
      <c r="AM393" s="344"/>
      <c r="AN393" s="344"/>
      <c r="AO393" s="344"/>
      <c r="AP393" s="344"/>
      <c r="AQ393" s="344"/>
      <c r="AR393" s="344"/>
      <c r="AS393" s="344"/>
      <c r="AT393" s="344"/>
    </row>
    <row r="394" spans="1:46" x14ac:dyDescent="0.25">
      <c r="A394" s="344"/>
      <c r="B394" s="344"/>
      <c r="C394" s="344"/>
      <c r="D394" s="344"/>
      <c r="E394" s="344"/>
      <c r="F394" s="344"/>
      <c r="G394" s="344"/>
      <c r="H394" s="344"/>
      <c r="I394" s="344"/>
      <c r="J394" s="344"/>
      <c r="K394" s="10"/>
      <c r="L394" s="10"/>
      <c r="M394" s="344"/>
      <c r="N394" s="344"/>
      <c r="O394" s="344"/>
      <c r="P394" s="344"/>
      <c r="Q394" s="344"/>
      <c r="R394" s="344"/>
      <c r="S394" s="344"/>
      <c r="T394" s="344"/>
      <c r="U394" s="344"/>
      <c r="V394" s="344"/>
      <c r="W394" s="344"/>
      <c r="X394" s="344"/>
      <c r="Y394" s="344"/>
      <c r="Z394" s="344"/>
      <c r="AA394" s="344"/>
      <c r="AB394" s="344"/>
      <c r="AC394" s="344"/>
      <c r="AD394" s="344"/>
      <c r="AE394" s="344"/>
      <c r="AF394" s="344"/>
      <c r="AG394" s="344"/>
      <c r="AH394" s="344"/>
      <c r="AI394" s="344"/>
      <c r="AJ394" s="344"/>
      <c r="AK394" s="344"/>
      <c r="AL394" s="344"/>
      <c r="AM394" s="344"/>
      <c r="AN394" s="344"/>
      <c r="AO394" s="344"/>
      <c r="AP394" s="344"/>
      <c r="AQ394" s="344"/>
      <c r="AR394" s="344"/>
      <c r="AS394" s="344"/>
      <c r="AT394" s="344"/>
    </row>
    <row r="395" spans="1:46" x14ac:dyDescent="0.25">
      <c r="A395" s="344"/>
      <c r="B395" s="344"/>
      <c r="C395" s="344"/>
      <c r="D395" s="344"/>
      <c r="E395" s="344"/>
      <c r="F395" s="344"/>
      <c r="G395" s="344"/>
      <c r="H395" s="344"/>
      <c r="I395" s="344"/>
      <c r="J395" s="344"/>
      <c r="K395" s="10"/>
      <c r="L395" s="10"/>
      <c r="M395" s="344"/>
      <c r="N395" s="344"/>
      <c r="O395" s="344"/>
      <c r="P395" s="344"/>
      <c r="Q395" s="344"/>
      <c r="R395" s="344"/>
      <c r="S395" s="344"/>
      <c r="T395" s="344"/>
      <c r="U395" s="344"/>
      <c r="V395" s="344"/>
      <c r="W395" s="344"/>
      <c r="X395" s="344"/>
      <c r="Y395" s="344"/>
      <c r="Z395" s="344"/>
      <c r="AA395" s="344"/>
      <c r="AB395" s="344"/>
      <c r="AC395" s="344"/>
      <c r="AD395" s="344"/>
      <c r="AE395" s="344"/>
      <c r="AF395" s="344"/>
      <c r="AG395" s="344"/>
      <c r="AH395" s="344"/>
      <c r="AI395" s="344"/>
      <c r="AJ395" s="344"/>
      <c r="AK395" s="344"/>
      <c r="AL395" s="344"/>
      <c r="AM395" s="344"/>
      <c r="AN395" s="344"/>
      <c r="AO395" s="344"/>
      <c r="AP395" s="344"/>
      <c r="AQ395" s="344"/>
      <c r="AR395" s="344"/>
      <c r="AS395" s="344"/>
      <c r="AT395" s="344"/>
    </row>
    <row r="396" spans="1:46" x14ac:dyDescent="0.25">
      <c r="A396" s="344"/>
      <c r="B396" s="344"/>
      <c r="C396" s="344"/>
      <c r="D396" s="344"/>
      <c r="E396" s="344"/>
      <c r="F396" s="344"/>
      <c r="G396" s="344"/>
      <c r="H396" s="344"/>
      <c r="I396" s="344"/>
      <c r="J396" s="344"/>
      <c r="K396" s="10"/>
      <c r="L396" s="10"/>
      <c r="M396" s="344"/>
      <c r="N396" s="344"/>
      <c r="O396" s="344"/>
      <c r="P396" s="344"/>
      <c r="Q396" s="344"/>
      <c r="R396" s="344"/>
      <c r="S396" s="344"/>
      <c r="T396" s="344"/>
      <c r="U396" s="344"/>
      <c r="V396" s="344"/>
      <c r="W396" s="344"/>
      <c r="X396" s="344"/>
      <c r="Y396" s="344"/>
      <c r="Z396" s="344"/>
      <c r="AA396" s="344"/>
      <c r="AB396" s="344"/>
      <c r="AC396" s="344"/>
      <c r="AD396" s="344"/>
      <c r="AE396" s="344"/>
      <c r="AF396" s="344"/>
      <c r="AG396" s="344"/>
      <c r="AH396" s="344"/>
      <c r="AI396" s="344"/>
      <c r="AJ396" s="344"/>
      <c r="AK396" s="344"/>
      <c r="AL396" s="344"/>
      <c r="AM396" s="344"/>
      <c r="AN396" s="344"/>
      <c r="AO396" s="344"/>
      <c r="AP396" s="344"/>
      <c r="AQ396" s="344"/>
      <c r="AR396" s="344"/>
      <c r="AS396" s="344"/>
      <c r="AT396" s="344"/>
    </row>
    <row r="397" spans="1:46" x14ac:dyDescent="0.25">
      <c r="A397" s="344"/>
      <c r="B397" s="344"/>
      <c r="C397" s="344"/>
      <c r="D397" s="344"/>
      <c r="E397" s="344"/>
      <c r="F397" s="344"/>
      <c r="G397" s="344"/>
      <c r="H397" s="344"/>
      <c r="I397" s="344"/>
      <c r="J397" s="344"/>
      <c r="K397" s="10"/>
      <c r="L397" s="10"/>
      <c r="M397" s="344"/>
      <c r="N397" s="344"/>
      <c r="O397" s="344"/>
      <c r="P397" s="344"/>
      <c r="Q397" s="344"/>
      <c r="R397" s="344"/>
      <c r="S397" s="344"/>
      <c r="T397" s="344"/>
      <c r="U397" s="344"/>
      <c r="V397" s="344"/>
      <c r="W397" s="344"/>
      <c r="X397" s="344"/>
      <c r="Y397" s="344"/>
      <c r="Z397" s="344"/>
      <c r="AA397" s="344"/>
      <c r="AB397" s="344"/>
      <c r="AC397" s="344"/>
      <c r="AD397" s="344"/>
      <c r="AE397" s="344"/>
      <c r="AF397" s="344"/>
      <c r="AG397" s="344"/>
      <c r="AH397" s="344"/>
      <c r="AI397" s="344"/>
      <c r="AJ397" s="344"/>
      <c r="AK397" s="344"/>
      <c r="AL397" s="344"/>
      <c r="AM397" s="344"/>
      <c r="AN397" s="344"/>
      <c r="AO397" s="344"/>
      <c r="AP397" s="344"/>
      <c r="AQ397" s="344"/>
      <c r="AR397" s="344"/>
      <c r="AS397" s="344"/>
      <c r="AT397" s="344"/>
    </row>
    <row r="398" spans="1:46" x14ac:dyDescent="0.25">
      <c r="A398" s="344"/>
      <c r="B398" s="344"/>
      <c r="C398" s="344"/>
      <c r="D398" s="344"/>
      <c r="E398" s="344"/>
      <c r="F398" s="344"/>
      <c r="G398" s="344"/>
      <c r="H398" s="344"/>
      <c r="I398" s="344"/>
      <c r="J398" s="344"/>
      <c r="K398" s="10"/>
      <c r="L398" s="10"/>
      <c r="M398" s="344"/>
      <c r="N398" s="344"/>
      <c r="O398" s="344"/>
      <c r="P398" s="344"/>
      <c r="Q398" s="344"/>
      <c r="R398" s="344"/>
      <c r="S398" s="344"/>
      <c r="T398" s="344"/>
      <c r="U398" s="344"/>
      <c r="V398" s="344"/>
      <c r="W398" s="344"/>
      <c r="X398" s="344"/>
      <c r="Y398" s="344"/>
      <c r="Z398" s="344"/>
      <c r="AA398" s="344"/>
      <c r="AB398" s="344"/>
      <c r="AC398" s="344"/>
      <c r="AD398" s="344"/>
      <c r="AE398" s="344"/>
      <c r="AF398" s="344"/>
      <c r="AG398" s="344"/>
      <c r="AH398" s="344"/>
      <c r="AI398" s="344"/>
      <c r="AJ398" s="344"/>
      <c r="AK398" s="344"/>
      <c r="AL398" s="344"/>
      <c r="AM398" s="344"/>
      <c r="AN398" s="344"/>
      <c r="AO398" s="344"/>
      <c r="AP398" s="344"/>
      <c r="AQ398" s="344"/>
      <c r="AR398" s="344"/>
      <c r="AS398" s="344"/>
      <c r="AT398" s="344"/>
    </row>
    <row r="399" spans="1:46" x14ac:dyDescent="0.25">
      <c r="A399" s="344"/>
      <c r="B399" s="344"/>
      <c r="C399" s="344"/>
      <c r="D399" s="344"/>
      <c r="E399" s="344"/>
      <c r="F399" s="344"/>
      <c r="G399" s="344"/>
      <c r="H399" s="344"/>
      <c r="I399" s="344"/>
      <c r="J399" s="344"/>
      <c r="K399" s="10"/>
      <c r="L399" s="10"/>
      <c r="M399" s="344"/>
      <c r="N399" s="344"/>
      <c r="O399" s="344"/>
      <c r="P399" s="344"/>
      <c r="Q399" s="344"/>
      <c r="R399" s="344"/>
      <c r="S399" s="344"/>
      <c r="T399" s="344"/>
      <c r="U399" s="344"/>
      <c r="V399" s="344"/>
      <c r="W399" s="344"/>
      <c r="X399" s="344"/>
      <c r="Y399" s="344"/>
      <c r="Z399" s="344"/>
      <c r="AA399" s="344"/>
      <c r="AB399" s="344"/>
      <c r="AC399" s="344"/>
      <c r="AD399" s="344"/>
      <c r="AE399" s="344"/>
      <c r="AF399" s="344"/>
      <c r="AG399" s="344"/>
      <c r="AH399" s="344"/>
      <c r="AI399" s="344"/>
      <c r="AJ399" s="344"/>
      <c r="AK399" s="344"/>
      <c r="AL399" s="344"/>
      <c r="AM399" s="344"/>
      <c r="AN399" s="344"/>
      <c r="AO399" s="344"/>
      <c r="AP399" s="344"/>
      <c r="AQ399" s="344"/>
      <c r="AR399" s="344"/>
      <c r="AS399" s="344"/>
      <c r="AT399" s="344"/>
    </row>
    <row r="400" spans="1:46" x14ac:dyDescent="0.25">
      <c r="A400" s="344"/>
      <c r="B400" s="344"/>
      <c r="C400" s="344"/>
      <c r="D400" s="344"/>
      <c r="E400" s="344"/>
      <c r="F400" s="344"/>
      <c r="G400" s="344"/>
      <c r="H400" s="344"/>
      <c r="I400" s="344"/>
      <c r="J400" s="344"/>
      <c r="K400" s="10"/>
      <c r="L400" s="10"/>
      <c r="M400" s="344"/>
      <c r="N400" s="344"/>
      <c r="O400" s="344"/>
      <c r="P400" s="344"/>
      <c r="Q400" s="344"/>
      <c r="R400" s="344"/>
      <c r="S400" s="344"/>
      <c r="T400" s="344"/>
      <c r="U400" s="344"/>
      <c r="V400" s="344"/>
      <c r="W400" s="344"/>
      <c r="X400" s="344"/>
      <c r="Y400" s="344"/>
      <c r="Z400" s="344"/>
      <c r="AA400" s="344"/>
      <c r="AB400" s="344"/>
      <c r="AC400" s="344"/>
      <c r="AD400" s="344"/>
      <c r="AE400" s="344"/>
      <c r="AF400" s="344"/>
      <c r="AG400" s="344"/>
      <c r="AH400" s="344"/>
      <c r="AI400" s="344"/>
      <c r="AJ400" s="344"/>
      <c r="AK400" s="344"/>
      <c r="AL400" s="344"/>
      <c r="AM400" s="344"/>
      <c r="AN400" s="344"/>
      <c r="AO400" s="344"/>
      <c r="AP400" s="344"/>
      <c r="AQ400" s="344"/>
      <c r="AR400" s="344"/>
      <c r="AS400" s="344"/>
      <c r="AT400" s="344"/>
    </row>
    <row r="401" spans="1:46" x14ac:dyDescent="0.25">
      <c r="A401" s="344"/>
      <c r="B401" s="344"/>
      <c r="C401" s="344"/>
      <c r="D401" s="344"/>
      <c r="E401" s="344"/>
      <c r="F401" s="344"/>
      <c r="G401" s="344"/>
      <c r="H401" s="344"/>
      <c r="I401" s="344"/>
      <c r="J401" s="344"/>
      <c r="K401" s="10"/>
      <c r="L401" s="10"/>
      <c r="M401" s="344"/>
      <c r="N401" s="344"/>
      <c r="O401" s="344"/>
      <c r="P401" s="344"/>
      <c r="Q401" s="344"/>
      <c r="R401" s="344"/>
      <c r="S401" s="344"/>
      <c r="T401" s="344"/>
      <c r="U401" s="344"/>
      <c r="V401" s="344"/>
      <c r="W401" s="344"/>
      <c r="X401" s="344"/>
      <c r="Y401" s="344"/>
      <c r="Z401" s="344"/>
      <c r="AA401" s="344"/>
      <c r="AB401" s="344"/>
      <c r="AC401" s="344"/>
      <c r="AD401" s="344"/>
      <c r="AE401" s="344"/>
      <c r="AF401" s="344"/>
      <c r="AG401" s="344"/>
      <c r="AH401" s="344"/>
      <c r="AI401" s="344"/>
      <c r="AJ401" s="344"/>
      <c r="AK401" s="344"/>
      <c r="AL401" s="344"/>
      <c r="AM401" s="344"/>
      <c r="AN401" s="344"/>
      <c r="AO401" s="344"/>
      <c r="AP401" s="344"/>
      <c r="AQ401" s="344"/>
      <c r="AR401" s="344"/>
      <c r="AS401" s="344"/>
      <c r="AT401" s="344"/>
    </row>
    <row r="402" spans="1:46" x14ac:dyDescent="0.25">
      <c r="A402" s="344"/>
      <c r="B402" s="344"/>
      <c r="C402" s="344"/>
      <c r="D402" s="344"/>
      <c r="E402" s="344"/>
      <c r="F402" s="344"/>
      <c r="G402" s="344"/>
      <c r="H402" s="344"/>
      <c r="I402" s="344"/>
      <c r="J402" s="344"/>
      <c r="K402" s="10"/>
      <c r="L402" s="10"/>
      <c r="M402" s="344"/>
      <c r="N402" s="344"/>
      <c r="O402" s="344"/>
      <c r="P402" s="344"/>
      <c r="Q402" s="344"/>
      <c r="R402" s="344"/>
      <c r="S402" s="344"/>
      <c r="T402" s="344"/>
      <c r="U402" s="344"/>
      <c r="V402" s="344"/>
      <c r="W402" s="344"/>
      <c r="X402" s="344"/>
      <c r="Y402" s="344"/>
      <c r="Z402" s="344"/>
      <c r="AA402" s="344"/>
      <c r="AB402" s="344"/>
      <c r="AC402" s="344"/>
      <c r="AD402" s="344"/>
      <c r="AE402" s="344"/>
      <c r="AF402" s="344"/>
      <c r="AG402" s="344"/>
      <c r="AH402" s="344"/>
      <c r="AI402" s="344"/>
      <c r="AJ402" s="344"/>
      <c r="AK402" s="344"/>
      <c r="AL402" s="344"/>
      <c r="AM402" s="344"/>
      <c r="AN402" s="344"/>
      <c r="AO402" s="344"/>
      <c r="AP402" s="344"/>
      <c r="AQ402" s="344"/>
      <c r="AR402" s="344"/>
      <c r="AS402" s="344"/>
      <c r="AT402" s="344"/>
    </row>
    <row r="403" spans="1:46" x14ac:dyDescent="0.25">
      <c r="A403" s="344"/>
      <c r="B403" s="344"/>
      <c r="C403" s="344"/>
      <c r="D403" s="344"/>
      <c r="E403" s="344"/>
      <c r="F403" s="344"/>
      <c r="G403" s="344"/>
      <c r="H403" s="344"/>
      <c r="I403" s="344"/>
      <c r="J403" s="344"/>
      <c r="K403" s="10"/>
      <c r="L403" s="10"/>
      <c r="M403" s="344"/>
      <c r="N403" s="344"/>
      <c r="O403" s="344"/>
      <c r="P403" s="344"/>
      <c r="Q403" s="344"/>
      <c r="R403" s="344"/>
      <c r="S403" s="344"/>
      <c r="T403" s="344"/>
      <c r="U403" s="344"/>
      <c r="V403" s="344"/>
      <c r="W403" s="344"/>
      <c r="X403" s="344"/>
      <c r="Y403" s="344"/>
      <c r="Z403" s="344"/>
      <c r="AA403" s="344"/>
      <c r="AB403" s="344"/>
      <c r="AC403" s="344"/>
      <c r="AD403" s="344"/>
      <c r="AE403" s="344"/>
      <c r="AF403" s="344"/>
      <c r="AG403" s="344"/>
      <c r="AH403" s="344"/>
      <c r="AI403" s="344"/>
      <c r="AJ403" s="344"/>
      <c r="AK403" s="344"/>
      <c r="AL403" s="344"/>
      <c r="AM403" s="344"/>
      <c r="AN403" s="344"/>
      <c r="AO403" s="344"/>
      <c r="AP403" s="344"/>
      <c r="AQ403" s="344"/>
      <c r="AR403" s="344"/>
      <c r="AS403" s="344"/>
      <c r="AT403" s="344"/>
    </row>
    <row r="404" spans="1:46" x14ac:dyDescent="0.25">
      <c r="A404" s="344"/>
      <c r="B404" s="344"/>
      <c r="C404" s="344"/>
      <c r="D404" s="344"/>
      <c r="E404" s="344"/>
      <c r="F404" s="344"/>
      <c r="G404" s="344"/>
      <c r="H404" s="344"/>
      <c r="I404" s="344"/>
      <c r="J404" s="344"/>
      <c r="K404" s="10"/>
      <c r="L404" s="10"/>
      <c r="M404" s="344"/>
      <c r="N404" s="344"/>
      <c r="O404" s="344"/>
      <c r="P404" s="344"/>
      <c r="Q404" s="344"/>
      <c r="R404" s="344"/>
      <c r="S404" s="344"/>
      <c r="T404" s="344"/>
      <c r="U404" s="344"/>
      <c r="V404" s="344"/>
      <c r="W404" s="344"/>
      <c r="X404" s="344"/>
      <c r="Y404" s="344"/>
      <c r="Z404" s="344"/>
      <c r="AA404" s="344"/>
      <c r="AB404" s="344"/>
      <c r="AC404" s="344"/>
      <c r="AD404" s="344"/>
      <c r="AE404" s="344"/>
      <c r="AF404" s="344"/>
      <c r="AG404" s="344"/>
      <c r="AH404" s="344"/>
      <c r="AI404" s="344"/>
      <c r="AJ404" s="344"/>
      <c r="AK404" s="344"/>
      <c r="AL404" s="344"/>
      <c r="AM404" s="344"/>
      <c r="AN404" s="344"/>
      <c r="AO404" s="344"/>
      <c r="AP404" s="344"/>
      <c r="AQ404" s="344"/>
      <c r="AR404" s="344"/>
      <c r="AS404" s="344"/>
      <c r="AT404" s="344"/>
    </row>
    <row r="405" spans="1:46" x14ac:dyDescent="0.25">
      <c r="A405" s="344"/>
      <c r="B405" s="344"/>
      <c r="C405" s="344"/>
      <c r="D405" s="344"/>
      <c r="E405" s="344"/>
      <c r="F405" s="344"/>
      <c r="G405" s="344"/>
      <c r="H405" s="344"/>
      <c r="I405" s="344"/>
      <c r="J405" s="344"/>
      <c r="K405" s="10"/>
      <c r="L405" s="10"/>
      <c r="M405" s="344"/>
      <c r="N405" s="344"/>
      <c r="O405" s="344"/>
      <c r="P405" s="344"/>
      <c r="Q405" s="344"/>
      <c r="R405" s="344"/>
      <c r="S405" s="344"/>
      <c r="T405" s="344"/>
      <c r="U405" s="344"/>
      <c r="V405" s="344"/>
      <c r="W405" s="344"/>
      <c r="X405" s="344"/>
      <c r="Y405" s="344"/>
      <c r="Z405" s="344"/>
      <c r="AA405" s="344"/>
      <c r="AB405" s="344"/>
      <c r="AC405" s="344"/>
      <c r="AD405" s="344"/>
      <c r="AE405" s="344"/>
      <c r="AF405" s="344"/>
      <c r="AG405" s="344"/>
      <c r="AH405" s="344"/>
      <c r="AI405" s="344"/>
      <c r="AJ405" s="344"/>
      <c r="AK405" s="344"/>
      <c r="AL405" s="344"/>
      <c r="AM405" s="344"/>
      <c r="AN405" s="344"/>
      <c r="AO405" s="344"/>
      <c r="AP405" s="344"/>
      <c r="AQ405" s="344"/>
      <c r="AR405" s="344"/>
      <c r="AS405" s="344"/>
      <c r="AT405" s="344"/>
    </row>
    <row r="406" spans="1:46" x14ac:dyDescent="0.25">
      <c r="A406" s="344"/>
      <c r="B406" s="344"/>
      <c r="C406" s="344"/>
      <c r="D406" s="344"/>
      <c r="E406" s="344"/>
      <c r="F406" s="344"/>
      <c r="G406" s="344"/>
      <c r="H406" s="344"/>
      <c r="I406" s="344"/>
      <c r="J406" s="344"/>
      <c r="K406" s="10"/>
      <c r="L406" s="10"/>
      <c r="M406" s="344"/>
      <c r="N406" s="344"/>
      <c r="O406" s="344"/>
      <c r="P406" s="344"/>
      <c r="Q406" s="344"/>
      <c r="R406" s="344"/>
      <c r="S406" s="344"/>
      <c r="T406" s="344"/>
      <c r="U406" s="344"/>
      <c r="V406" s="344"/>
      <c r="W406" s="344"/>
      <c r="X406" s="344"/>
      <c r="Y406" s="344"/>
      <c r="Z406" s="344"/>
      <c r="AA406" s="344"/>
      <c r="AB406" s="344"/>
      <c r="AC406" s="344"/>
      <c r="AD406" s="344"/>
      <c r="AE406" s="344"/>
      <c r="AF406" s="344"/>
      <c r="AG406" s="344"/>
      <c r="AH406" s="344"/>
      <c r="AI406" s="344"/>
      <c r="AJ406" s="344"/>
      <c r="AK406" s="344"/>
      <c r="AL406" s="344"/>
      <c r="AM406" s="344"/>
      <c r="AN406" s="344"/>
      <c r="AO406" s="344"/>
      <c r="AP406" s="344"/>
      <c r="AQ406" s="344"/>
      <c r="AR406" s="344"/>
      <c r="AS406" s="344"/>
      <c r="AT406" s="344"/>
    </row>
    <row r="407" spans="1:46" x14ac:dyDescent="0.25">
      <c r="A407" s="344"/>
      <c r="B407" s="344"/>
      <c r="C407" s="344"/>
      <c r="D407" s="344"/>
      <c r="E407" s="344"/>
      <c r="F407" s="344"/>
      <c r="G407" s="344"/>
      <c r="H407" s="344"/>
      <c r="I407" s="344"/>
      <c r="J407" s="344"/>
      <c r="K407" s="10"/>
      <c r="L407" s="10"/>
      <c r="M407" s="344"/>
      <c r="N407" s="344"/>
      <c r="O407" s="344"/>
      <c r="P407" s="344"/>
      <c r="Q407" s="344"/>
      <c r="R407" s="344"/>
      <c r="S407" s="344"/>
      <c r="T407" s="344"/>
      <c r="U407" s="344"/>
      <c r="V407" s="344"/>
      <c r="W407" s="344"/>
      <c r="X407" s="344"/>
      <c r="Y407" s="344"/>
      <c r="Z407" s="344"/>
      <c r="AA407" s="344"/>
      <c r="AB407" s="344"/>
      <c r="AC407" s="344"/>
      <c r="AD407" s="344"/>
      <c r="AE407" s="344"/>
      <c r="AF407" s="344"/>
      <c r="AG407" s="344"/>
      <c r="AH407" s="344"/>
      <c r="AI407" s="344"/>
      <c r="AJ407" s="344"/>
      <c r="AK407" s="344"/>
      <c r="AL407" s="344"/>
      <c r="AM407" s="344"/>
      <c r="AN407" s="344"/>
      <c r="AO407" s="344"/>
      <c r="AP407" s="344"/>
      <c r="AQ407" s="344"/>
      <c r="AR407" s="344"/>
      <c r="AS407" s="344"/>
      <c r="AT407" s="344"/>
    </row>
    <row r="408" spans="1:46" x14ac:dyDescent="0.25">
      <c r="A408" s="344"/>
      <c r="B408" s="344"/>
      <c r="C408" s="344"/>
      <c r="D408" s="344"/>
      <c r="E408" s="344"/>
      <c r="F408" s="344"/>
      <c r="G408" s="344"/>
      <c r="H408" s="344"/>
      <c r="I408" s="344"/>
      <c r="J408" s="344"/>
      <c r="K408" s="10"/>
      <c r="L408" s="10"/>
      <c r="M408" s="344"/>
      <c r="N408" s="344"/>
      <c r="O408" s="344"/>
      <c r="P408" s="344"/>
      <c r="Q408" s="344"/>
      <c r="R408" s="344"/>
      <c r="S408" s="344"/>
      <c r="T408" s="344"/>
      <c r="U408" s="344"/>
      <c r="V408" s="344"/>
      <c r="W408" s="344"/>
      <c r="X408" s="344"/>
      <c r="Y408" s="344"/>
      <c r="Z408" s="344"/>
      <c r="AA408" s="344"/>
      <c r="AB408" s="344"/>
      <c r="AC408" s="344"/>
      <c r="AD408" s="344"/>
      <c r="AE408" s="344"/>
      <c r="AF408" s="344"/>
      <c r="AG408" s="344"/>
      <c r="AH408" s="344"/>
      <c r="AI408" s="344"/>
      <c r="AJ408" s="344"/>
      <c r="AK408" s="344"/>
      <c r="AL408" s="344"/>
      <c r="AM408" s="344"/>
      <c r="AN408" s="344"/>
      <c r="AO408" s="344"/>
      <c r="AP408" s="344"/>
      <c r="AQ408" s="344"/>
      <c r="AR408" s="344"/>
      <c r="AS408" s="344"/>
      <c r="AT408" s="344"/>
    </row>
    <row r="409" spans="1:46" x14ac:dyDescent="0.25">
      <c r="A409" s="344"/>
      <c r="B409" s="344"/>
      <c r="C409" s="344"/>
      <c r="D409" s="344"/>
      <c r="E409" s="344"/>
      <c r="F409" s="344"/>
      <c r="G409" s="344"/>
      <c r="H409" s="344"/>
      <c r="I409" s="344"/>
      <c r="J409" s="344"/>
      <c r="K409" s="10"/>
      <c r="L409" s="10"/>
      <c r="M409" s="344"/>
      <c r="N409" s="344"/>
      <c r="O409" s="344"/>
      <c r="P409" s="344"/>
      <c r="Q409" s="344"/>
      <c r="R409" s="344"/>
      <c r="S409" s="344"/>
      <c r="T409" s="344"/>
      <c r="U409" s="344"/>
      <c r="V409" s="344"/>
      <c r="W409" s="344"/>
      <c r="X409" s="344"/>
      <c r="Y409" s="344"/>
      <c r="Z409" s="344"/>
      <c r="AA409" s="344"/>
      <c r="AB409" s="344"/>
      <c r="AC409" s="344"/>
      <c r="AD409" s="344"/>
      <c r="AE409" s="344"/>
      <c r="AF409" s="344"/>
      <c r="AG409" s="344"/>
      <c r="AH409" s="344"/>
      <c r="AI409" s="344"/>
      <c r="AJ409" s="344"/>
      <c r="AK409" s="344"/>
      <c r="AL409" s="344"/>
      <c r="AM409" s="344"/>
      <c r="AN409" s="344"/>
      <c r="AO409" s="344"/>
      <c r="AP409" s="344"/>
      <c r="AQ409" s="344"/>
      <c r="AR409" s="344"/>
      <c r="AS409" s="344"/>
      <c r="AT409" s="344"/>
    </row>
    <row r="410" spans="1:46" x14ac:dyDescent="0.25">
      <c r="A410" s="344"/>
      <c r="B410" s="344"/>
      <c r="C410" s="344"/>
      <c r="D410" s="344"/>
      <c r="E410" s="344"/>
      <c r="F410" s="344"/>
      <c r="G410" s="344"/>
      <c r="H410" s="344"/>
      <c r="I410" s="344"/>
      <c r="J410" s="344"/>
      <c r="K410" s="10"/>
      <c r="L410" s="10"/>
      <c r="M410" s="344"/>
      <c r="N410" s="344"/>
      <c r="O410" s="344"/>
      <c r="P410" s="344"/>
      <c r="Q410" s="344"/>
      <c r="R410" s="344"/>
      <c r="S410" s="344"/>
      <c r="T410" s="344"/>
      <c r="U410" s="344"/>
      <c r="V410" s="344"/>
      <c r="W410" s="344"/>
      <c r="X410" s="344"/>
      <c r="Y410" s="344"/>
      <c r="Z410" s="344"/>
      <c r="AA410" s="344"/>
      <c r="AB410" s="344"/>
      <c r="AC410" s="344"/>
      <c r="AD410" s="344"/>
      <c r="AE410" s="344"/>
      <c r="AF410" s="344"/>
      <c r="AG410" s="344"/>
      <c r="AH410" s="344"/>
      <c r="AI410" s="344"/>
      <c r="AJ410" s="344"/>
      <c r="AK410" s="344"/>
      <c r="AL410" s="344"/>
      <c r="AM410" s="344"/>
      <c r="AN410" s="344"/>
      <c r="AO410" s="344"/>
      <c r="AP410" s="344"/>
      <c r="AQ410" s="344"/>
      <c r="AR410" s="344"/>
      <c r="AS410" s="344"/>
      <c r="AT410" s="344"/>
    </row>
    <row r="411" spans="1:46" x14ac:dyDescent="0.25">
      <c r="A411" s="344"/>
      <c r="B411" s="344"/>
      <c r="C411" s="344"/>
      <c r="D411" s="344"/>
      <c r="E411" s="344"/>
      <c r="F411" s="344"/>
      <c r="G411" s="344"/>
      <c r="H411" s="344"/>
      <c r="I411" s="344"/>
      <c r="J411" s="344"/>
      <c r="K411" s="10"/>
      <c r="L411" s="10"/>
      <c r="M411" s="344"/>
      <c r="N411" s="344"/>
      <c r="O411" s="344"/>
      <c r="P411" s="344"/>
      <c r="Q411" s="344"/>
      <c r="R411" s="344"/>
      <c r="S411" s="344"/>
      <c r="T411" s="344"/>
      <c r="U411" s="344"/>
      <c r="V411" s="344"/>
      <c r="W411" s="344"/>
      <c r="X411" s="344"/>
      <c r="Y411" s="344"/>
      <c r="Z411" s="344"/>
      <c r="AA411" s="344"/>
      <c r="AB411" s="344"/>
      <c r="AC411" s="344"/>
      <c r="AD411" s="344"/>
      <c r="AE411" s="344"/>
      <c r="AF411" s="344"/>
      <c r="AG411" s="344"/>
      <c r="AH411" s="344"/>
      <c r="AI411" s="344"/>
      <c r="AJ411" s="344"/>
      <c r="AK411" s="344"/>
      <c r="AL411" s="344"/>
      <c r="AM411" s="344"/>
      <c r="AN411" s="344"/>
      <c r="AO411" s="344"/>
      <c r="AP411" s="344"/>
      <c r="AQ411" s="344"/>
      <c r="AR411" s="344"/>
      <c r="AS411" s="344"/>
      <c r="AT411" s="344"/>
    </row>
    <row r="412" spans="1:46" x14ac:dyDescent="0.25">
      <c r="A412" s="344"/>
      <c r="B412" s="344"/>
      <c r="C412" s="344"/>
      <c r="D412" s="344"/>
      <c r="E412" s="344"/>
      <c r="F412" s="344"/>
      <c r="G412" s="344"/>
      <c r="H412" s="344"/>
      <c r="I412" s="344"/>
      <c r="J412" s="344"/>
      <c r="K412" s="10"/>
      <c r="L412" s="10"/>
      <c r="M412" s="344"/>
      <c r="N412" s="344"/>
      <c r="O412" s="344"/>
      <c r="P412" s="344"/>
      <c r="Q412" s="344"/>
      <c r="R412" s="344"/>
      <c r="S412" s="344"/>
      <c r="T412" s="344"/>
      <c r="U412" s="344"/>
      <c r="V412" s="344"/>
      <c r="W412" s="344"/>
      <c r="X412" s="344"/>
      <c r="Y412" s="344"/>
      <c r="Z412" s="344"/>
      <c r="AA412" s="344"/>
      <c r="AB412" s="344"/>
      <c r="AC412" s="344"/>
      <c r="AD412" s="344"/>
      <c r="AE412" s="344"/>
      <c r="AF412" s="344"/>
      <c r="AG412" s="344"/>
      <c r="AH412" s="344"/>
      <c r="AI412" s="344"/>
      <c r="AJ412" s="344"/>
      <c r="AK412" s="344"/>
      <c r="AL412" s="344"/>
      <c r="AM412" s="344"/>
      <c r="AN412" s="344"/>
      <c r="AO412" s="344"/>
      <c r="AP412" s="344"/>
      <c r="AQ412" s="344"/>
      <c r="AR412" s="344"/>
      <c r="AS412" s="344"/>
      <c r="AT412" s="344"/>
    </row>
    <row r="413" spans="1:46" x14ac:dyDescent="0.25">
      <c r="A413" s="344"/>
      <c r="B413" s="344"/>
      <c r="C413" s="344"/>
      <c r="D413" s="344"/>
      <c r="E413" s="344"/>
      <c r="F413" s="344"/>
      <c r="G413" s="344"/>
      <c r="H413" s="344"/>
      <c r="I413" s="344"/>
      <c r="J413" s="344"/>
      <c r="K413" s="10"/>
      <c r="L413" s="10"/>
      <c r="M413" s="344"/>
      <c r="N413" s="344"/>
      <c r="O413" s="344"/>
      <c r="P413" s="344"/>
      <c r="Q413" s="344"/>
      <c r="R413" s="344"/>
      <c r="S413" s="344"/>
      <c r="T413" s="344"/>
      <c r="U413" s="344"/>
      <c r="V413" s="344"/>
      <c r="W413" s="344"/>
      <c r="X413" s="344"/>
      <c r="Y413" s="344"/>
      <c r="Z413" s="344"/>
      <c r="AA413" s="344"/>
      <c r="AB413" s="344"/>
      <c r="AC413" s="344"/>
      <c r="AD413" s="344"/>
      <c r="AE413" s="344"/>
      <c r="AF413" s="344"/>
      <c r="AG413" s="344"/>
      <c r="AH413" s="344"/>
      <c r="AI413" s="344"/>
      <c r="AJ413" s="344"/>
      <c r="AK413" s="344"/>
      <c r="AL413" s="344"/>
      <c r="AM413" s="344"/>
      <c r="AN413" s="344"/>
      <c r="AO413" s="344"/>
      <c r="AP413" s="344"/>
      <c r="AQ413" s="344"/>
      <c r="AR413" s="344"/>
      <c r="AS413" s="344"/>
      <c r="AT413" s="344"/>
    </row>
    <row r="414" spans="1:46" x14ac:dyDescent="0.25">
      <c r="A414" s="344"/>
      <c r="B414" s="344"/>
      <c r="C414" s="344"/>
      <c r="D414" s="344"/>
      <c r="E414" s="344"/>
      <c r="F414" s="344"/>
      <c r="G414" s="344"/>
      <c r="H414" s="344"/>
      <c r="I414" s="344"/>
      <c r="J414" s="344"/>
      <c r="K414" s="10"/>
      <c r="L414" s="10"/>
      <c r="M414" s="344"/>
      <c r="N414" s="344"/>
      <c r="O414" s="344"/>
      <c r="P414" s="344"/>
      <c r="Q414" s="344"/>
      <c r="R414" s="344"/>
      <c r="S414" s="344"/>
      <c r="T414" s="344"/>
      <c r="U414" s="344"/>
      <c r="V414" s="344"/>
      <c r="W414" s="344"/>
      <c r="X414" s="344"/>
      <c r="Y414" s="344"/>
      <c r="Z414" s="344"/>
      <c r="AA414" s="344"/>
      <c r="AB414" s="344"/>
      <c r="AC414" s="344"/>
      <c r="AD414" s="344"/>
      <c r="AE414" s="344"/>
      <c r="AF414" s="344"/>
      <c r="AG414" s="344"/>
      <c r="AH414" s="344"/>
      <c r="AI414" s="344"/>
      <c r="AJ414" s="344"/>
      <c r="AK414" s="344"/>
      <c r="AL414" s="344"/>
      <c r="AM414" s="344"/>
      <c r="AN414" s="344"/>
      <c r="AO414" s="344"/>
      <c r="AP414" s="344"/>
      <c r="AQ414" s="344"/>
      <c r="AR414" s="344"/>
      <c r="AS414" s="344"/>
      <c r="AT414" s="344"/>
    </row>
    <row r="415" spans="1:46" x14ac:dyDescent="0.25">
      <c r="A415" s="344"/>
      <c r="B415" s="344"/>
      <c r="C415" s="344"/>
      <c r="D415" s="344"/>
      <c r="E415" s="344"/>
      <c r="F415" s="344"/>
      <c r="G415" s="344"/>
      <c r="H415" s="344"/>
      <c r="I415" s="344"/>
      <c r="J415" s="344"/>
      <c r="K415" s="10"/>
      <c r="L415" s="10"/>
      <c r="M415" s="344"/>
      <c r="N415" s="344"/>
      <c r="O415" s="344"/>
      <c r="P415" s="344"/>
      <c r="Q415" s="344"/>
      <c r="R415" s="344"/>
      <c r="S415" s="344"/>
      <c r="T415" s="344"/>
      <c r="U415" s="344"/>
      <c r="V415" s="344"/>
      <c r="W415" s="344"/>
      <c r="X415" s="344"/>
      <c r="Y415" s="344"/>
      <c r="Z415" s="344"/>
      <c r="AA415" s="344"/>
      <c r="AB415" s="344"/>
      <c r="AC415" s="344"/>
      <c r="AD415" s="344"/>
      <c r="AE415" s="344"/>
      <c r="AF415" s="344"/>
      <c r="AG415" s="344"/>
      <c r="AH415" s="344"/>
      <c r="AI415" s="344"/>
      <c r="AJ415" s="344"/>
      <c r="AK415" s="344"/>
      <c r="AL415" s="344"/>
      <c r="AM415" s="344"/>
      <c r="AN415" s="344"/>
      <c r="AO415" s="344"/>
      <c r="AP415" s="344"/>
      <c r="AQ415" s="344"/>
      <c r="AR415" s="344"/>
      <c r="AS415" s="344"/>
      <c r="AT415" s="344"/>
    </row>
    <row r="416" spans="1:46" x14ac:dyDescent="0.25">
      <c r="A416" s="344"/>
      <c r="B416" s="344"/>
      <c r="C416" s="344"/>
      <c r="D416" s="344"/>
      <c r="E416" s="344"/>
      <c r="F416" s="344"/>
      <c r="G416" s="344"/>
      <c r="H416" s="344"/>
      <c r="I416" s="344"/>
      <c r="J416" s="344"/>
      <c r="K416" s="10"/>
      <c r="L416" s="10"/>
      <c r="M416" s="344"/>
      <c r="N416" s="344"/>
      <c r="O416" s="344"/>
      <c r="P416" s="344"/>
      <c r="Q416" s="344"/>
      <c r="R416" s="344"/>
      <c r="S416" s="344"/>
      <c r="T416" s="344"/>
      <c r="U416" s="344"/>
      <c r="V416" s="344"/>
      <c r="W416" s="344"/>
      <c r="X416" s="344"/>
      <c r="Y416" s="344"/>
      <c r="Z416" s="344"/>
      <c r="AA416" s="344"/>
      <c r="AB416" s="344"/>
      <c r="AC416" s="344"/>
      <c r="AD416" s="344"/>
      <c r="AE416" s="344"/>
      <c r="AF416" s="344"/>
      <c r="AG416" s="344"/>
      <c r="AH416" s="344"/>
      <c r="AI416" s="344"/>
      <c r="AJ416" s="344"/>
      <c r="AK416" s="344"/>
      <c r="AL416" s="344"/>
      <c r="AM416" s="344"/>
      <c r="AN416" s="344"/>
      <c r="AO416" s="344"/>
      <c r="AP416" s="344"/>
      <c r="AQ416" s="344"/>
      <c r="AR416" s="344"/>
      <c r="AS416" s="344"/>
      <c r="AT416" s="344"/>
    </row>
    <row r="417" spans="1:46" x14ac:dyDescent="0.25">
      <c r="A417" s="344"/>
      <c r="B417" s="344"/>
      <c r="C417" s="344"/>
      <c r="D417" s="344"/>
      <c r="E417" s="344"/>
      <c r="F417" s="344"/>
      <c r="G417" s="344"/>
      <c r="H417" s="344"/>
      <c r="I417" s="344"/>
      <c r="J417" s="344"/>
      <c r="K417" s="10"/>
      <c r="L417" s="10"/>
      <c r="M417" s="344"/>
      <c r="N417" s="344"/>
      <c r="O417" s="344"/>
      <c r="P417" s="344"/>
      <c r="Q417" s="344"/>
      <c r="R417" s="344"/>
      <c r="S417" s="344"/>
      <c r="T417" s="344"/>
      <c r="U417" s="344"/>
      <c r="V417" s="344"/>
      <c r="W417" s="344"/>
      <c r="X417" s="344"/>
      <c r="Y417" s="344"/>
      <c r="Z417" s="344"/>
      <c r="AA417" s="344"/>
      <c r="AB417" s="344"/>
      <c r="AC417" s="344"/>
      <c r="AD417" s="344"/>
      <c r="AE417" s="344"/>
      <c r="AF417" s="344"/>
      <c r="AG417" s="344"/>
      <c r="AH417" s="344"/>
      <c r="AI417" s="344"/>
      <c r="AJ417" s="344"/>
      <c r="AK417" s="344"/>
      <c r="AL417" s="344"/>
      <c r="AM417" s="344"/>
      <c r="AN417" s="344"/>
      <c r="AO417" s="344"/>
      <c r="AP417" s="344"/>
      <c r="AQ417" s="344"/>
      <c r="AR417" s="344"/>
      <c r="AS417" s="344"/>
      <c r="AT417" s="344"/>
    </row>
  </sheetData>
  <mergeCells count="1">
    <mergeCell ref="AE1:AF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J303"/>
  <sheetViews>
    <sheetView topLeftCell="I1" workbookViewId="0">
      <selection activeCell="X15" sqref="X15"/>
    </sheetView>
  </sheetViews>
  <sheetFormatPr defaultColWidth="9.140625" defaultRowHeight="12.75" x14ac:dyDescent="0.2"/>
  <cols>
    <col min="1" max="1" width="9" style="6" customWidth="1"/>
    <col min="2" max="2" width="29.85546875" style="6" customWidth="1"/>
    <col min="3" max="3" width="24.85546875" style="6" customWidth="1"/>
    <col min="4" max="4" width="27.5703125" style="6" customWidth="1"/>
    <col min="5" max="5" width="8.140625" style="6" customWidth="1"/>
    <col min="6" max="6" width="4.85546875" style="6" customWidth="1"/>
    <col min="7" max="7" width="8.140625" style="6" customWidth="1"/>
    <col min="8" max="8" width="28.85546875" style="6" customWidth="1"/>
    <col min="9" max="9" width="3.5703125" style="6" customWidth="1"/>
    <col min="10" max="10" width="4.85546875" style="6" customWidth="1"/>
    <col min="11" max="12" width="15" style="6" customWidth="1"/>
    <col min="13" max="13" width="13.140625" style="6" bestFit="1" customWidth="1"/>
    <col min="14" max="15" width="9.140625" style="6"/>
    <col min="16" max="16" width="10.42578125" style="6" bestFit="1" customWidth="1"/>
    <col min="17" max="17" width="9.140625" style="6"/>
    <col min="18" max="18" width="11.42578125" style="6" bestFit="1" customWidth="1"/>
    <col min="19" max="19" width="9.140625" style="6"/>
    <col min="20" max="20" width="10.42578125" style="6" bestFit="1" customWidth="1"/>
    <col min="21" max="21" width="13.140625" style="6" bestFit="1" customWidth="1"/>
    <col min="22" max="22" width="9.140625" style="6"/>
    <col min="23" max="26" width="10.5703125" style="6" customWidth="1"/>
    <col min="27" max="16384" width="9.140625" style="6"/>
  </cols>
  <sheetData>
    <row r="1" spans="1:36" ht="15" x14ac:dyDescent="0.25">
      <c r="A1" s="344" t="s">
        <v>634</v>
      </c>
      <c r="B1" s="344" t="s">
        <v>633</v>
      </c>
      <c r="C1" s="344" t="s">
        <v>632</v>
      </c>
      <c r="D1" s="344" t="s">
        <v>631</v>
      </c>
      <c r="E1" s="344" t="s">
        <v>630</v>
      </c>
      <c r="F1" s="344" t="s">
        <v>629</v>
      </c>
      <c r="G1" s="344" t="s">
        <v>628</v>
      </c>
      <c r="H1" s="344" t="s">
        <v>627</v>
      </c>
      <c r="I1" s="344" t="s">
        <v>626</v>
      </c>
      <c r="J1" s="344" t="s">
        <v>625</v>
      </c>
      <c r="K1" s="344" t="s">
        <v>624</v>
      </c>
      <c r="L1" s="344"/>
      <c r="M1" s="343" t="s">
        <v>665</v>
      </c>
      <c r="N1" s="344"/>
      <c r="O1" s="344"/>
      <c r="P1" s="344"/>
      <c r="Q1" s="344"/>
      <c r="R1" s="344"/>
      <c r="S1" s="344"/>
      <c r="T1" s="344"/>
      <c r="U1" s="345"/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</row>
    <row r="2" spans="1:36" ht="15" x14ac:dyDescent="0.25">
      <c r="A2" s="344">
        <v>1183</v>
      </c>
      <c r="B2" s="344" t="s">
        <v>622</v>
      </c>
      <c r="C2" s="344" t="s">
        <v>621</v>
      </c>
      <c r="D2" s="344" t="s">
        <v>246</v>
      </c>
      <c r="E2" s="344" t="s">
        <v>241</v>
      </c>
      <c r="F2" s="344" t="s">
        <v>213</v>
      </c>
      <c r="G2" s="344">
        <v>800</v>
      </c>
      <c r="H2" s="344" t="s">
        <v>239</v>
      </c>
      <c r="I2" s="344" t="s">
        <v>211</v>
      </c>
      <c r="J2" s="344">
        <v>16</v>
      </c>
      <c r="K2" s="376">
        <v>2622703</v>
      </c>
      <c r="L2" s="376"/>
      <c r="M2" s="344"/>
      <c r="N2" s="344">
        <v>2015</v>
      </c>
      <c r="O2" s="344"/>
      <c r="P2" s="344"/>
      <c r="Q2" s="344"/>
      <c r="R2" s="344"/>
      <c r="S2" s="344"/>
      <c r="T2" s="344"/>
      <c r="U2" s="345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4"/>
      <c r="AH2" s="344"/>
      <c r="AI2" s="344"/>
      <c r="AJ2" s="344"/>
    </row>
    <row r="3" spans="1:36" ht="15" x14ac:dyDescent="0.25">
      <c r="A3" s="344">
        <v>1186</v>
      </c>
      <c r="B3" s="344" t="s">
        <v>619</v>
      </c>
      <c r="C3" s="344" t="s">
        <v>618</v>
      </c>
      <c r="D3" s="344" t="s">
        <v>617</v>
      </c>
      <c r="E3" s="344" t="s">
        <v>241</v>
      </c>
      <c r="F3" s="344" t="s">
        <v>213</v>
      </c>
      <c r="G3" s="344">
        <v>800</v>
      </c>
      <c r="H3" s="344" t="s">
        <v>239</v>
      </c>
      <c r="I3" s="344" t="s">
        <v>211</v>
      </c>
      <c r="J3" s="344">
        <v>16</v>
      </c>
      <c r="K3" s="376">
        <v>582736</v>
      </c>
      <c r="L3" s="376"/>
      <c r="M3" s="348">
        <v>1</v>
      </c>
      <c r="N3" s="344" t="s">
        <v>664</v>
      </c>
      <c r="O3" s="344"/>
      <c r="P3" s="349" t="s">
        <v>250</v>
      </c>
      <c r="Q3" s="344" t="s">
        <v>659</v>
      </c>
      <c r="R3" s="344"/>
      <c r="S3" s="344" t="s">
        <v>454</v>
      </c>
      <c r="T3" s="344"/>
      <c r="U3" s="345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  <c r="AI3" s="344"/>
      <c r="AJ3" s="344"/>
    </row>
    <row r="4" spans="1:36" ht="15" x14ac:dyDescent="0.25">
      <c r="A4" s="344">
        <v>1209</v>
      </c>
      <c r="B4" s="344" t="s">
        <v>615</v>
      </c>
      <c r="C4" s="344" t="s">
        <v>521</v>
      </c>
      <c r="D4" s="344" t="s">
        <v>520</v>
      </c>
      <c r="E4" s="344" t="s">
        <v>614</v>
      </c>
      <c r="F4" s="344" t="s">
        <v>213</v>
      </c>
      <c r="G4" s="344">
        <v>500</v>
      </c>
      <c r="H4" s="344" t="s">
        <v>612</v>
      </c>
      <c r="I4" s="344" t="s">
        <v>211</v>
      </c>
      <c r="J4" s="344">
        <v>16</v>
      </c>
      <c r="K4" s="376">
        <v>5499653</v>
      </c>
      <c r="L4" s="376"/>
      <c r="M4" s="348">
        <f t="shared" ref="M4:M34" si="0">M3+1</f>
        <v>2</v>
      </c>
      <c r="N4" s="349" t="s">
        <v>500</v>
      </c>
      <c r="O4" s="350">
        <v>0.22500000000000001</v>
      </c>
      <c r="P4" s="351">
        <f>SUMIFS($K$2:$K$123,$A$2:$A$123,$N4)*O4</f>
        <v>605634.75</v>
      </c>
      <c r="Q4" s="344"/>
      <c r="R4" s="344"/>
      <c r="S4" s="344"/>
      <c r="T4" s="344"/>
      <c r="U4" s="345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4"/>
    </row>
    <row r="5" spans="1:36" ht="15" x14ac:dyDescent="0.25">
      <c r="A5" s="344">
        <v>1210</v>
      </c>
      <c r="B5" s="344" t="s">
        <v>610</v>
      </c>
      <c r="C5" s="344" t="s">
        <v>221</v>
      </c>
      <c r="D5" s="344" t="s">
        <v>609</v>
      </c>
      <c r="E5" s="344" t="s">
        <v>241</v>
      </c>
      <c r="F5" s="344" t="s">
        <v>213</v>
      </c>
      <c r="G5" s="344">
        <v>800</v>
      </c>
      <c r="H5" s="344" t="s">
        <v>239</v>
      </c>
      <c r="I5" s="344" t="s">
        <v>211</v>
      </c>
      <c r="J5" s="344">
        <v>16</v>
      </c>
      <c r="K5" s="376">
        <v>3662918</v>
      </c>
      <c r="L5" s="376"/>
      <c r="M5" s="348">
        <f t="shared" si="0"/>
        <v>3</v>
      </c>
      <c r="N5" s="349" t="s">
        <v>495</v>
      </c>
      <c r="O5" s="350">
        <v>1</v>
      </c>
      <c r="P5" s="351">
        <f>SUMIFS($K$2:$K$123,$A$2:$A$123,$N5)*O5</f>
        <v>1666905</v>
      </c>
      <c r="Q5" s="344"/>
      <c r="R5" s="344"/>
      <c r="S5" s="344"/>
      <c r="T5" s="344"/>
      <c r="U5" s="345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</row>
    <row r="6" spans="1:36" ht="15" x14ac:dyDescent="0.25">
      <c r="A6" s="344">
        <v>1230</v>
      </c>
      <c r="B6" s="344" t="s">
        <v>605</v>
      </c>
      <c r="C6" s="344" t="s">
        <v>395</v>
      </c>
      <c r="D6" s="344" t="s">
        <v>604</v>
      </c>
      <c r="E6" s="344"/>
      <c r="F6" s="344" t="s">
        <v>213</v>
      </c>
      <c r="G6" s="344"/>
      <c r="H6" s="344" t="s">
        <v>212</v>
      </c>
      <c r="I6" s="344" t="s">
        <v>211</v>
      </c>
      <c r="J6" s="344">
        <v>16</v>
      </c>
      <c r="K6" s="376">
        <v>429259</v>
      </c>
      <c r="L6" s="376"/>
      <c r="M6" s="348">
        <f t="shared" si="0"/>
        <v>4</v>
      </c>
      <c r="N6" s="349" t="s">
        <v>419</v>
      </c>
      <c r="O6" s="350">
        <v>1</v>
      </c>
      <c r="P6" s="351">
        <f>SUMIFS($K$2:$K$123,$A$2:$A$123,$N6)*O6</f>
        <v>246774</v>
      </c>
      <c r="Q6" s="344"/>
      <c r="R6" s="344"/>
      <c r="S6" s="344"/>
      <c r="T6" s="344"/>
      <c r="U6" s="345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</row>
    <row r="7" spans="1:36" ht="15" x14ac:dyDescent="0.25">
      <c r="A7" s="344">
        <v>123001</v>
      </c>
      <c r="B7" s="344" t="s">
        <v>688</v>
      </c>
      <c r="C7" s="344" t="s">
        <v>395</v>
      </c>
      <c r="D7" s="344" t="s">
        <v>604</v>
      </c>
      <c r="E7" s="344"/>
      <c r="F7" s="344" t="s">
        <v>213</v>
      </c>
      <c r="G7" s="344"/>
      <c r="H7" s="344" t="s">
        <v>212</v>
      </c>
      <c r="I7" s="344" t="s">
        <v>211</v>
      </c>
      <c r="J7" s="344">
        <v>16</v>
      </c>
      <c r="K7" s="344">
        <v>0</v>
      </c>
      <c r="L7" s="344"/>
      <c r="M7" s="348">
        <f t="shared" si="0"/>
        <v>5</v>
      </c>
      <c r="N7" s="349" t="s">
        <v>479</v>
      </c>
      <c r="O7" s="344"/>
      <c r="P7" s="344"/>
      <c r="Q7" s="344"/>
      <c r="R7" s="344"/>
      <c r="S7" s="352">
        <v>1</v>
      </c>
      <c r="T7" s="351">
        <f>SUMIFS($K$2:$K$123,$A$2:$A$123,$N7)*S7</f>
        <v>87854</v>
      </c>
      <c r="U7" s="345"/>
      <c r="V7" s="344"/>
      <c r="W7" s="344"/>
      <c r="X7" s="344"/>
      <c r="Y7" s="344"/>
      <c r="Z7" s="344"/>
      <c r="AA7" s="344"/>
      <c r="AB7" s="344"/>
      <c r="AC7" s="344"/>
      <c r="AD7" s="344"/>
      <c r="AE7" s="344"/>
      <c r="AF7" s="344"/>
      <c r="AG7" s="344"/>
      <c r="AH7" s="344"/>
      <c r="AI7" s="344"/>
      <c r="AJ7" s="344"/>
    </row>
    <row r="8" spans="1:36" ht="15" x14ac:dyDescent="0.25">
      <c r="A8" s="344">
        <v>1234</v>
      </c>
      <c r="B8" s="344" t="s">
        <v>602</v>
      </c>
      <c r="C8" s="344" t="s">
        <v>337</v>
      </c>
      <c r="D8" s="344" t="s">
        <v>308</v>
      </c>
      <c r="E8" s="344" t="s">
        <v>336</v>
      </c>
      <c r="F8" s="344" t="s">
        <v>213</v>
      </c>
      <c r="G8" s="344">
        <v>903</v>
      </c>
      <c r="H8" s="344" t="s">
        <v>334</v>
      </c>
      <c r="I8" s="344" t="s">
        <v>211</v>
      </c>
      <c r="J8" s="344">
        <v>16</v>
      </c>
      <c r="K8" s="376">
        <v>2383944</v>
      </c>
      <c r="L8" s="376"/>
      <c r="M8" s="348">
        <f t="shared" si="0"/>
        <v>6</v>
      </c>
      <c r="N8" s="349" t="s">
        <v>1095</v>
      </c>
      <c r="O8" s="344"/>
      <c r="P8" s="344"/>
      <c r="Q8" s="344"/>
      <c r="R8" s="344"/>
      <c r="S8" s="352">
        <v>1</v>
      </c>
      <c r="T8" s="351">
        <f t="shared" ref="T8:T9" si="1">SUMIFS($K$2:$K$123,$A$2:$A$123,$N8)*S8</f>
        <v>1668893</v>
      </c>
      <c r="U8" s="345"/>
      <c r="V8" s="344"/>
      <c r="W8" s="344"/>
      <c r="X8" s="344"/>
      <c r="Y8" s="344"/>
      <c r="Z8" s="344"/>
      <c r="AA8" s="344"/>
      <c r="AB8" s="344"/>
      <c r="AC8" s="344"/>
      <c r="AD8" s="344"/>
      <c r="AE8" s="344"/>
      <c r="AF8" s="344"/>
      <c r="AG8" s="344"/>
      <c r="AH8" s="344"/>
      <c r="AI8" s="344"/>
      <c r="AJ8" s="344"/>
    </row>
    <row r="9" spans="1:36" ht="15" x14ac:dyDescent="0.25">
      <c r="A9" s="344">
        <v>1236</v>
      </c>
      <c r="B9" s="344" t="s">
        <v>600</v>
      </c>
      <c r="C9" s="344" t="s">
        <v>599</v>
      </c>
      <c r="D9" s="344" t="s">
        <v>242</v>
      </c>
      <c r="E9" s="344" t="s">
        <v>250</v>
      </c>
      <c r="F9" s="344" t="s">
        <v>250</v>
      </c>
      <c r="G9" s="344">
        <v>900</v>
      </c>
      <c r="H9" s="344" t="s">
        <v>597</v>
      </c>
      <c r="I9" s="344" t="s">
        <v>211</v>
      </c>
      <c r="J9" s="344">
        <v>16</v>
      </c>
      <c r="K9" s="376">
        <v>2994718</v>
      </c>
      <c r="L9" s="376"/>
      <c r="M9" s="348">
        <f t="shared" si="0"/>
        <v>7</v>
      </c>
      <c r="N9" s="349" t="s">
        <v>1096</v>
      </c>
      <c r="O9" s="344"/>
      <c r="P9" s="344"/>
      <c r="Q9" s="344"/>
      <c r="R9" s="344"/>
      <c r="S9" s="352">
        <v>1</v>
      </c>
      <c r="T9" s="351">
        <f t="shared" si="1"/>
        <v>768426</v>
      </c>
      <c r="U9" s="345"/>
      <c r="V9" s="344"/>
      <c r="W9" s="344"/>
      <c r="X9" s="344"/>
      <c r="Y9" s="344"/>
      <c r="Z9" s="344"/>
      <c r="AA9" s="344"/>
      <c r="AB9" s="344"/>
      <c r="AC9" s="344"/>
      <c r="AD9" s="344"/>
      <c r="AE9" s="344"/>
      <c r="AF9" s="344"/>
      <c r="AG9" s="344"/>
      <c r="AH9" s="344"/>
      <c r="AI9" s="344"/>
      <c r="AJ9" s="344"/>
    </row>
    <row r="10" spans="1:36" ht="15" x14ac:dyDescent="0.25">
      <c r="A10" s="344">
        <v>1242</v>
      </c>
      <c r="B10" s="344" t="s">
        <v>595</v>
      </c>
      <c r="C10" s="344" t="s">
        <v>588</v>
      </c>
      <c r="D10" s="344" t="s">
        <v>304</v>
      </c>
      <c r="E10" s="344" t="s">
        <v>241</v>
      </c>
      <c r="F10" s="344" t="s">
        <v>213</v>
      </c>
      <c r="G10" s="344">
        <v>800</v>
      </c>
      <c r="H10" s="344" t="s">
        <v>239</v>
      </c>
      <c r="I10" s="344" t="s">
        <v>211</v>
      </c>
      <c r="J10" s="344">
        <v>16</v>
      </c>
      <c r="K10" s="376">
        <v>3252459</v>
      </c>
      <c r="L10" s="376"/>
      <c r="M10" s="348">
        <f t="shared" si="0"/>
        <v>8</v>
      </c>
      <c r="N10" s="349" t="s">
        <v>661</v>
      </c>
      <c r="O10" s="344"/>
      <c r="P10" s="353">
        <v>318161.01944444445</v>
      </c>
      <c r="Q10" s="344"/>
      <c r="R10" s="353"/>
      <c r="S10" s="344"/>
      <c r="T10" s="344"/>
      <c r="U10" s="345"/>
      <c r="V10" s="344"/>
      <c r="W10" s="358"/>
      <c r="X10" s="371" t="s">
        <v>1142</v>
      </c>
      <c r="Y10" s="371" t="s">
        <v>1143</v>
      </c>
      <c r="Z10" s="371" t="s">
        <v>753</v>
      </c>
      <c r="AA10" s="344"/>
      <c r="AB10" s="344"/>
      <c r="AC10" s="344"/>
      <c r="AD10" s="344"/>
      <c r="AE10" s="344"/>
      <c r="AF10" s="344"/>
      <c r="AG10" s="344"/>
      <c r="AH10" s="344"/>
      <c r="AI10" s="344"/>
      <c r="AJ10" s="344"/>
    </row>
    <row r="11" spans="1:36" ht="15" x14ac:dyDescent="0.25">
      <c r="A11" s="344">
        <v>1247</v>
      </c>
      <c r="B11" s="344" t="s">
        <v>591</v>
      </c>
      <c r="C11" s="344" t="s">
        <v>588</v>
      </c>
      <c r="D11" s="344" t="s">
        <v>304</v>
      </c>
      <c r="E11" s="344" t="s">
        <v>241</v>
      </c>
      <c r="F11" s="344" t="s">
        <v>213</v>
      </c>
      <c r="G11" s="344">
        <v>800</v>
      </c>
      <c r="H11" s="344" t="s">
        <v>239</v>
      </c>
      <c r="I11" s="344" t="s">
        <v>211</v>
      </c>
      <c r="J11" s="344">
        <v>16</v>
      </c>
      <c r="K11" s="376">
        <v>-24905</v>
      </c>
      <c r="L11" s="376"/>
      <c r="M11" s="348">
        <f t="shared" si="0"/>
        <v>9</v>
      </c>
      <c r="N11" s="344"/>
      <c r="O11" s="344"/>
      <c r="P11" s="353">
        <f>SUM(P4:P10)</f>
        <v>2837474.7694444442</v>
      </c>
      <c r="Q11" s="354">
        <v>0.70468945142405404</v>
      </c>
      <c r="R11" s="355">
        <f>P11*Q11</f>
        <v>1999538.5387093995</v>
      </c>
      <c r="S11" s="356">
        <v>0.94333424996730908</v>
      </c>
      <c r="T11" s="357">
        <f>SUM(T7:T9)</f>
        <v>2525173</v>
      </c>
      <c r="U11" s="355">
        <f>T11*S11</f>
        <v>2382082.1779926997</v>
      </c>
      <c r="V11" s="344"/>
      <c r="W11" s="358" t="s">
        <v>755</v>
      </c>
      <c r="X11" s="369">
        <f>SUM(R11,U11)</f>
        <v>4381620.716702099</v>
      </c>
      <c r="Y11" s="369">
        <f>SUM(X$13,X$14)*(X$11/SUM(X$11,X$12))</f>
        <v>5370672.3973984076</v>
      </c>
      <c r="Z11" s="369">
        <f>SUM(X11:Y11)</f>
        <v>9752293.1141005065</v>
      </c>
      <c r="AA11" s="344"/>
      <c r="AB11" s="344"/>
      <c r="AC11" s="344"/>
      <c r="AD11" s="344"/>
      <c r="AE11" s="344"/>
      <c r="AF11" s="344"/>
      <c r="AG11" s="344"/>
      <c r="AH11" s="344"/>
      <c r="AI11" s="344"/>
      <c r="AJ11" s="344"/>
    </row>
    <row r="12" spans="1:36" ht="15" x14ac:dyDescent="0.25">
      <c r="A12" s="344">
        <v>1254</v>
      </c>
      <c r="B12" s="344" t="s">
        <v>687</v>
      </c>
      <c r="C12" s="344" t="s">
        <v>686</v>
      </c>
      <c r="D12" s="344" t="s">
        <v>304</v>
      </c>
      <c r="E12" s="344" t="s">
        <v>241</v>
      </c>
      <c r="F12" s="344" t="s">
        <v>213</v>
      </c>
      <c r="G12" s="344">
        <v>800</v>
      </c>
      <c r="H12" s="344" t="s">
        <v>239</v>
      </c>
      <c r="I12" s="344" t="s">
        <v>211</v>
      </c>
      <c r="J12" s="344">
        <v>16</v>
      </c>
      <c r="K12" s="376">
        <v>19889</v>
      </c>
      <c r="L12" s="376"/>
      <c r="M12" s="348">
        <f t="shared" si="0"/>
        <v>10</v>
      </c>
      <c r="N12" s="344"/>
      <c r="O12" s="344"/>
      <c r="P12" s="344"/>
      <c r="Q12" s="344"/>
      <c r="R12" s="344"/>
      <c r="S12" s="344"/>
      <c r="T12" s="344"/>
      <c r="U12" s="345"/>
      <c r="V12" s="344"/>
      <c r="W12" s="358" t="s">
        <v>662</v>
      </c>
      <c r="X12" s="369">
        <f>SUM(R20,U20)</f>
        <v>3377932.0240387376</v>
      </c>
      <c r="Y12" s="369">
        <f>SUM(X$13,X$14)*(X$12/SUM(X$11,X$12))</f>
        <v>4140423.7050092476</v>
      </c>
      <c r="Z12" s="369">
        <f>SUM(X12:Y12)</f>
        <v>7518355.7290479857</v>
      </c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</row>
    <row r="13" spans="1:36" ht="15" x14ac:dyDescent="0.25">
      <c r="A13" s="344">
        <v>1268</v>
      </c>
      <c r="B13" s="344" t="s">
        <v>586</v>
      </c>
      <c r="C13" s="344" t="s">
        <v>354</v>
      </c>
      <c r="D13" s="344" t="s">
        <v>251</v>
      </c>
      <c r="E13" s="344" t="s">
        <v>250</v>
      </c>
      <c r="F13" s="344" t="s">
        <v>250</v>
      </c>
      <c r="G13" s="344">
        <v>120</v>
      </c>
      <c r="H13" s="344" t="s">
        <v>248</v>
      </c>
      <c r="I13" s="344" t="s">
        <v>211</v>
      </c>
      <c r="J13" s="344">
        <v>16</v>
      </c>
      <c r="K13" s="376">
        <v>106543</v>
      </c>
      <c r="L13" s="376"/>
      <c r="M13" s="348">
        <f t="shared" si="0"/>
        <v>11</v>
      </c>
      <c r="N13" s="344" t="s">
        <v>662</v>
      </c>
      <c r="O13" s="344"/>
      <c r="P13" s="349" t="s">
        <v>250</v>
      </c>
      <c r="Q13" s="344" t="s">
        <v>659</v>
      </c>
      <c r="R13" s="344"/>
      <c r="S13" s="344"/>
      <c r="T13" s="344"/>
      <c r="U13" s="345"/>
      <c r="V13" s="344"/>
      <c r="W13" s="358" t="s">
        <v>660</v>
      </c>
      <c r="X13" s="369">
        <f>SUM(R31,U31)</f>
        <v>1548351.8396571705</v>
      </c>
      <c r="Y13" s="369"/>
      <c r="Z13" s="369"/>
      <c r="AA13" s="344"/>
      <c r="AB13" s="344"/>
      <c r="AC13" s="344"/>
      <c r="AD13" s="344"/>
      <c r="AE13" s="344"/>
      <c r="AF13" s="344"/>
      <c r="AG13" s="344"/>
      <c r="AH13" s="344"/>
      <c r="AI13" s="344"/>
      <c r="AJ13" s="344"/>
    </row>
    <row r="14" spans="1:36" ht="15" x14ac:dyDescent="0.25">
      <c r="A14" s="344">
        <v>1273</v>
      </c>
      <c r="B14" s="344" t="s">
        <v>584</v>
      </c>
      <c r="C14" s="344" t="s">
        <v>354</v>
      </c>
      <c r="D14" s="344" t="s">
        <v>251</v>
      </c>
      <c r="E14" s="344" t="s">
        <v>250</v>
      </c>
      <c r="F14" s="344" t="s">
        <v>250</v>
      </c>
      <c r="G14" s="344">
        <v>130</v>
      </c>
      <c r="H14" s="344" t="s">
        <v>452</v>
      </c>
      <c r="I14" s="344" t="s">
        <v>211</v>
      </c>
      <c r="J14" s="344">
        <v>16</v>
      </c>
      <c r="K14" s="376">
        <v>1790630</v>
      </c>
      <c r="L14" s="376"/>
      <c r="M14" s="348">
        <f t="shared" si="0"/>
        <v>12</v>
      </c>
      <c r="N14" s="349" t="s">
        <v>533</v>
      </c>
      <c r="O14" s="350">
        <v>0.2</v>
      </c>
      <c r="P14" s="351">
        <f>SUMIFS($K$2:$K$123,$A$2:$A$123,$N14)*O14</f>
        <v>73177.8</v>
      </c>
      <c r="Q14" s="344"/>
      <c r="R14" s="344"/>
      <c r="S14" s="344"/>
      <c r="T14" s="344"/>
      <c r="U14" s="345"/>
      <c r="V14" s="344"/>
      <c r="W14" s="358" t="s">
        <v>657</v>
      </c>
      <c r="X14" s="369">
        <f>SUM(R33,U33)</f>
        <v>7962744.262750484</v>
      </c>
      <c r="Y14" s="369"/>
      <c r="Z14" s="369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</row>
    <row r="15" spans="1:36" ht="15" x14ac:dyDescent="0.25">
      <c r="A15" s="344">
        <v>1279</v>
      </c>
      <c r="B15" s="344" t="s">
        <v>582</v>
      </c>
      <c r="C15" s="344" t="s">
        <v>351</v>
      </c>
      <c r="D15" s="344" t="s">
        <v>316</v>
      </c>
      <c r="E15" s="344" t="s">
        <v>250</v>
      </c>
      <c r="F15" s="344" t="s">
        <v>250</v>
      </c>
      <c r="G15" s="344">
        <v>110</v>
      </c>
      <c r="H15" s="344" t="s">
        <v>346</v>
      </c>
      <c r="I15" s="344" t="s">
        <v>211</v>
      </c>
      <c r="J15" s="344">
        <v>16</v>
      </c>
      <c r="K15" s="376">
        <v>399234</v>
      </c>
      <c r="L15" s="376"/>
      <c r="M15" s="348">
        <f t="shared" si="0"/>
        <v>13</v>
      </c>
      <c r="N15" s="349" t="s">
        <v>519</v>
      </c>
      <c r="O15" s="350">
        <v>1</v>
      </c>
      <c r="P15" s="351">
        <f>SUMIFS($K$2:$K$123,$A$2:$A$123,$N15)*O15</f>
        <v>4102367</v>
      </c>
      <c r="Q15" s="344"/>
      <c r="R15" s="344"/>
      <c r="S15" s="344"/>
      <c r="T15" s="344"/>
      <c r="U15" s="345"/>
      <c r="V15" s="344"/>
      <c r="W15" s="358"/>
      <c r="X15" s="369"/>
      <c r="Y15" s="369" t="s">
        <v>753</v>
      </c>
      <c r="Z15" s="369">
        <f>SUM(Z11,Z12)</f>
        <v>17270648.843148492</v>
      </c>
      <c r="AA15" s="344"/>
      <c r="AB15" s="344"/>
      <c r="AC15" s="344"/>
      <c r="AD15" s="344"/>
      <c r="AE15" s="344"/>
      <c r="AF15" s="344"/>
      <c r="AG15" s="344"/>
      <c r="AH15" s="344"/>
      <c r="AI15" s="344"/>
      <c r="AJ15" s="344"/>
    </row>
    <row r="16" spans="1:36" ht="15" x14ac:dyDescent="0.25">
      <c r="A16" s="344">
        <v>1281</v>
      </c>
      <c r="B16" s="344" t="s">
        <v>580</v>
      </c>
      <c r="C16" s="344" t="s">
        <v>351</v>
      </c>
      <c r="D16" s="344" t="s">
        <v>316</v>
      </c>
      <c r="E16" s="344" t="s">
        <v>250</v>
      </c>
      <c r="F16" s="344" t="s">
        <v>250</v>
      </c>
      <c r="G16" s="344">
        <v>110</v>
      </c>
      <c r="H16" s="344" t="s">
        <v>346</v>
      </c>
      <c r="I16" s="344" t="s">
        <v>211</v>
      </c>
      <c r="J16" s="344">
        <v>16</v>
      </c>
      <c r="K16" s="376">
        <v>443477</v>
      </c>
      <c r="L16" s="376"/>
      <c r="M16" s="348">
        <f t="shared" si="0"/>
        <v>14</v>
      </c>
      <c r="N16" s="349" t="s">
        <v>500</v>
      </c>
      <c r="O16" s="350">
        <v>0.15</v>
      </c>
      <c r="P16" s="351">
        <f>SUMIFS($K$2:$K$123,$A$2:$A$123,$N16)*O16</f>
        <v>403756.5</v>
      </c>
      <c r="Q16" s="344"/>
      <c r="R16" s="344"/>
      <c r="S16" s="344"/>
      <c r="T16" s="344"/>
      <c r="U16" s="345"/>
      <c r="V16" s="344"/>
      <c r="W16" s="344"/>
      <c r="X16" s="344"/>
      <c r="Y16" s="344"/>
      <c r="Z16" s="344"/>
      <c r="AA16" s="344"/>
      <c r="AB16" s="344"/>
      <c r="AC16" s="344"/>
      <c r="AD16" s="344"/>
      <c r="AE16" s="344"/>
      <c r="AF16" s="344"/>
      <c r="AG16" s="344"/>
      <c r="AH16" s="344"/>
      <c r="AI16" s="344"/>
      <c r="AJ16" s="344"/>
    </row>
    <row r="17" spans="1:36" ht="15" x14ac:dyDescent="0.25">
      <c r="A17" s="344">
        <v>128101</v>
      </c>
      <c r="B17" s="344" t="s">
        <v>578</v>
      </c>
      <c r="C17" s="344" t="s">
        <v>351</v>
      </c>
      <c r="D17" s="344" t="s">
        <v>316</v>
      </c>
      <c r="E17" s="344" t="s">
        <v>250</v>
      </c>
      <c r="F17" s="344" t="s">
        <v>250</v>
      </c>
      <c r="G17" s="344">
        <v>110</v>
      </c>
      <c r="H17" s="344" t="s">
        <v>346</v>
      </c>
      <c r="I17" s="344" t="s">
        <v>211</v>
      </c>
      <c r="J17" s="344">
        <v>16</v>
      </c>
      <c r="K17" s="376">
        <v>116619</v>
      </c>
      <c r="L17" s="376"/>
      <c r="M17" s="348">
        <f t="shared" si="0"/>
        <v>15</v>
      </c>
      <c r="N17" s="349" t="s">
        <v>461</v>
      </c>
      <c r="O17" s="344"/>
      <c r="P17" s="344"/>
      <c r="Q17" s="344"/>
      <c r="R17" s="344"/>
      <c r="S17" s="352">
        <v>1</v>
      </c>
      <c r="T17" s="351">
        <f t="shared" ref="T17" si="2">SUMIFS($K$2:$K$123,$A$2:$A$123,$N17)*S17</f>
        <v>240405</v>
      </c>
      <c r="U17" s="345"/>
      <c r="V17" s="344"/>
      <c r="W17" s="344"/>
      <c r="X17" s="344"/>
      <c r="Y17" s="344"/>
      <c r="Z17" s="344"/>
      <c r="AA17" s="344"/>
      <c r="AB17" s="344"/>
      <c r="AC17" s="344"/>
      <c r="AD17" s="344"/>
      <c r="AE17" s="344"/>
      <c r="AF17" s="344"/>
      <c r="AG17" s="344"/>
      <c r="AH17" s="344"/>
      <c r="AI17" s="344"/>
      <c r="AJ17" s="344"/>
    </row>
    <row r="18" spans="1:36" ht="15" x14ac:dyDescent="0.25">
      <c r="A18" s="344">
        <v>1284</v>
      </c>
      <c r="B18" s="344" t="s">
        <v>576</v>
      </c>
      <c r="C18" s="344" t="s">
        <v>351</v>
      </c>
      <c r="D18" s="344" t="s">
        <v>316</v>
      </c>
      <c r="E18" s="344" t="s">
        <v>250</v>
      </c>
      <c r="F18" s="344" t="s">
        <v>250</v>
      </c>
      <c r="G18" s="344">
        <v>110</v>
      </c>
      <c r="H18" s="344" t="s">
        <v>346</v>
      </c>
      <c r="I18" s="344" t="s">
        <v>211</v>
      </c>
      <c r="J18" s="344">
        <v>16</v>
      </c>
      <c r="K18" s="376">
        <v>485467</v>
      </c>
      <c r="L18" s="376"/>
      <c r="M18" s="348">
        <f t="shared" si="0"/>
        <v>16</v>
      </c>
      <c r="N18" s="349" t="s">
        <v>414</v>
      </c>
      <c r="O18" s="350">
        <v>1</v>
      </c>
      <c r="P18" s="351">
        <f>SUMIFS($K$2:$K$123,$A$2:$A$123,$N18)*O18</f>
        <v>504478</v>
      </c>
      <c r="Q18" s="344"/>
      <c r="R18" s="344"/>
      <c r="S18" s="344"/>
      <c r="T18" s="344"/>
      <c r="U18" s="345"/>
      <c r="V18" s="344"/>
      <c r="W18" s="344"/>
      <c r="X18" s="344"/>
      <c r="Y18" s="344"/>
      <c r="Z18" s="344"/>
      <c r="AA18" s="344"/>
      <c r="AB18" s="344"/>
      <c r="AC18" s="344"/>
      <c r="AD18" s="344"/>
      <c r="AE18" s="344"/>
      <c r="AF18" s="344"/>
      <c r="AG18" s="344"/>
      <c r="AH18" s="344"/>
      <c r="AI18" s="344"/>
      <c r="AJ18" s="344"/>
    </row>
    <row r="19" spans="1:36" ht="15" x14ac:dyDescent="0.25">
      <c r="A19" s="344">
        <v>128401</v>
      </c>
      <c r="B19" s="344" t="s">
        <v>574</v>
      </c>
      <c r="C19" s="344" t="s">
        <v>351</v>
      </c>
      <c r="D19" s="344" t="s">
        <v>316</v>
      </c>
      <c r="E19" s="344" t="s">
        <v>250</v>
      </c>
      <c r="F19" s="344" t="s">
        <v>250</v>
      </c>
      <c r="G19" s="344">
        <v>110</v>
      </c>
      <c r="H19" s="344" t="s">
        <v>346</v>
      </c>
      <c r="I19" s="344" t="s">
        <v>211</v>
      </c>
      <c r="J19" s="344">
        <v>16</v>
      </c>
      <c r="K19" s="376">
        <v>140530</v>
      </c>
      <c r="L19" s="376"/>
      <c r="M19" s="348">
        <f t="shared" si="0"/>
        <v>17</v>
      </c>
      <c r="N19" s="349" t="s">
        <v>661</v>
      </c>
      <c r="O19" s="344"/>
      <c r="P19" s="353">
        <v>121127.29166666666</v>
      </c>
      <c r="Q19" s="344"/>
      <c r="R19" s="353"/>
      <c r="S19" s="344"/>
      <c r="T19" s="344"/>
      <c r="U19" s="345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</row>
    <row r="20" spans="1:36" ht="15" x14ac:dyDescent="0.25">
      <c r="A20" s="344">
        <v>1285</v>
      </c>
      <c r="B20" s="344" t="s">
        <v>572</v>
      </c>
      <c r="C20" s="344" t="s">
        <v>351</v>
      </c>
      <c r="D20" s="344" t="s">
        <v>316</v>
      </c>
      <c r="E20" s="344" t="s">
        <v>250</v>
      </c>
      <c r="F20" s="344" t="s">
        <v>250</v>
      </c>
      <c r="G20" s="344">
        <v>110</v>
      </c>
      <c r="H20" s="344" t="s">
        <v>346</v>
      </c>
      <c r="I20" s="344" t="s">
        <v>211</v>
      </c>
      <c r="J20" s="344">
        <v>16</v>
      </c>
      <c r="K20" s="376">
        <v>406414</v>
      </c>
      <c r="L20" s="376"/>
      <c r="M20" s="348">
        <f t="shared" si="0"/>
        <v>18</v>
      </c>
      <c r="N20" s="344"/>
      <c r="O20" s="344"/>
      <c r="P20" s="353">
        <f>SUM(P14:P19)</f>
        <v>5204906.5916666668</v>
      </c>
      <c r="Q20" s="354">
        <v>0.62354281332859285</v>
      </c>
      <c r="R20" s="355">
        <f>P20*Q20</f>
        <v>3245482.0992803709</v>
      </c>
      <c r="S20" s="356">
        <v>0.55094496686161665</v>
      </c>
      <c r="T20" s="357">
        <f>SUM(T16:T18)</f>
        <v>240405</v>
      </c>
      <c r="U20" s="355">
        <f>T20*S20</f>
        <v>132449.92475836695</v>
      </c>
      <c r="V20" s="344"/>
      <c r="W20" s="344"/>
      <c r="X20" s="344"/>
      <c r="Y20" s="344"/>
      <c r="Z20" s="344"/>
      <c r="AA20" s="344"/>
      <c r="AB20" s="344"/>
      <c r="AC20" s="344"/>
      <c r="AD20" s="344"/>
      <c r="AE20" s="344"/>
      <c r="AF20" s="344"/>
      <c r="AG20" s="344"/>
      <c r="AH20" s="344"/>
      <c r="AI20" s="344"/>
      <c r="AJ20" s="344"/>
    </row>
    <row r="21" spans="1:36" ht="15" x14ac:dyDescent="0.25">
      <c r="A21" s="344">
        <v>128501</v>
      </c>
      <c r="B21" s="344" t="s">
        <v>570</v>
      </c>
      <c r="C21" s="344" t="s">
        <v>351</v>
      </c>
      <c r="D21" s="344" t="s">
        <v>316</v>
      </c>
      <c r="E21" s="344" t="s">
        <v>250</v>
      </c>
      <c r="F21" s="344" t="s">
        <v>250</v>
      </c>
      <c r="G21" s="344">
        <v>110</v>
      </c>
      <c r="H21" s="344" t="s">
        <v>346</v>
      </c>
      <c r="I21" s="344" t="s">
        <v>211</v>
      </c>
      <c r="J21" s="344">
        <v>16</v>
      </c>
      <c r="K21" s="376">
        <v>15508</v>
      </c>
      <c r="L21" s="376"/>
      <c r="M21" s="348">
        <f t="shared" si="0"/>
        <v>19</v>
      </c>
      <c r="N21" s="344"/>
      <c r="O21" s="344"/>
      <c r="P21" s="344"/>
      <c r="Q21" s="344"/>
      <c r="R21" s="344"/>
      <c r="S21" s="344"/>
      <c r="T21" s="344"/>
      <c r="U21" s="345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4"/>
      <c r="AI21" s="344"/>
      <c r="AJ21" s="344"/>
    </row>
    <row r="22" spans="1:36" ht="15" x14ac:dyDescent="0.25">
      <c r="A22" s="344">
        <v>1287</v>
      </c>
      <c r="B22" s="344" t="s">
        <v>568</v>
      </c>
      <c r="C22" s="344" t="s">
        <v>351</v>
      </c>
      <c r="D22" s="344" t="s">
        <v>316</v>
      </c>
      <c r="E22" s="344" t="s">
        <v>250</v>
      </c>
      <c r="F22" s="344" t="s">
        <v>250</v>
      </c>
      <c r="G22" s="344">
        <v>110</v>
      </c>
      <c r="H22" s="344" t="s">
        <v>346</v>
      </c>
      <c r="I22" s="344" t="s">
        <v>211</v>
      </c>
      <c r="J22" s="344">
        <v>16</v>
      </c>
      <c r="K22" s="376">
        <v>75363</v>
      </c>
      <c r="L22" s="376"/>
      <c r="M22" s="348">
        <f t="shared" si="0"/>
        <v>20</v>
      </c>
      <c r="N22" s="344" t="s">
        <v>660</v>
      </c>
      <c r="O22" s="344"/>
      <c r="P22" s="349" t="s">
        <v>250</v>
      </c>
      <c r="Q22" s="344" t="s">
        <v>659</v>
      </c>
      <c r="R22" s="344"/>
      <c r="S22" s="344"/>
      <c r="T22" s="344"/>
      <c r="U22" s="345"/>
      <c r="V22" s="344"/>
      <c r="W22" s="344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4"/>
      <c r="AJ22" s="344"/>
    </row>
    <row r="23" spans="1:36" ht="15" x14ac:dyDescent="0.25">
      <c r="A23" s="344">
        <v>1290</v>
      </c>
      <c r="B23" s="344" t="s">
        <v>564</v>
      </c>
      <c r="C23" s="344" t="s">
        <v>351</v>
      </c>
      <c r="D23" s="344" t="s">
        <v>316</v>
      </c>
      <c r="E23" s="344" t="s">
        <v>250</v>
      </c>
      <c r="F23" s="344" t="s">
        <v>250</v>
      </c>
      <c r="G23" s="344">
        <v>110</v>
      </c>
      <c r="H23" s="344" t="s">
        <v>346</v>
      </c>
      <c r="I23" s="344" t="s">
        <v>211</v>
      </c>
      <c r="J23" s="344">
        <v>16</v>
      </c>
      <c r="K23" s="376">
        <v>567202</v>
      </c>
      <c r="L23" s="376"/>
      <c r="M23" s="348">
        <f t="shared" si="0"/>
        <v>21</v>
      </c>
      <c r="N23" s="349" t="s">
        <v>601</v>
      </c>
      <c r="O23" s="350">
        <v>0.48</v>
      </c>
      <c r="P23" s="351">
        <f t="shared" ref="P23:P30" si="3">SUMIFS($K$2:$K$123,$A$2:$A$123,$N23)*O23</f>
        <v>1437464.64</v>
      </c>
      <c r="Q23" s="344"/>
      <c r="R23" s="344"/>
      <c r="S23" s="352">
        <v>0.01</v>
      </c>
      <c r="T23" s="351">
        <f t="shared" ref="T23" si="4">SUMIFS($K$2:$K$123,$A$2:$A$123,$N23)*S23</f>
        <v>29947.18</v>
      </c>
      <c r="U23" s="345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</row>
    <row r="24" spans="1:36" ht="15" x14ac:dyDescent="0.25">
      <c r="A24" s="344">
        <v>1291</v>
      </c>
      <c r="B24" s="344" t="s">
        <v>560</v>
      </c>
      <c r="C24" s="344" t="s">
        <v>317</v>
      </c>
      <c r="D24" s="344" t="s">
        <v>316</v>
      </c>
      <c r="E24" s="344" t="s">
        <v>250</v>
      </c>
      <c r="F24" s="344" t="s">
        <v>250</v>
      </c>
      <c r="G24" s="344">
        <v>110</v>
      </c>
      <c r="H24" s="344" t="s">
        <v>346</v>
      </c>
      <c r="I24" s="344" t="s">
        <v>211</v>
      </c>
      <c r="J24" s="344">
        <v>16</v>
      </c>
      <c r="K24" s="376">
        <v>129646</v>
      </c>
      <c r="L24" s="376"/>
      <c r="M24" s="348">
        <f t="shared" si="0"/>
        <v>22</v>
      </c>
      <c r="N24" s="349" t="s">
        <v>539</v>
      </c>
      <c r="O24" s="350">
        <v>0.04</v>
      </c>
      <c r="P24" s="351">
        <f t="shared" si="3"/>
        <v>47143.76</v>
      </c>
      <c r="Q24" s="344"/>
      <c r="R24" s="344"/>
      <c r="S24" s="344"/>
      <c r="T24" s="344"/>
      <c r="U24" s="345"/>
      <c r="V24" s="344"/>
      <c r="W24" s="344"/>
      <c r="X24" s="344"/>
      <c r="Y24" s="344"/>
      <c r="Z24" s="344"/>
      <c r="AA24" s="344"/>
      <c r="AB24" s="344"/>
      <c r="AC24" s="344"/>
      <c r="AD24" s="344"/>
      <c r="AE24" s="344"/>
      <c r="AF24" s="344"/>
      <c r="AG24" s="344"/>
      <c r="AH24" s="344"/>
      <c r="AI24" s="344"/>
      <c r="AJ24" s="344"/>
    </row>
    <row r="25" spans="1:36" ht="15" x14ac:dyDescent="0.25">
      <c r="A25" s="344">
        <v>1293</v>
      </c>
      <c r="B25" s="344" t="s">
        <v>558</v>
      </c>
      <c r="C25" s="344" t="s">
        <v>351</v>
      </c>
      <c r="D25" s="344" t="s">
        <v>316</v>
      </c>
      <c r="E25" s="344" t="s">
        <v>250</v>
      </c>
      <c r="F25" s="344" t="s">
        <v>250</v>
      </c>
      <c r="G25" s="344">
        <v>110</v>
      </c>
      <c r="H25" s="344" t="s">
        <v>346</v>
      </c>
      <c r="I25" s="344" t="s">
        <v>211</v>
      </c>
      <c r="J25" s="344">
        <v>16</v>
      </c>
      <c r="K25" s="376">
        <v>4292885</v>
      </c>
      <c r="L25" s="376"/>
      <c r="M25" s="348">
        <f t="shared" si="0"/>
        <v>23</v>
      </c>
      <c r="N25" s="349" t="s">
        <v>404</v>
      </c>
      <c r="O25" s="350">
        <v>0.25</v>
      </c>
      <c r="P25" s="351">
        <f t="shared" si="3"/>
        <v>59360.5</v>
      </c>
      <c r="Q25" s="344"/>
      <c r="R25" s="344"/>
      <c r="S25" s="344"/>
      <c r="T25" s="344"/>
      <c r="U25" s="345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  <c r="AJ25" s="344"/>
    </row>
    <row r="26" spans="1:36" ht="15" x14ac:dyDescent="0.25">
      <c r="A26" s="344">
        <v>129301</v>
      </c>
      <c r="B26" s="344" t="s">
        <v>556</v>
      </c>
      <c r="C26" s="344" t="s">
        <v>351</v>
      </c>
      <c r="D26" s="344" t="s">
        <v>316</v>
      </c>
      <c r="E26" s="344" t="s">
        <v>250</v>
      </c>
      <c r="F26" s="344" t="s">
        <v>250</v>
      </c>
      <c r="G26" s="344">
        <v>110</v>
      </c>
      <c r="H26" s="344" t="s">
        <v>346</v>
      </c>
      <c r="I26" s="344" t="s">
        <v>211</v>
      </c>
      <c r="J26" s="344">
        <v>16</v>
      </c>
      <c r="K26" s="376">
        <v>641141</v>
      </c>
      <c r="L26" s="376"/>
      <c r="M26" s="348">
        <f t="shared" si="0"/>
        <v>24</v>
      </c>
      <c r="N26" s="349" t="s">
        <v>274</v>
      </c>
      <c r="O26" s="350">
        <v>0.13</v>
      </c>
      <c r="P26" s="351">
        <f t="shared" si="3"/>
        <v>22680.97</v>
      </c>
      <c r="Q26" s="344"/>
      <c r="R26" s="344"/>
      <c r="S26" s="352">
        <v>0.03</v>
      </c>
      <c r="T26" s="351">
        <f t="shared" ref="T26:T27" si="5">SUMIFS($K$2:$K$123,$A$2:$A$123,$N26)*S26</f>
        <v>5234.07</v>
      </c>
      <c r="U26" s="345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344"/>
      <c r="AI26" s="344"/>
      <c r="AJ26" s="344"/>
    </row>
    <row r="27" spans="1:36" ht="15" x14ac:dyDescent="0.25">
      <c r="A27" s="344">
        <v>1294</v>
      </c>
      <c r="B27" s="344" t="s">
        <v>554</v>
      </c>
      <c r="C27" s="344" t="s">
        <v>351</v>
      </c>
      <c r="D27" s="344" t="s">
        <v>316</v>
      </c>
      <c r="E27" s="344" t="s">
        <v>250</v>
      </c>
      <c r="F27" s="344" t="s">
        <v>250</v>
      </c>
      <c r="G27" s="344">
        <v>110</v>
      </c>
      <c r="H27" s="344" t="s">
        <v>346</v>
      </c>
      <c r="I27" s="344" t="s">
        <v>211</v>
      </c>
      <c r="J27" s="344">
        <v>16</v>
      </c>
      <c r="K27" s="376">
        <v>92867</v>
      </c>
      <c r="L27" s="376"/>
      <c r="M27" s="348">
        <f t="shared" si="0"/>
        <v>25</v>
      </c>
      <c r="N27" s="349" t="s">
        <v>272</v>
      </c>
      <c r="O27" s="350">
        <v>0.17</v>
      </c>
      <c r="P27" s="351">
        <f t="shared" si="3"/>
        <v>0</v>
      </c>
      <c r="Q27" s="344"/>
      <c r="R27" s="344"/>
      <c r="S27" s="359">
        <v>6.3299999999999995E-2</v>
      </c>
      <c r="T27" s="351">
        <f t="shared" si="5"/>
        <v>0</v>
      </c>
      <c r="U27" s="345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344"/>
    </row>
    <row r="28" spans="1:36" ht="15" x14ac:dyDescent="0.25">
      <c r="A28" s="344">
        <v>1295</v>
      </c>
      <c r="B28" s="344" t="s">
        <v>551</v>
      </c>
      <c r="C28" s="344" t="s">
        <v>351</v>
      </c>
      <c r="D28" s="344" t="s">
        <v>316</v>
      </c>
      <c r="E28" s="344" t="s">
        <v>250</v>
      </c>
      <c r="F28" s="344" t="s">
        <v>250</v>
      </c>
      <c r="G28" s="344">
        <v>110</v>
      </c>
      <c r="H28" s="344" t="s">
        <v>346</v>
      </c>
      <c r="I28" s="344" t="s">
        <v>211</v>
      </c>
      <c r="J28" s="344">
        <v>16</v>
      </c>
      <c r="K28" s="376">
        <v>584663</v>
      </c>
      <c r="L28" s="376"/>
      <c r="M28" s="348">
        <f t="shared" si="0"/>
        <v>26</v>
      </c>
      <c r="N28" s="349" t="s">
        <v>269</v>
      </c>
      <c r="O28" s="350">
        <v>1.4999999999999999E-2</v>
      </c>
      <c r="P28" s="351">
        <f t="shared" si="3"/>
        <v>0</v>
      </c>
      <c r="Q28" s="344"/>
      <c r="R28" s="344"/>
      <c r="S28" s="344"/>
      <c r="T28" s="344"/>
      <c r="U28" s="345"/>
      <c r="V28" s="344"/>
      <c r="W28" s="344"/>
      <c r="X28" s="344"/>
      <c r="Y28" s="344"/>
      <c r="Z28" s="344"/>
      <c r="AA28" s="344"/>
      <c r="AB28" s="344"/>
      <c r="AC28" s="344"/>
      <c r="AD28" s="344"/>
      <c r="AE28" s="344"/>
      <c r="AF28" s="344"/>
      <c r="AG28" s="344"/>
      <c r="AH28" s="344"/>
      <c r="AI28" s="344"/>
      <c r="AJ28" s="344"/>
    </row>
    <row r="29" spans="1:36" ht="15" x14ac:dyDescent="0.25">
      <c r="A29" s="344">
        <v>129501</v>
      </c>
      <c r="B29" s="344" t="s">
        <v>551</v>
      </c>
      <c r="C29" s="344" t="s">
        <v>351</v>
      </c>
      <c r="D29" s="344" t="s">
        <v>316</v>
      </c>
      <c r="E29" s="344" t="s">
        <v>250</v>
      </c>
      <c r="F29" s="344" t="s">
        <v>250</v>
      </c>
      <c r="G29" s="344"/>
      <c r="H29" s="344" t="s">
        <v>212</v>
      </c>
      <c r="I29" s="344" t="s">
        <v>211</v>
      </c>
      <c r="J29" s="344">
        <v>16</v>
      </c>
      <c r="K29" s="344">
        <v>851</v>
      </c>
      <c r="L29" s="344"/>
      <c r="M29" s="348">
        <f t="shared" si="0"/>
        <v>27</v>
      </c>
      <c r="N29" s="349" t="s">
        <v>266</v>
      </c>
      <c r="O29" s="350">
        <v>0.30499999999999999</v>
      </c>
      <c r="P29" s="351">
        <f t="shared" si="3"/>
        <v>0</v>
      </c>
      <c r="Q29" s="344"/>
      <c r="R29" s="344"/>
      <c r="S29" s="344"/>
      <c r="T29" s="344"/>
      <c r="U29" s="345"/>
      <c r="V29" s="344"/>
      <c r="W29" s="344"/>
      <c r="X29" s="344"/>
      <c r="Y29" s="344"/>
      <c r="Z29" s="344"/>
      <c r="AA29" s="344"/>
      <c r="AB29" s="344"/>
      <c r="AC29" s="344"/>
      <c r="AD29" s="344"/>
      <c r="AE29" s="344"/>
      <c r="AF29" s="344"/>
      <c r="AG29" s="344"/>
      <c r="AH29" s="344"/>
      <c r="AI29" s="344"/>
      <c r="AJ29" s="344"/>
    </row>
    <row r="30" spans="1:36" ht="15" x14ac:dyDescent="0.25">
      <c r="A30" s="344">
        <v>1296</v>
      </c>
      <c r="B30" s="344" t="s">
        <v>549</v>
      </c>
      <c r="C30" s="344" t="s">
        <v>354</v>
      </c>
      <c r="D30" s="344" t="s">
        <v>251</v>
      </c>
      <c r="E30" s="344" t="s">
        <v>250</v>
      </c>
      <c r="F30" s="344" t="s">
        <v>250</v>
      </c>
      <c r="G30" s="344">
        <v>120</v>
      </c>
      <c r="H30" s="344" t="s">
        <v>248</v>
      </c>
      <c r="I30" s="344" t="s">
        <v>211</v>
      </c>
      <c r="J30" s="344">
        <v>16</v>
      </c>
      <c r="K30" s="376">
        <v>5801879</v>
      </c>
      <c r="L30" s="376"/>
      <c r="M30" s="348">
        <f t="shared" si="0"/>
        <v>28</v>
      </c>
      <c r="N30" s="349" t="s">
        <v>260</v>
      </c>
      <c r="O30" s="350">
        <v>0.25</v>
      </c>
      <c r="P30" s="351">
        <f t="shared" si="3"/>
        <v>0</v>
      </c>
      <c r="Q30" s="344"/>
      <c r="R30" s="344"/>
      <c r="S30" s="352">
        <v>0.01</v>
      </c>
      <c r="T30" s="351">
        <f t="shared" ref="T30" si="6">SUMIFS($K$2:$K$123,$A$2:$A$123,$N30)*S30</f>
        <v>0</v>
      </c>
      <c r="U30" s="345"/>
      <c r="V30" s="344"/>
      <c r="W30" s="344"/>
      <c r="X30" s="344"/>
      <c r="Y30" s="344"/>
      <c r="Z30" s="344"/>
      <c r="AA30" s="344"/>
      <c r="AB30" s="344"/>
      <c r="AC30" s="344"/>
      <c r="AD30" s="344"/>
      <c r="AE30" s="344"/>
      <c r="AF30" s="344"/>
      <c r="AG30" s="344"/>
      <c r="AH30" s="344"/>
      <c r="AI30" s="344"/>
      <c r="AJ30" s="344"/>
    </row>
    <row r="31" spans="1:36" ht="15" x14ac:dyDescent="0.25">
      <c r="A31" s="344">
        <v>1297</v>
      </c>
      <c r="B31" s="344" t="s">
        <v>545</v>
      </c>
      <c r="C31" s="344" t="s">
        <v>354</v>
      </c>
      <c r="D31" s="344" t="s">
        <v>251</v>
      </c>
      <c r="E31" s="344" t="s">
        <v>250</v>
      </c>
      <c r="F31" s="344" t="s">
        <v>250</v>
      </c>
      <c r="G31" s="344">
        <v>120</v>
      </c>
      <c r="H31" s="344" t="s">
        <v>248</v>
      </c>
      <c r="I31" s="344" t="s">
        <v>211</v>
      </c>
      <c r="J31" s="344">
        <v>16</v>
      </c>
      <c r="K31" s="376">
        <v>4218997</v>
      </c>
      <c r="L31" s="376"/>
      <c r="M31" s="348">
        <f t="shared" si="0"/>
        <v>29</v>
      </c>
      <c r="N31" s="349"/>
      <c r="O31" s="344"/>
      <c r="P31" s="353">
        <f>SUM(P23:P30)</f>
        <v>1566649.8699999999</v>
      </c>
      <c r="Q31" s="354">
        <v>0.67575917808170261</v>
      </c>
      <c r="R31" s="355">
        <v>1522598</v>
      </c>
      <c r="S31" s="356">
        <v>0.73203310448521375</v>
      </c>
      <c r="T31" s="357">
        <f>SUM(T23:T30)</f>
        <v>35181.25</v>
      </c>
      <c r="U31" s="355">
        <f>T31*S31</f>
        <v>25753.839657170425</v>
      </c>
      <c r="V31" s="344"/>
      <c r="W31" s="344"/>
      <c r="X31" s="344"/>
      <c r="Y31" s="344"/>
      <c r="Z31" s="344"/>
      <c r="AA31" s="344"/>
      <c r="AB31" s="344"/>
      <c r="AC31" s="344"/>
      <c r="AD31" s="344"/>
      <c r="AE31" s="344"/>
      <c r="AF31" s="344"/>
      <c r="AG31" s="344"/>
      <c r="AH31" s="344"/>
      <c r="AI31" s="344"/>
      <c r="AJ31" s="344"/>
    </row>
    <row r="32" spans="1:36" x14ac:dyDescent="0.2">
      <c r="A32" s="344">
        <v>1298</v>
      </c>
      <c r="B32" s="344" t="s">
        <v>543</v>
      </c>
      <c r="C32" s="344" t="s">
        <v>542</v>
      </c>
      <c r="D32" s="344" t="s">
        <v>251</v>
      </c>
      <c r="E32" s="344" t="s">
        <v>250</v>
      </c>
      <c r="F32" s="344" t="s">
        <v>250</v>
      </c>
      <c r="G32" s="344">
        <v>812</v>
      </c>
      <c r="H32" s="344" t="s">
        <v>540</v>
      </c>
      <c r="I32" s="344" t="s">
        <v>211</v>
      </c>
      <c r="J32" s="344">
        <v>16</v>
      </c>
      <c r="K32" s="376">
        <v>1151901</v>
      </c>
      <c r="L32" s="376"/>
      <c r="M32" s="348">
        <f t="shared" si="0"/>
        <v>30</v>
      </c>
      <c r="N32" s="344"/>
      <c r="O32" s="344"/>
      <c r="P32" s="344"/>
      <c r="Q32" s="344"/>
      <c r="R32" s="360">
        <f>SUM(R11,R20,R31)</f>
        <v>6767618.6379897706</v>
      </c>
      <c r="S32" s="344"/>
      <c r="T32" s="344"/>
      <c r="U32" s="360">
        <f>SUM(U11,U20,U31)</f>
        <v>2540285.9424082367</v>
      </c>
      <c r="V32" s="344"/>
      <c r="W32" s="344"/>
      <c r="X32" s="344"/>
      <c r="Y32" s="344"/>
      <c r="Z32" s="344"/>
      <c r="AA32" s="344"/>
      <c r="AB32" s="344"/>
      <c r="AC32" s="344"/>
      <c r="AD32" s="344"/>
      <c r="AE32" s="344"/>
      <c r="AF32" s="344"/>
      <c r="AG32" s="344"/>
      <c r="AH32" s="344"/>
      <c r="AI32" s="344"/>
      <c r="AJ32" s="344"/>
    </row>
    <row r="33" spans="1:36" ht="15" x14ac:dyDescent="0.25">
      <c r="A33" s="344">
        <v>1303</v>
      </c>
      <c r="B33" s="344" t="s">
        <v>537</v>
      </c>
      <c r="C33" s="344" t="s">
        <v>538</v>
      </c>
      <c r="D33" s="344" t="s">
        <v>537</v>
      </c>
      <c r="E33" s="344" t="s">
        <v>536</v>
      </c>
      <c r="F33" s="344" t="s">
        <v>213</v>
      </c>
      <c r="G33" s="344">
        <v>901</v>
      </c>
      <c r="H33" s="344" t="s">
        <v>534</v>
      </c>
      <c r="I33" s="344" t="s">
        <v>211</v>
      </c>
      <c r="J33" s="344">
        <v>16</v>
      </c>
      <c r="K33" s="376">
        <v>1178594</v>
      </c>
      <c r="L33" s="376"/>
      <c r="M33" s="348">
        <f t="shared" si="0"/>
        <v>31</v>
      </c>
      <c r="N33" s="344"/>
      <c r="O33" s="344"/>
      <c r="P33" s="344" t="s">
        <v>657</v>
      </c>
      <c r="Q33" s="361">
        <v>0.94209394674575997</v>
      </c>
      <c r="R33" s="362">
        <f>R32*Q33</f>
        <v>6375732.5527339475</v>
      </c>
      <c r="S33" s="345"/>
      <c r="T33" s="344">
        <v>0.62473742956354805</v>
      </c>
      <c r="U33" s="362">
        <f>U32*T33</f>
        <v>1587011.710016537</v>
      </c>
      <c r="V33" s="344"/>
      <c r="W33" s="344"/>
      <c r="X33" s="344"/>
      <c r="Y33" s="344"/>
      <c r="Z33" s="344"/>
      <c r="AA33" s="344"/>
      <c r="AB33" s="344"/>
      <c r="AC33" s="344"/>
      <c r="AD33" s="344"/>
      <c r="AE33" s="344"/>
      <c r="AF33" s="344"/>
      <c r="AG33" s="344"/>
      <c r="AH33" s="344"/>
      <c r="AI33" s="344"/>
      <c r="AJ33" s="344"/>
    </row>
    <row r="34" spans="1:36" x14ac:dyDescent="0.2">
      <c r="A34" s="344">
        <v>1307</v>
      </c>
      <c r="B34" s="344" t="s">
        <v>532</v>
      </c>
      <c r="C34" s="344" t="s">
        <v>397</v>
      </c>
      <c r="D34" s="344" t="s">
        <v>520</v>
      </c>
      <c r="E34" s="344" t="s">
        <v>531</v>
      </c>
      <c r="F34" s="344" t="s">
        <v>213</v>
      </c>
      <c r="G34" s="344">
        <v>360</v>
      </c>
      <c r="H34" s="344" t="s">
        <v>529</v>
      </c>
      <c r="I34" s="344" t="s">
        <v>211</v>
      </c>
      <c r="J34" s="344">
        <v>16</v>
      </c>
      <c r="K34" s="376">
        <v>365889</v>
      </c>
      <c r="L34" s="376"/>
      <c r="M34" s="348">
        <f t="shared" si="0"/>
        <v>32</v>
      </c>
      <c r="N34" s="344"/>
      <c r="O34" s="344"/>
      <c r="P34" s="344"/>
      <c r="Q34" s="344"/>
      <c r="R34" s="360">
        <f>SUM(R32:R33)</f>
        <v>13143351.190723717</v>
      </c>
      <c r="S34" s="344"/>
      <c r="T34" s="344"/>
      <c r="U34" s="360">
        <f>SUM(U32:U33)</f>
        <v>4127297.6524247737</v>
      </c>
      <c r="V34" s="344"/>
      <c r="W34" s="344"/>
      <c r="X34" s="344"/>
      <c r="Y34" s="344"/>
      <c r="Z34" s="344"/>
      <c r="AA34" s="344"/>
      <c r="AB34" s="344"/>
      <c r="AC34" s="344"/>
      <c r="AD34" s="344"/>
      <c r="AE34" s="344"/>
      <c r="AF34" s="344"/>
      <c r="AG34" s="344"/>
      <c r="AH34" s="344"/>
      <c r="AI34" s="344"/>
      <c r="AJ34" s="344"/>
    </row>
    <row r="35" spans="1:36" x14ac:dyDescent="0.2">
      <c r="A35" s="344">
        <v>1308</v>
      </c>
      <c r="B35" s="344" t="s">
        <v>527</v>
      </c>
      <c r="C35" s="344" t="s">
        <v>262</v>
      </c>
      <c r="D35" s="344" t="s">
        <v>402</v>
      </c>
      <c r="E35" s="344" t="s">
        <v>526</v>
      </c>
      <c r="F35" s="344" t="s">
        <v>213</v>
      </c>
      <c r="G35" s="344">
        <v>850</v>
      </c>
      <c r="H35" s="344" t="s">
        <v>524</v>
      </c>
      <c r="I35" s="344" t="s">
        <v>211</v>
      </c>
      <c r="J35" s="344">
        <v>16</v>
      </c>
      <c r="K35" s="376">
        <v>241227</v>
      </c>
      <c r="L35" s="376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344"/>
      <c r="AG35" s="344"/>
      <c r="AH35" s="344"/>
      <c r="AI35" s="344"/>
      <c r="AJ35" s="344"/>
    </row>
    <row r="36" spans="1:36" x14ac:dyDescent="0.2">
      <c r="A36" s="344">
        <v>1310</v>
      </c>
      <c r="B36" s="344" t="s">
        <v>522</v>
      </c>
      <c r="C36" s="344" t="s">
        <v>521</v>
      </c>
      <c r="D36" s="344" t="s">
        <v>520</v>
      </c>
      <c r="E36" s="344" t="s">
        <v>220</v>
      </c>
      <c r="F36" s="344" t="s">
        <v>220</v>
      </c>
      <c r="G36" s="344" t="s">
        <v>385</v>
      </c>
      <c r="H36" s="344" t="s">
        <v>384</v>
      </c>
      <c r="I36" s="344" t="s">
        <v>211</v>
      </c>
      <c r="J36" s="344">
        <v>16</v>
      </c>
      <c r="K36" s="376">
        <v>7714</v>
      </c>
      <c r="L36" s="376"/>
      <c r="M36" s="344"/>
      <c r="N36" s="344"/>
      <c r="O36" s="344"/>
      <c r="P36" s="344"/>
      <c r="Q36" s="344"/>
      <c r="R36" s="344"/>
      <c r="S36" s="344"/>
      <c r="T36" s="344"/>
      <c r="U36" s="360">
        <f>SUM(R34+U34)</f>
        <v>17270648.843148492</v>
      </c>
      <c r="V36" s="344"/>
      <c r="W36" s="344"/>
      <c r="X36" s="344"/>
      <c r="Y36" s="344"/>
      <c r="Z36" s="344"/>
      <c r="AA36" s="344"/>
      <c r="AB36" s="344"/>
      <c r="AC36" s="344"/>
      <c r="AD36" s="344"/>
      <c r="AE36" s="344"/>
      <c r="AF36" s="344"/>
      <c r="AG36" s="344"/>
      <c r="AH36" s="344"/>
      <c r="AI36" s="344"/>
      <c r="AJ36" s="344"/>
    </row>
    <row r="37" spans="1:36" x14ac:dyDescent="0.2">
      <c r="A37" s="344">
        <v>1325</v>
      </c>
      <c r="B37" s="344" t="s">
        <v>518</v>
      </c>
      <c r="C37" s="344" t="s">
        <v>509</v>
      </c>
      <c r="D37" s="344" t="s">
        <v>285</v>
      </c>
      <c r="E37" s="344" t="s">
        <v>250</v>
      </c>
      <c r="F37" s="344" t="s">
        <v>250</v>
      </c>
      <c r="G37" s="344">
        <v>220</v>
      </c>
      <c r="H37" s="344" t="s">
        <v>411</v>
      </c>
      <c r="I37" s="344" t="s">
        <v>211</v>
      </c>
      <c r="J37" s="344">
        <v>16</v>
      </c>
      <c r="K37" s="376">
        <v>4102367</v>
      </c>
      <c r="L37" s="376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344"/>
      <c r="AG37" s="344"/>
      <c r="AH37" s="344"/>
      <c r="AI37" s="344"/>
      <c r="AJ37" s="344"/>
    </row>
    <row r="38" spans="1:36" x14ac:dyDescent="0.2">
      <c r="A38" s="344">
        <v>132501</v>
      </c>
      <c r="B38" s="344" t="s">
        <v>516</v>
      </c>
      <c r="C38" s="344" t="s">
        <v>509</v>
      </c>
      <c r="D38" s="344" t="s">
        <v>285</v>
      </c>
      <c r="E38" s="344" t="s">
        <v>250</v>
      </c>
      <c r="F38" s="344" t="s">
        <v>250</v>
      </c>
      <c r="G38" s="344">
        <v>220</v>
      </c>
      <c r="H38" s="344" t="s">
        <v>411</v>
      </c>
      <c r="I38" s="344" t="s">
        <v>211</v>
      </c>
      <c r="J38" s="344">
        <v>16</v>
      </c>
      <c r="K38" s="376">
        <v>392496</v>
      </c>
      <c r="L38" s="376"/>
      <c r="M38" s="344"/>
      <c r="N38" s="344"/>
      <c r="O38" s="344"/>
      <c r="P38" s="344"/>
      <c r="Q38" s="344"/>
      <c r="R38" s="344"/>
      <c r="S38" s="344"/>
      <c r="T38" s="344"/>
      <c r="U38" s="363">
        <f>U36/SUM(K2:K150)</f>
        <v>0.13723354078139949</v>
      </c>
      <c r="V38" s="344"/>
      <c r="W38" s="344"/>
      <c r="X38" s="344"/>
      <c r="Y38" s="344"/>
      <c r="Z38" s="344"/>
      <c r="AA38" s="344"/>
      <c r="AB38" s="344"/>
      <c r="AC38" s="344"/>
      <c r="AD38" s="344"/>
      <c r="AE38" s="344"/>
      <c r="AF38" s="344"/>
      <c r="AG38" s="344"/>
      <c r="AH38" s="344"/>
      <c r="AI38" s="344"/>
      <c r="AJ38" s="344"/>
    </row>
    <row r="39" spans="1:36" x14ac:dyDescent="0.2">
      <c r="A39" s="344">
        <v>1332</v>
      </c>
      <c r="B39" s="344" t="s">
        <v>512</v>
      </c>
      <c r="C39" s="344" t="s">
        <v>509</v>
      </c>
      <c r="D39" s="344" t="s">
        <v>285</v>
      </c>
      <c r="E39" s="344" t="s">
        <v>250</v>
      </c>
      <c r="F39" s="344" t="s">
        <v>250</v>
      </c>
      <c r="G39" s="344">
        <v>130</v>
      </c>
      <c r="H39" s="344" t="s">
        <v>452</v>
      </c>
      <c r="I39" s="344" t="s">
        <v>211</v>
      </c>
      <c r="J39" s="344">
        <v>16</v>
      </c>
      <c r="K39" s="376">
        <v>69382</v>
      </c>
      <c r="L39" s="376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  <c r="AC39" s="344"/>
      <c r="AD39" s="344"/>
      <c r="AE39" s="344"/>
      <c r="AF39" s="344"/>
      <c r="AG39" s="344"/>
      <c r="AH39" s="344"/>
      <c r="AI39" s="344"/>
      <c r="AJ39" s="344"/>
    </row>
    <row r="40" spans="1:36" x14ac:dyDescent="0.2">
      <c r="A40" s="344">
        <v>133202</v>
      </c>
      <c r="B40" s="344" t="s">
        <v>685</v>
      </c>
      <c r="C40" s="344" t="s">
        <v>509</v>
      </c>
      <c r="D40" s="344" t="s">
        <v>285</v>
      </c>
      <c r="E40" s="344" t="s">
        <v>250</v>
      </c>
      <c r="F40" s="344" t="s">
        <v>250</v>
      </c>
      <c r="G40" s="344">
        <v>130</v>
      </c>
      <c r="H40" s="344" t="s">
        <v>452</v>
      </c>
      <c r="I40" s="344" t="s">
        <v>211</v>
      </c>
      <c r="J40" s="344">
        <v>16</v>
      </c>
      <c r="K40" s="344">
        <v>-1</v>
      </c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44"/>
      <c r="Y40" s="344"/>
      <c r="Z40" s="344"/>
      <c r="AA40" s="344"/>
      <c r="AB40" s="344"/>
      <c r="AC40" s="344"/>
      <c r="AD40" s="344"/>
      <c r="AE40" s="344"/>
      <c r="AF40" s="344"/>
      <c r="AG40" s="344"/>
      <c r="AH40" s="344"/>
      <c r="AI40" s="344"/>
      <c r="AJ40" s="344"/>
    </row>
    <row r="41" spans="1:36" x14ac:dyDescent="0.2">
      <c r="A41" s="344">
        <v>1333</v>
      </c>
      <c r="B41" s="344" t="s">
        <v>507</v>
      </c>
      <c r="C41" s="344" t="s">
        <v>289</v>
      </c>
      <c r="D41" s="344" t="s">
        <v>285</v>
      </c>
      <c r="E41" s="344" t="s">
        <v>480</v>
      </c>
      <c r="F41" s="344" t="s">
        <v>480</v>
      </c>
      <c r="G41" s="344">
        <v>125</v>
      </c>
      <c r="H41" s="344" t="s">
        <v>405</v>
      </c>
      <c r="I41" s="344" t="s">
        <v>211</v>
      </c>
      <c r="J41" s="344">
        <v>16</v>
      </c>
      <c r="K41" s="376">
        <v>2138377</v>
      </c>
      <c r="L41" s="376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  <c r="AA41" s="344"/>
      <c r="AB41" s="344"/>
      <c r="AC41" s="344"/>
      <c r="AD41" s="344"/>
      <c r="AE41" s="344"/>
      <c r="AF41" s="344"/>
      <c r="AG41" s="344"/>
      <c r="AH41" s="344"/>
      <c r="AI41" s="344"/>
      <c r="AJ41" s="344"/>
    </row>
    <row r="42" spans="1:36" x14ac:dyDescent="0.2">
      <c r="A42" s="344">
        <v>133301</v>
      </c>
      <c r="B42" s="344" t="s">
        <v>684</v>
      </c>
      <c r="C42" s="344" t="s">
        <v>289</v>
      </c>
      <c r="D42" s="344" t="s">
        <v>285</v>
      </c>
      <c r="E42" s="344" t="s">
        <v>480</v>
      </c>
      <c r="F42" s="344" t="s">
        <v>480</v>
      </c>
      <c r="G42" s="344">
        <v>125</v>
      </c>
      <c r="H42" s="344" t="s">
        <v>405</v>
      </c>
      <c r="I42" s="344" t="s">
        <v>211</v>
      </c>
      <c r="J42" s="344">
        <v>16</v>
      </c>
      <c r="K42" s="376">
        <v>22490</v>
      </c>
      <c r="L42" s="376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4"/>
      <c r="AG42" s="344"/>
      <c r="AH42" s="344"/>
      <c r="AI42" s="344"/>
      <c r="AJ42" s="344"/>
    </row>
    <row r="43" spans="1:36" x14ac:dyDescent="0.2">
      <c r="A43" s="344">
        <v>1340</v>
      </c>
      <c r="B43" s="344" t="s">
        <v>504</v>
      </c>
      <c r="C43" s="344" t="s">
        <v>505</v>
      </c>
      <c r="D43" s="344" t="s">
        <v>504</v>
      </c>
      <c r="E43" s="344" t="s">
        <v>250</v>
      </c>
      <c r="F43" s="344" t="s">
        <v>250</v>
      </c>
      <c r="G43" s="344">
        <v>130</v>
      </c>
      <c r="H43" s="344" t="s">
        <v>452</v>
      </c>
      <c r="I43" s="344" t="s">
        <v>211</v>
      </c>
      <c r="J43" s="344">
        <v>16</v>
      </c>
      <c r="K43" s="376">
        <v>3408291</v>
      </c>
      <c r="L43" s="376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4"/>
      <c r="AA43" s="344"/>
      <c r="AB43" s="344"/>
      <c r="AC43" s="344"/>
      <c r="AD43" s="344"/>
      <c r="AE43" s="344"/>
      <c r="AF43" s="344"/>
      <c r="AG43" s="344"/>
      <c r="AH43" s="344"/>
      <c r="AI43" s="344"/>
      <c r="AJ43" s="344"/>
    </row>
    <row r="44" spans="1:36" x14ac:dyDescent="0.2">
      <c r="A44" s="344">
        <v>134001</v>
      </c>
      <c r="B44" s="344" t="s">
        <v>683</v>
      </c>
      <c r="C44" s="344" t="s">
        <v>505</v>
      </c>
      <c r="D44" s="344" t="s">
        <v>504</v>
      </c>
      <c r="E44" s="344" t="s">
        <v>250</v>
      </c>
      <c r="F44" s="344" t="s">
        <v>250</v>
      </c>
      <c r="G44" s="344">
        <v>130</v>
      </c>
      <c r="H44" s="344" t="s">
        <v>452</v>
      </c>
      <c r="I44" s="344" t="s">
        <v>211</v>
      </c>
      <c r="J44" s="344">
        <v>16</v>
      </c>
      <c r="K44" s="376">
        <v>30517</v>
      </c>
      <c r="L44" s="376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</row>
    <row r="45" spans="1:36" x14ac:dyDescent="0.2">
      <c r="A45" s="344">
        <v>1346</v>
      </c>
      <c r="B45" s="344" t="s">
        <v>499</v>
      </c>
      <c r="C45" s="344" t="s">
        <v>498</v>
      </c>
      <c r="D45" s="344" t="s">
        <v>278</v>
      </c>
      <c r="E45" s="344" t="s">
        <v>241</v>
      </c>
      <c r="F45" s="344" t="s">
        <v>213</v>
      </c>
      <c r="G45" s="344">
        <v>860</v>
      </c>
      <c r="H45" s="344" t="s">
        <v>496</v>
      </c>
      <c r="I45" s="344" t="s">
        <v>211</v>
      </c>
      <c r="J45" s="344">
        <v>16</v>
      </c>
      <c r="K45" s="376">
        <v>5193354</v>
      </c>
      <c r="L45" s="376"/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</row>
    <row r="46" spans="1:36" x14ac:dyDescent="0.2">
      <c r="A46" s="344">
        <v>134601</v>
      </c>
      <c r="B46" s="344" t="s">
        <v>501</v>
      </c>
      <c r="C46" s="344" t="s">
        <v>498</v>
      </c>
      <c r="D46" s="344" t="s">
        <v>278</v>
      </c>
      <c r="E46" s="344" t="s">
        <v>241</v>
      </c>
      <c r="F46" s="344" t="s">
        <v>213</v>
      </c>
      <c r="G46" s="344">
        <v>860</v>
      </c>
      <c r="H46" s="344" t="s">
        <v>496</v>
      </c>
      <c r="I46" s="344" t="s">
        <v>211</v>
      </c>
      <c r="J46" s="344">
        <v>16</v>
      </c>
      <c r="K46" s="376">
        <v>65261</v>
      </c>
      <c r="L46" s="376"/>
      <c r="M46" s="344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</row>
    <row r="47" spans="1:36" x14ac:dyDescent="0.2">
      <c r="A47" s="344">
        <v>13462601</v>
      </c>
      <c r="B47" s="344" t="s">
        <v>499</v>
      </c>
      <c r="C47" s="344" t="s">
        <v>498</v>
      </c>
      <c r="D47" s="344" t="s">
        <v>278</v>
      </c>
      <c r="E47" s="344" t="s">
        <v>241</v>
      </c>
      <c r="F47" s="344" t="s">
        <v>213</v>
      </c>
      <c r="G47" s="344">
        <v>860</v>
      </c>
      <c r="H47" s="344" t="s">
        <v>496</v>
      </c>
      <c r="I47" s="344" t="s">
        <v>211</v>
      </c>
      <c r="J47" s="344">
        <v>16</v>
      </c>
      <c r="K47" s="376">
        <v>2691710</v>
      </c>
      <c r="L47" s="376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</row>
    <row r="48" spans="1:36" x14ac:dyDescent="0.2">
      <c r="A48" s="344">
        <v>1349</v>
      </c>
      <c r="B48" s="344" t="s">
        <v>494</v>
      </c>
      <c r="C48" s="344" t="s">
        <v>481</v>
      </c>
      <c r="D48" s="344" t="s">
        <v>285</v>
      </c>
      <c r="E48" s="344" t="s">
        <v>250</v>
      </c>
      <c r="F48" s="344" t="s">
        <v>250</v>
      </c>
      <c r="G48" s="344">
        <v>200</v>
      </c>
      <c r="H48" s="344" t="s">
        <v>415</v>
      </c>
      <c r="I48" s="344" t="s">
        <v>211</v>
      </c>
      <c r="J48" s="344">
        <v>16</v>
      </c>
      <c r="K48" s="376">
        <v>1666905</v>
      </c>
      <c r="L48" s="376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4"/>
      <c r="AG48" s="344"/>
      <c r="AH48" s="344"/>
      <c r="AI48" s="344"/>
      <c r="AJ48" s="344"/>
    </row>
    <row r="49" spans="1:36" x14ac:dyDescent="0.2">
      <c r="A49" s="344">
        <v>134901</v>
      </c>
      <c r="B49" s="344" t="s">
        <v>492</v>
      </c>
      <c r="C49" s="344" t="s">
        <v>481</v>
      </c>
      <c r="D49" s="344" t="s">
        <v>285</v>
      </c>
      <c r="E49" s="344" t="s">
        <v>250</v>
      </c>
      <c r="F49" s="344" t="s">
        <v>250</v>
      </c>
      <c r="G49" s="344">
        <v>200</v>
      </c>
      <c r="H49" s="344" t="s">
        <v>415</v>
      </c>
      <c r="I49" s="344" t="s">
        <v>211</v>
      </c>
      <c r="J49" s="344">
        <v>16</v>
      </c>
      <c r="K49" s="376">
        <v>55355</v>
      </c>
      <c r="L49" s="376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  <c r="AA49" s="344"/>
      <c r="AB49" s="344"/>
      <c r="AC49" s="344"/>
      <c r="AD49" s="344"/>
      <c r="AE49" s="344"/>
      <c r="AF49" s="344"/>
      <c r="AG49" s="344"/>
      <c r="AH49" s="344"/>
      <c r="AI49" s="344"/>
      <c r="AJ49" s="344"/>
    </row>
    <row r="50" spans="1:36" x14ac:dyDescent="0.2">
      <c r="A50" s="344">
        <v>1350</v>
      </c>
      <c r="B50" s="344" t="s">
        <v>488</v>
      </c>
      <c r="C50" s="344" t="s">
        <v>481</v>
      </c>
      <c r="D50" s="344" t="s">
        <v>285</v>
      </c>
      <c r="E50" s="344" t="s">
        <v>250</v>
      </c>
      <c r="F50" s="344" t="s">
        <v>250</v>
      </c>
      <c r="G50" s="344">
        <v>300</v>
      </c>
      <c r="H50" s="344" t="s">
        <v>420</v>
      </c>
      <c r="I50" s="344" t="s">
        <v>211</v>
      </c>
      <c r="J50" s="344">
        <v>16</v>
      </c>
      <c r="K50" s="376">
        <v>2740563</v>
      </c>
      <c r="L50" s="376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4"/>
      <c r="AG50" s="344"/>
      <c r="AH50" s="344"/>
      <c r="AI50" s="344"/>
      <c r="AJ50" s="344"/>
    </row>
    <row r="51" spans="1:36" x14ac:dyDescent="0.2">
      <c r="A51" s="344">
        <v>135001</v>
      </c>
      <c r="B51" s="344" t="s">
        <v>486</v>
      </c>
      <c r="C51" s="344" t="s">
        <v>481</v>
      </c>
      <c r="D51" s="344" t="s">
        <v>285</v>
      </c>
      <c r="E51" s="344" t="s">
        <v>250</v>
      </c>
      <c r="F51" s="344" t="s">
        <v>250</v>
      </c>
      <c r="G51" s="344">
        <v>300</v>
      </c>
      <c r="H51" s="344" t="s">
        <v>420</v>
      </c>
      <c r="I51" s="344" t="s">
        <v>211</v>
      </c>
      <c r="J51" s="344">
        <v>16</v>
      </c>
      <c r="K51" s="376">
        <v>178179</v>
      </c>
      <c r="L51" s="376"/>
      <c r="M51" s="344"/>
      <c r="N51" s="344"/>
      <c r="O51" s="344"/>
      <c r="P51" s="344"/>
      <c r="Q51" s="344"/>
      <c r="R51" s="344"/>
      <c r="S51" s="344"/>
      <c r="T51" s="344"/>
      <c r="U51" s="344"/>
      <c r="V51" s="344"/>
      <c r="W51" s="344"/>
      <c r="X51" s="344"/>
      <c r="Y51" s="344"/>
      <c r="Z51" s="344"/>
      <c r="AA51" s="344"/>
      <c r="AB51" s="344"/>
      <c r="AC51" s="344"/>
      <c r="AD51" s="344"/>
      <c r="AE51" s="344"/>
      <c r="AF51" s="344"/>
      <c r="AG51" s="344"/>
      <c r="AH51" s="344"/>
      <c r="AI51" s="344"/>
      <c r="AJ51" s="344"/>
    </row>
    <row r="52" spans="1:36" x14ac:dyDescent="0.2">
      <c r="A52" s="344">
        <v>135002</v>
      </c>
      <c r="B52" s="344" t="s">
        <v>484</v>
      </c>
      <c r="C52" s="344" t="s">
        <v>481</v>
      </c>
      <c r="D52" s="344" t="s">
        <v>285</v>
      </c>
      <c r="E52" s="344" t="s">
        <v>250</v>
      </c>
      <c r="F52" s="344" t="s">
        <v>250</v>
      </c>
      <c r="G52" s="344">
        <v>300</v>
      </c>
      <c r="H52" s="344" t="s">
        <v>420</v>
      </c>
      <c r="I52" s="344" t="s">
        <v>211</v>
      </c>
      <c r="J52" s="344">
        <v>16</v>
      </c>
      <c r="K52" s="344">
        <v>0</v>
      </c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44"/>
      <c r="AH52" s="344"/>
      <c r="AI52" s="344"/>
      <c r="AJ52" s="344"/>
    </row>
    <row r="53" spans="1:36" x14ac:dyDescent="0.2">
      <c r="A53" s="344">
        <v>1351</v>
      </c>
      <c r="B53" s="344" t="s">
        <v>482</v>
      </c>
      <c r="C53" s="344" t="s">
        <v>481</v>
      </c>
      <c r="D53" s="344" t="s">
        <v>285</v>
      </c>
      <c r="E53" s="344" t="s">
        <v>480</v>
      </c>
      <c r="F53" s="344" t="s">
        <v>480</v>
      </c>
      <c r="G53" s="344">
        <v>300</v>
      </c>
      <c r="H53" s="344" t="s">
        <v>420</v>
      </c>
      <c r="I53" s="344" t="s">
        <v>211</v>
      </c>
      <c r="J53" s="344">
        <v>16</v>
      </c>
      <c r="K53" s="376">
        <v>116682</v>
      </c>
      <c r="L53" s="376"/>
      <c r="M53" s="344"/>
      <c r="N53" s="344"/>
      <c r="O53" s="344"/>
      <c r="P53" s="344"/>
      <c r="Q53" s="344"/>
      <c r="R53" s="344"/>
      <c r="S53" s="344"/>
      <c r="T53" s="344"/>
      <c r="U53" s="344"/>
      <c r="V53" s="344"/>
      <c r="W53" s="344"/>
      <c r="X53" s="344"/>
      <c r="Y53" s="344"/>
      <c r="Z53" s="344"/>
      <c r="AA53" s="344"/>
      <c r="AB53" s="344"/>
      <c r="AC53" s="344"/>
      <c r="AD53" s="344"/>
      <c r="AE53" s="344"/>
      <c r="AF53" s="344"/>
      <c r="AG53" s="344"/>
      <c r="AH53" s="344"/>
      <c r="AI53" s="344"/>
      <c r="AJ53" s="344"/>
    </row>
    <row r="54" spans="1:36" x14ac:dyDescent="0.2">
      <c r="A54" s="344">
        <v>1385</v>
      </c>
      <c r="B54" s="344" t="s">
        <v>478</v>
      </c>
      <c r="C54" s="344" t="s">
        <v>468</v>
      </c>
      <c r="D54" s="344" t="s">
        <v>278</v>
      </c>
      <c r="E54" s="344" t="s">
        <v>454</v>
      </c>
      <c r="F54" s="344" t="s">
        <v>454</v>
      </c>
      <c r="G54" s="344">
        <v>200</v>
      </c>
      <c r="H54" s="344" t="s">
        <v>415</v>
      </c>
      <c r="I54" s="344" t="s">
        <v>211</v>
      </c>
      <c r="J54" s="344">
        <v>16</v>
      </c>
      <c r="K54" s="376">
        <v>87854</v>
      </c>
      <c r="L54" s="376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4"/>
      <c r="AA54" s="344"/>
      <c r="AB54" s="344"/>
      <c r="AC54" s="344"/>
      <c r="AD54" s="344"/>
      <c r="AE54" s="344"/>
      <c r="AF54" s="344"/>
      <c r="AG54" s="344"/>
      <c r="AH54" s="344"/>
      <c r="AI54" s="344"/>
      <c r="AJ54" s="344"/>
    </row>
    <row r="55" spans="1:36" x14ac:dyDescent="0.2">
      <c r="A55" s="344">
        <v>138502</v>
      </c>
      <c r="B55" s="344" t="s">
        <v>682</v>
      </c>
      <c r="C55" s="344" t="s">
        <v>681</v>
      </c>
      <c r="D55" s="344" t="s">
        <v>278</v>
      </c>
      <c r="E55" s="344" t="s">
        <v>454</v>
      </c>
      <c r="F55" s="344" t="s">
        <v>454</v>
      </c>
      <c r="G55" s="344">
        <v>200</v>
      </c>
      <c r="H55" s="344" t="s">
        <v>415</v>
      </c>
      <c r="I55" s="344" t="s">
        <v>211</v>
      </c>
      <c r="J55" s="344">
        <v>16</v>
      </c>
      <c r="K55" s="376">
        <v>9531</v>
      </c>
      <c r="L55" s="376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  <c r="AF55" s="344"/>
      <c r="AG55" s="344"/>
      <c r="AH55" s="344"/>
      <c r="AI55" s="344"/>
      <c r="AJ55" s="344"/>
    </row>
    <row r="56" spans="1:36" x14ac:dyDescent="0.2">
      <c r="A56" s="344">
        <v>1388</v>
      </c>
      <c r="B56" s="344" t="s">
        <v>656</v>
      </c>
      <c r="C56" s="344" t="s">
        <v>468</v>
      </c>
      <c r="D56" s="344" t="s">
        <v>278</v>
      </c>
      <c r="E56" s="344" t="s">
        <v>454</v>
      </c>
      <c r="F56" s="344" t="s">
        <v>454</v>
      </c>
      <c r="G56" s="344">
        <v>200</v>
      </c>
      <c r="H56" s="344" t="s">
        <v>415</v>
      </c>
      <c r="I56" s="344" t="s">
        <v>211</v>
      </c>
      <c r="J56" s="344">
        <v>16</v>
      </c>
      <c r="K56" s="376">
        <v>1668893</v>
      </c>
      <c r="L56" s="376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  <c r="AA56" s="344"/>
      <c r="AB56" s="344"/>
      <c r="AC56" s="344"/>
      <c r="AD56" s="344"/>
      <c r="AE56" s="344"/>
      <c r="AF56" s="344"/>
      <c r="AG56" s="344"/>
      <c r="AH56" s="344"/>
      <c r="AI56" s="344"/>
      <c r="AJ56" s="344"/>
    </row>
    <row r="57" spans="1:36" x14ac:dyDescent="0.2">
      <c r="A57" s="344">
        <v>138801</v>
      </c>
      <c r="B57" s="344" t="s">
        <v>680</v>
      </c>
      <c r="C57" s="344" t="s">
        <v>468</v>
      </c>
      <c r="D57" s="344" t="s">
        <v>278</v>
      </c>
      <c r="E57" s="344" t="s">
        <v>430</v>
      </c>
      <c r="F57" s="344" t="s">
        <v>430</v>
      </c>
      <c r="G57" s="344">
        <v>300</v>
      </c>
      <c r="H57" s="344" t="s">
        <v>420</v>
      </c>
      <c r="I57" s="344" t="s">
        <v>211</v>
      </c>
      <c r="J57" s="344">
        <v>16</v>
      </c>
      <c r="K57" s="376">
        <v>768426</v>
      </c>
      <c r="L57" s="376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  <c r="AC57" s="344"/>
      <c r="AD57" s="344"/>
      <c r="AE57" s="344"/>
      <c r="AF57" s="344"/>
      <c r="AG57" s="344"/>
      <c r="AH57" s="344"/>
      <c r="AI57" s="344"/>
      <c r="AJ57" s="344"/>
    </row>
    <row r="58" spans="1:36" x14ac:dyDescent="0.2">
      <c r="A58" s="344">
        <v>1396</v>
      </c>
      <c r="B58" s="344" t="s">
        <v>475</v>
      </c>
      <c r="C58" s="344" t="s">
        <v>468</v>
      </c>
      <c r="D58" s="344" t="s">
        <v>278</v>
      </c>
      <c r="E58" s="344" t="s">
        <v>454</v>
      </c>
      <c r="F58" s="344" t="s">
        <v>454</v>
      </c>
      <c r="G58" s="344">
        <v>300</v>
      </c>
      <c r="H58" s="344" t="s">
        <v>420</v>
      </c>
      <c r="I58" s="344" t="s">
        <v>211</v>
      </c>
      <c r="J58" s="344">
        <v>16</v>
      </c>
      <c r="K58" s="376">
        <v>1417587</v>
      </c>
      <c r="L58" s="376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4"/>
      <c r="AA58" s="344"/>
      <c r="AB58" s="344"/>
      <c r="AC58" s="344"/>
      <c r="AD58" s="344"/>
      <c r="AE58" s="344"/>
      <c r="AF58" s="344"/>
      <c r="AG58" s="344"/>
      <c r="AH58" s="344"/>
      <c r="AI58" s="344"/>
      <c r="AJ58" s="344"/>
    </row>
    <row r="59" spans="1:36" x14ac:dyDescent="0.2">
      <c r="A59" s="344">
        <v>139601</v>
      </c>
      <c r="B59" s="344" t="s">
        <v>475</v>
      </c>
      <c r="C59" s="344" t="s">
        <v>468</v>
      </c>
      <c r="D59" s="344" t="s">
        <v>278</v>
      </c>
      <c r="E59" s="344" t="s">
        <v>454</v>
      </c>
      <c r="F59" s="344" t="s">
        <v>454</v>
      </c>
      <c r="G59" s="344"/>
      <c r="H59" s="344" t="s">
        <v>212</v>
      </c>
      <c r="I59" s="344" t="s">
        <v>211</v>
      </c>
      <c r="J59" s="344">
        <v>16</v>
      </c>
      <c r="K59" s="376">
        <v>236069</v>
      </c>
      <c r="L59" s="376"/>
      <c r="M59" s="344"/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4"/>
      <c r="Z59" s="344"/>
      <c r="AA59" s="344"/>
      <c r="AB59" s="344"/>
      <c r="AC59" s="344"/>
      <c r="AD59" s="344"/>
      <c r="AE59" s="344"/>
      <c r="AF59" s="344"/>
      <c r="AG59" s="344"/>
      <c r="AH59" s="344"/>
      <c r="AI59" s="344"/>
      <c r="AJ59" s="344"/>
    </row>
    <row r="60" spans="1:36" x14ac:dyDescent="0.2">
      <c r="A60" s="344">
        <v>139602</v>
      </c>
      <c r="B60" s="344" t="s">
        <v>473</v>
      </c>
      <c r="C60" s="344" t="s">
        <v>468</v>
      </c>
      <c r="D60" s="344" t="s">
        <v>278</v>
      </c>
      <c r="E60" s="344" t="s">
        <v>454</v>
      </c>
      <c r="F60" s="344" t="s">
        <v>454</v>
      </c>
      <c r="G60" s="344">
        <v>300</v>
      </c>
      <c r="H60" s="344" t="s">
        <v>420</v>
      </c>
      <c r="I60" s="344" t="s">
        <v>211</v>
      </c>
      <c r="J60" s="344">
        <v>16</v>
      </c>
      <c r="K60" s="376">
        <v>20500</v>
      </c>
      <c r="L60" s="376"/>
      <c r="M60" s="344"/>
      <c r="N60" s="344"/>
      <c r="O60" s="344"/>
      <c r="P60" s="344"/>
      <c r="Q60" s="344"/>
      <c r="R60" s="344"/>
      <c r="S60" s="344"/>
      <c r="T60" s="344"/>
      <c r="U60" s="344"/>
      <c r="V60" s="344"/>
      <c r="W60" s="344"/>
      <c r="X60" s="344"/>
      <c r="Y60" s="344"/>
      <c r="Z60" s="344"/>
      <c r="AA60" s="344"/>
      <c r="AB60" s="344"/>
      <c r="AC60" s="344"/>
      <c r="AD60" s="344"/>
      <c r="AE60" s="344"/>
      <c r="AF60" s="344"/>
      <c r="AG60" s="344"/>
      <c r="AH60" s="344"/>
      <c r="AI60" s="344"/>
      <c r="AJ60" s="344"/>
    </row>
    <row r="61" spans="1:36" x14ac:dyDescent="0.2">
      <c r="A61" s="344">
        <v>1397</v>
      </c>
      <c r="B61" s="344" t="s">
        <v>471</v>
      </c>
      <c r="C61" s="344" t="s">
        <v>468</v>
      </c>
      <c r="D61" s="344" t="s">
        <v>278</v>
      </c>
      <c r="E61" s="344" t="s">
        <v>430</v>
      </c>
      <c r="F61" s="344" t="s">
        <v>430</v>
      </c>
      <c r="G61" s="344">
        <v>300</v>
      </c>
      <c r="H61" s="344" t="s">
        <v>420</v>
      </c>
      <c r="I61" s="344" t="s">
        <v>211</v>
      </c>
      <c r="J61" s="344">
        <v>16</v>
      </c>
      <c r="K61" s="376">
        <v>183914</v>
      </c>
      <c r="L61" s="376"/>
      <c r="M61" s="344"/>
      <c r="N61" s="344"/>
      <c r="O61" s="344"/>
      <c r="P61" s="344"/>
      <c r="Q61" s="344"/>
      <c r="R61" s="344"/>
      <c r="S61" s="344"/>
      <c r="T61" s="344"/>
      <c r="U61" s="344"/>
      <c r="V61" s="344"/>
      <c r="W61" s="344"/>
      <c r="X61" s="344"/>
      <c r="Y61" s="344"/>
      <c r="Z61" s="344"/>
      <c r="AA61" s="344"/>
      <c r="AB61" s="344"/>
      <c r="AC61" s="344"/>
      <c r="AD61" s="344"/>
      <c r="AE61" s="344"/>
      <c r="AF61" s="344"/>
      <c r="AG61" s="344"/>
      <c r="AH61" s="344"/>
      <c r="AI61" s="344"/>
      <c r="AJ61" s="344"/>
    </row>
    <row r="62" spans="1:36" x14ac:dyDescent="0.2">
      <c r="A62" s="344">
        <v>139702</v>
      </c>
      <c r="B62" s="344" t="s">
        <v>469</v>
      </c>
      <c r="C62" s="344" t="s">
        <v>468</v>
      </c>
      <c r="D62" s="344" t="s">
        <v>278</v>
      </c>
      <c r="E62" s="344" t="s">
        <v>430</v>
      </c>
      <c r="F62" s="344" t="s">
        <v>430</v>
      </c>
      <c r="G62" s="344">
        <v>300</v>
      </c>
      <c r="H62" s="344" t="s">
        <v>420</v>
      </c>
      <c r="I62" s="344" t="s">
        <v>211</v>
      </c>
      <c r="J62" s="344">
        <v>16</v>
      </c>
      <c r="K62" s="344">
        <v>900</v>
      </c>
      <c r="L62" s="344"/>
      <c r="M62" s="344"/>
      <c r="N62" s="344"/>
      <c r="O62" s="344"/>
      <c r="P62" s="344"/>
      <c r="Q62" s="344"/>
      <c r="R62" s="344"/>
      <c r="S62" s="344"/>
      <c r="T62" s="344"/>
      <c r="U62" s="344"/>
      <c r="V62" s="344"/>
      <c r="W62" s="344"/>
      <c r="X62" s="344"/>
      <c r="Y62" s="344"/>
      <c r="Z62" s="344"/>
      <c r="AA62" s="344"/>
      <c r="AB62" s="344"/>
      <c r="AC62" s="344"/>
      <c r="AD62" s="344"/>
      <c r="AE62" s="344"/>
      <c r="AF62" s="344"/>
      <c r="AG62" s="344"/>
      <c r="AH62" s="344"/>
      <c r="AI62" s="344"/>
      <c r="AJ62" s="344"/>
    </row>
    <row r="63" spans="1:36" x14ac:dyDescent="0.2">
      <c r="A63" s="344">
        <v>1401</v>
      </c>
      <c r="B63" s="344" t="s">
        <v>466</v>
      </c>
      <c r="C63" s="344" t="s">
        <v>455</v>
      </c>
      <c r="D63" s="344" t="s">
        <v>278</v>
      </c>
      <c r="E63" s="344" t="s">
        <v>430</v>
      </c>
      <c r="F63" s="344" t="s">
        <v>430</v>
      </c>
      <c r="G63" s="344">
        <v>125</v>
      </c>
      <c r="H63" s="344" t="s">
        <v>405</v>
      </c>
      <c r="I63" s="344" t="s">
        <v>211</v>
      </c>
      <c r="J63" s="344">
        <v>16</v>
      </c>
      <c r="K63" s="376">
        <v>3836334</v>
      </c>
      <c r="L63" s="376"/>
      <c r="M63" s="344"/>
      <c r="N63" s="344"/>
      <c r="O63" s="344"/>
      <c r="P63" s="344"/>
      <c r="Q63" s="344"/>
      <c r="R63" s="344"/>
      <c r="S63" s="344"/>
      <c r="T63" s="344"/>
      <c r="U63" s="344"/>
      <c r="V63" s="344"/>
      <c r="W63" s="344"/>
      <c r="X63" s="344"/>
      <c r="Y63" s="344"/>
      <c r="Z63" s="344"/>
      <c r="AA63" s="344"/>
      <c r="AB63" s="344"/>
      <c r="AC63" s="344"/>
      <c r="AD63" s="344"/>
      <c r="AE63" s="344"/>
      <c r="AF63" s="344"/>
      <c r="AG63" s="344"/>
      <c r="AH63" s="344"/>
      <c r="AI63" s="344"/>
      <c r="AJ63" s="344"/>
    </row>
    <row r="64" spans="1:36" x14ac:dyDescent="0.2">
      <c r="A64" s="344">
        <v>140101</v>
      </c>
      <c r="B64" s="344" t="s">
        <v>464</v>
      </c>
      <c r="C64" s="344" t="s">
        <v>455</v>
      </c>
      <c r="D64" s="344" t="s">
        <v>278</v>
      </c>
      <c r="E64" s="344" t="s">
        <v>430</v>
      </c>
      <c r="F64" s="344" t="s">
        <v>430</v>
      </c>
      <c r="G64" s="344">
        <v>125</v>
      </c>
      <c r="H64" s="344" t="s">
        <v>405</v>
      </c>
      <c r="I64" s="344" t="s">
        <v>211</v>
      </c>
      <c r="J64" s="344">
        <v>16</v>
      </c>
      <c r="K64" s="376">
        <v>25765</v>
      </c>
      <c r="L64" s="376"/>
      <c r="M64" s="344"/>
      <c r="N64" s="344"/>
      <c r="O64" s="344"/>
      <c r="P64" s="344"/>
      <c r="Q64" s="344"/>
      <c r="R64" s="344"/>
      <c r="S64" s="344"/>
      <c r="T64" s="344"/>
      <c r="U64" s="344"/>
      <c r="V64" s="344"/>
      <c r="W64" s="344"/>
      <c r="X64" s="344"/>
      <c r="Y64" s="344"/>
      <c r="Z64" s="344"/>
      <c r="AA64" s="344"/>
      <c r="AB64" s="344"/>
      <c r="AC64" s="344"/>
      <c r="AD64" s="344"/>
      <c r="AE64" s="344"/>
      <c r="AF64" s="344"/>
      <c r="AG64" s="344"/>
      <c r="AH64" s="344"/>
      <c r="AI64" s="344"/>
      <c r="AJ64" s="344"/>
    </row>
    <row r="65" spans="1:36" x14ac:dyDescent="0.2">
      <c r="A65" s="344">
        <v>140102</v>
      </c>
      <c r="B65" s="344" t="s">
        <v>462</v>
      </c>
      <c r="C65" s="344" t="s">
        <v>455</v>
      </c>
      <c r="D65" s="344" t="s">
        <v>278</v>
      </c>
      <c r="E65" s="344" t="s">
        <v>430</v>
      </c>
      <c r="F65" s="344" t="s">
        <v>430</v>
      </c>
      <c r="G65" s="344">
        <v>125</v>
      </c>
      <c r="H65" s="344" t="s">
        <v>405</v>
      </c>
      <c r="I65" s="344" t="s">
        <v>211</v>
      </c>
      <c r="J65" s="344">
        <v>16</v>
      </c>
      <c r="K65" s="376">
        <v>16755</v>
      </c>
      <c r="L65" s="376"/>
      <c r="M65" s="344"/>
      <c r="N65" s="344"/>
      <c r="O65" s="344"/>
      <c r="P65" s="344"/>
      <c r="Q65" s="344"/>
      <c r="R65" s="344"/>
      <c r="S65" s="344"/>
      <c r="T65" s="344"/>
      <c r="U65" s="344"/>
      <c r="V65" s="344"/>
      <c r="W65" s="344"/>
      <c r="X65" s="344"/>
      <c r="Y65" s="344"/>
      <c r="Z65" s="344"/>
      <c r="AA65" s="344"/>
      <c r="AB65" s="344"/>
      <c r="AC65" s="344"/>
      <c r="AD65" s="344"/>
      <c r="AE65" s="344"/>
      <c r="AF65" s="344"/>
      <c r="AG65" s="344"/>
      <c r="AH65" s="344"/>
      <c r="AI65" s="344"/>
      <c r="AJ65" s="344"/>
    </row>
    <row r="66" spans="1:36" x14ac:dyDescent="0.2">
      <c r="A66" s="344">
        <v>1402</v>
      </c>
      <c r="B66" s="344" t="s">
        <v>460</v>
      </c>
      <c r="C66" s="344" t="s">
        <v>455</v>
      </c>
      <c r="D66" s="344" t="s">
        <v>278</v>
      </c>
      <c r="E66" s="344" t="s">
        <v>454</v>
      </c>
      <c r="F66" s="344" t="s">
        <v>454</v>
      </c>
      <c r="G66" s="344">
        <v>220</v>
      </c>
      <c r="H66" s="344" t="s">
        <v>411</v>
      </c>
      <c r="I66" s="344" t="s">
        <v>211</v>
      </c>
      <c r="J66" s="344">
        <v>16</v>
      </c>
      <c r="K66" s="376">
        <v>240405</v>
      </c>
      <c r="L66" s="376"/>
      <c r="M66" s="344"/>
      <c r="N66" s="344"/>
      <c r="O66" s="344"/>
      <c r="P66" s="344"/>
      <c r="Q66" s="344"/>
      <c r="R66" s="344"/>
      <c r="S66" s="344"/>
      <c r="T66" s="344"/>
      <c r="U66" s="344"/>
      <c r="V66" s="344"/>
      <c r="W66" s="344"/>
      <c r="X66" s="344"/>
      <c r="Y66" s="344"/>
      <c r="Z66" s="344"/>
      <c r="AA66" s="344"/>
      <c r="AB66" s="344"/>
      <c r="AC66" s="344"/>
      <c r="AD66" s="344"/>
      <c r="AE66" s="344"/>
      <c r="AF66" s="344"/>
      <c r="AG66" s="344"/>
      <c r="AH66" s="344"/>
      <c r="AI66" s="344"/>
      <c r="AJ66" s="344"/>
    </row>
    <row r="67" spans="1:36" x14ac:dyDescent="0.2">
      <c r="A67" s="344">
        <v>140201</v>
      </c>
      <c r="B67" s="344" t="s">
        <v>679</v>
      </c>
      <c r="C67" s="344" t="s">
        <v>678</v>
      </c>
      <c r="D67" s="344" t="s">
        <v>278</v>
      </c>
      <c r="E67" s="344" t="s">
        <v>454</v>
      </c>
      <c r="F67" s="344" t="s">
        <v>454</v>
      </c>
      <c r="G67" s="344">
        <v>220</v>
      </c>
      <c r="H67" s="344" t="s">
        <v>411</v>
      </c>
      <c r="I67" s="344" t="s">
        <v>211</v>
      </c>
      <c r="J67" s="344">
        <v>16</v>
      </c>
      <c r="K67" s="376">
        <v>1326</v>
      </c>
      <c r="L67" s="376"/>
      <c r="M67" s="344"/>
      <c r="N67" s="344"/>
      <c r="O67" s="344"/>
      <c r="P67" s="344"/>
      <c r="Q67" s="344"/>
      <c r="R67" s="344"/>
      <c r="S67" s="344"/>
      <c r="T67" s="344"/>
      <c r="U67" s="344"/>
      <c r="V67" s="344"/>
      <c r="W67" s="344"/>
      <c r="X67" s="344"/>
      <c r="Y67" s="344"/>
      <c r="Z67" s="344"/>
      <c r="AA67" s="344"/>
      <c r="AB67" s="344"/>
      <c r="AC67" s="344"/>
      <c r="AD67" s="344"/>
      <c r="AE67" s="344"/>
      <c r="AF67" s="344"/>
      <c r="AG67" s="344"/>
      <c r="AH67" s="344"/>
      <c r="AI67" s="344"/>
      <c r="AJ67" s="344"/>
    </row>
    <row r="68" spans="1:36" x14ac:dyDescent="0.2">
      <c r="A68" s="344">
        <v>1403</v>
      </c>
      <c r="B68" s="344" t="s">
        <v>458</v>
      </c>
      <c r="C68" s="344" t="s">
        <v>455</v>
      </c>
      <c r="D68" s="344" t="s">
        <v>278</v>
      </c>
      <c r="E68" s="344" t="s">
        <v>454</v>
      </c>
      <c r="F68" s="344" t="s">
        <v>454</v>
      </c>
      <c r="G68" s="344">
        <v>130</v>
      </c>
      <c r="H68" s="344" t="s">
        <v>452</v>
      </c>
      <c r="I68" s="344" t="s">
        <v>211</v>
      </c>
      <c r="J68" s="344">
        <v>16</v>
      </c>
      <c r="K68" s="376">
        <v>227658</v>
      </c>
      <c r="L68" s="376"/>
      <c r="M68" s="344"/>
      <c r="N68" s="344"/>
      <c r="O68" s="344"/>
      <c r="P68" s="344"/>
      <c r="Q68" s="344"/>
      <c r="R68" s="344"/>
      <c r="S68" s="344"/>
      <c r="T68" s="344"/>
      <c r="U68" s="344"/>
      <c r="V68" s="344"/>
      <c r="W68" s="344"/>
      <c r="X68" s="344"/>
      <c r="Y68" s="344"/>
      <c r="Z68" s="344"/>
      <c r="AA68" s="344"/>
      <c r="AB68" s="344"/>
      <c r="AC68" s="344"/>
      <c r="AD68" s="344"/>
      <c r="AE68" s="344"/>
      <c r="AF68" s="344"/>
      <c r="AG68" s="344"/>
      <c r="AH68" s="344"/>
      <c r="AI68" s="344"/>
      <c r="AJ68" s="344"/>
    </row>
    <row r="69" spans="1:36" x14ac:dyDescent="0.2">
      <c r="A69" s="344">
        <v>1405</v>
      </c>
      <c r="B69" s="344" t="s">
        <v>447</v>
      </c>
      <c r="C69" s="344" t="s">
        <v>448</v>
      </c>
      <c r="D69" s="344" t="s">
        <v>447</v>
      </c>
      <c r="E69" s="344" t="s">
        <v>386</v>
      </c>
      <c r="F69" s="344" t="s">
        <v>386</v>
      </c>
      <c r="G69" s="344" t="s">
        <v>385</v>
      </c>
      <c r="H69" s="344" t="s">
        <v>384</v>
      </c>
      <c r="I69" s="344" t="s">
        <v>211</v>
      </c>
      <c r="J69" s="344">
        <v>16</v>
      </c>
      <c r="K69" s="376">
        <v>397387</v>
      </c>
      <c r="L69" s="376"/>
      <c r="M69" s="344"/>
      <c r="N69" s="344"/>
      <c r="O69" s="344"/>
      <c r="P69" s="344"/>
      <c r="Q69" s="344"/>
      <c r="R69" s="344"/>
      <c r="S69" s="344"/>
      <c r="T69" s="344"/>
      <c r="U69" s="344"/>
      <c r="V69" s="344"/>
      <c r="W69" s="344"/>
      <c r="X69" s="344"/>
      <c r="Y69" s="344"/>
      <c r="Z69" s="344"/>
      <c r="AA69" s="344"/>
      <c r="AB69" s="344"/>
      <c r="AC69" s="344"/>
      <c r="AD69" s="344"/>
      <c r="AE69" s="344"/>
      <c r="AF69" s="344"/>
      <c r="AG69" s="344"/>
      <c r="AH69" s="344"/>
      <c r="AI69" s="344"/>
      <c r="AJ69" s="344"/>
    </row>
    <row r="70" spans="1:36" x14ac:dyDescent="0.2">
      <c r="A70" s="344">
        <v>1410</v>
      </c>
      <c r="B70" s="344" t="s">
        <v>441</v>
      </c>
      <c r="C70" s="344" t="s">
        <v>408</v>
      </c>
      <c r="D70" s="344" t="s">
        <v>278</v>
      </c>
      <c r="E70" s="344" t="s">
        <v>250</v>
      </c>
      <c r="F70" s="344" t="s">
        <v>250</v>
      </c>
      <c r="G70" s="344">
        <v>125</v>
      </c>
      <c r="H70" s="344" t="s">
        <v>405</v>
      </c>
      <c r="I70" s="344" t="s">
        <v>211</v>
      </c>
      <c r="J70" s="344">
        <v>16</v>
      </c>
      <c r="K70" s="376">
        <v>363332</v>
      </c>
      <c r="L70" s="376"/>
      <c r="M70" s="344"/>
      <c r="N70" s="344"/>
      <c r="O70" s="344"/>
      <c r="P70" s="344"/>
      <c r="Q70" s="344"/>
      <c r="R70" s="344"/>
      <c r="S70" s="344"/>
      <c r="T70" s="344"/>
      <c r="U70" s="344"/>
      <c r="V70" s="344"/>
      <c r="W70" s="344"/>
      <c r="X70" s="344"/>
      <c r="Y70" s="344"/>
      <c r="Z70" s="344"/>
      <c r="AA70" s="344"/>
      <c r="AB70" s="344"/>
      <c r="AC70" s="344"/>
      <c r="AD70" s="344"/>
      <c r="AE70" s="344"/>
      <c r="AF70" s="344"/>
      <c r="AG70" s="344"/>
      <c r="AH70" s="344"/>
      <c r="AI70" s="344"/>
      <c r="AJ70" s="344"/>
    </row>
    <row r="71" spans="1:36" x14ac:dyDescent="0.2">
      <c r="A71" s="344">
        <v>141001</v>
      </c>
      <c r="B71" s="344" t="s">
        <v>439</v>
      </c>
      <c r="C71" s="344" t="s">
        <v>408</v>
      </c>
      <c r="D71" s="344" t="s">
        <v>278</v>
      </c>
      <c r="E71" s="344" t="s">
        <v>250</v>
      </c>
      <c r="F71" s="344" t="s">
        <v>250</v>
      </c>
      <c r="G71" s="344">
        <v>125</v>
      </c>
      <c r="H71" s="344" t="s">
        <v>405</v>
      </c>
      <c r="I71" s="344" t="s">
        <v>211</v>
      </c>
      <c r="J71" s="344">
        <v>16</v>
      </c>
      <c r="K71" s="376">
        <v>84292</v>
      </c>
      <c r="L71" s="376"/>
      <c r="M71" s="344"/>
      <c r="N71" s="344"/>
      <c r="O71" s="344"/>
      <c r="P71" s="344"/>
      <c r="Q71" s="344"/>
      <c r="R71" s="344"/>
      <c r="S71" s="344"/>
      <c r="T71" s="344"/>
      <c r="U71" s="344"/>
      <c r="V71" s="344"/>
      <c r="W71" s="344"/>
      <c r="X71" s="344"/>
      <c r="Y71" s="344"/>
      <c r="Z71" s="344"/>
      <c r="AA71" s="344"/>
      <c r="AB71" s="344"/>
      <c r="AC71" s="344"/>
      <c r="AD71" s="344"/>
      <c r="AE71" s="344"/>
      <c r="AF71" s="344"/>
      <c r="AG71" s="344"/>
      <c r="AH71" s="344"/>
      <c r="AI71" s="344"/>
      <c r="AJ71" s="344"/>
    </row>
    <row r="72" spans="1:36" x14ac:dyDescent="0.2">
      <c r="A72" s="344">
        <v>141002</v>
      </c>
      <c r="B72" s="344" t="s">
        <v>655</v>
      </c>
      <c r="C72" s="344" t="s">
        <v>408</v>
      </c>
      <c r="D72" s="344" t="s">
        <v>278</v>
      </c>
      <c r="E72" s="344" t="s">
        <v>250</v>
      </c>
      <c r="F72" s="344" t="s">
        <v>250</v>
      </c>
      <c r="G72" s="344">
        <v>125</v>
      </c>
      <c r="H72" s="344" t="s">
        <v>405</v>
      </c>
      <c r="I72" s="344" t="s">
        <v>211</v>
      </c>
      <c r="J72" s="344">
        <v>16</v>
      </c>
      <c r="K72" s="376">
        <v>6168</v>
      </c>
      <c r="L72" s="376"/>
      <c r="M72" s="344"/>
      <c r="N72" s="344"/>
      <c r="O72" s="344"/>
      <c r="P72" s="344"/>
      <c r="Q72" s="344"/>
      <c r="R72" s="344"/>
      <c r="S72" s="344"/>
      <c r="T72" s="344"/>
      <c r="U72" s="344"/>
      <c r="V72" s="344"/>
      <c r="W72" s="344"/>
      <c r="X72" s="344"/>
      <c r="Y72" s="344"/>
      <c r="Z72" s="344"/>
      <c r="AA72" s="344"/>
      <c r="AB72" s="344"/>
      <c r="AC72" s="344"/>
      <c r="AD72" s="344"/>
      <c r="AE72" s="344"/>
      <c r="AF72" s="344"/>
      <c r="AG72" s="344"/>
      <c r="AH72" s="344"/>
      <c r="AI72" s="344"/>
      <c r="AJ72" s="344"/>
    </row>
    <row r="73" spans="1:36" x14ac:dyDescent="0.2">
      <c r="A73" s="344">
        <v>1411</v>
      </c>
      <c r="B73" s="344" t="s">
        <v>437</v>
      </c>
      <c r="C73" s="344" t="s">
        <v>408</v>
      </c>
      <c r="D73" s="344" t="s">
        <v>278</v>
      </c>
      <c r="E73" s="344" t="s">
        <v>430</v>
      </c>
      <c r="F73" s="344" t="s">
        <v>430</v>
      </c>
      <c r="G73" s="344">
        <v>125</v>
      </c>
      <c r="H73" s="344" t="s">
        <v>405</v>
      </c>
      <c r="I73" s="344" t="s">
        <v>211</v>
      </c>
      <c r="J73" s="344">
        <v>16</v>
      </c>
      <c r="K73" s="376">
        <v>2648891</v>
      </c>
      <c r="L73" s="376"/>
      <c r="M73" s="344"/>
      <c r="N73" s="344"/>
      <c r="O73" s="344"/>
      <c r="P73" s="344"/>
      <c r="Q73" s="344"/>
      <c r="R73" s="344"/>
      <c r="S73" s="344"/>
      <c r="T73" s="344"/>
      <c r="U73" s="344"/>
      <c r="V73" s="344"/>
      <c r="W73" s="344"/>
      <c r="X73" s="344"/>
      <c r="Y73" s="344"/>
      <c r="Z73" s="344"/>
      <c r="AA73" s="344"/>
      <c r="AB73" s="344"/>
      <c r="AC73" s="344"/>
      <c r="AD73" s="344"/>
      <c r="AE73" s="344"/>
      <c r="AF73" s="344"/>
      <c r="AG73" s="344"/>
      <c r="AH73" s="344"/>
      <c r="AI73" s="344"/>
      <c r="AJ73" s="344"/>
    </row>
    <row r="74" spans="1:36" x14ac:dyDescent="0.2">
      <c r="A74" s="344">
        <v>1415</v>
      </c>
      <c r="B74" s="344" t="s">
        <v>278</v>
      </c>
      <c r="C74" s="344" t="s">
        <v>408</v>
      </c>
      <c r="D74" s="344" t="s">
        <v>278</v>
      </c>
      <c r="E74" s="344" t="s">
        <v>277</v>
      </c>
      <c r="F74" s="344" t="s">
        <v>213</v>
      </c>
      <c r="G74" s="344">
        <v>862</v>
      </c>
      <c r="H74" s="344" t="s">
        <v>275</v>
      </c>
      <c r="I74" s="344" t="s">
        <v>211</v>
      </c>
      <c r="J74" s="344">
        <v>16</v>
      </c>
      <c r="K74" s="376">
        <v>687329</v>
      </c>
      <c r="L74" s="376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44"/>
      <c r="Y74" s="344"/>
      <c r="Z74" s="344"/>
      <c r="AA74" s="344"/>
      <c r="AB74" s="344"/>
      <c r="AC74" s="344"/>
      <c r="AD74" s="344"/>
      <c r="AE74" s="344"/>
      <c r="AF74" s="344"/>
      <c r="AG74" s="344"/>
      <c r="AH74" s="344"/>
      <c r="AI74" s="344"/>
      <c r="AJ74" s="344"/>
    </row>
    <row r="75" spans="1:36" x14ac:dyDescent="0.2">
      <c r="A75" s="344">
        <v>1425</v>
      </c>
      <c r="B75" s="344" t="s">
        <v>433</v>
      </c>
      <c r="C75" s="344" t="s">
        <v>417</v>
      </c>
      <c r="D75" s="344" t="s">
        <v>278</v>
      </c>
      <c r="E75" s="344" t="s">
        <v>430</v>
      </c>
      <c r="F75" s="344" t="s">
        <v>430</v>
      </c>
      <c r="G75" s="344">
        <v>300</v>
      </c>
      <c r="H75" s="344" t="s">
        <v>420</v>
      </c>
      <c r="I75" s="344" t="s">
        <v>211</v>
      </c>
      <c r="J75" s="344">
        <v>16</v>
      </c>
      <c r="K75" s="376">
        <v>307933</v>
      </c>
      <c r="L75" s="376"/>
      <c r="M75" s="344"/>
      <c r="N75" s="344"/>
      <c r="O75" s="344"/>
      <c r="P75" s="344"/>
      <c r="Q75" s="344"/>
      <c r="R75" s="344"/>
      <c r="S75" s="344"/>
      <c r="T75" s="344"/>
      <c r="U75" s="344"/>
      <c r="V75" s="344"/>
      <c r="W75" s="344"/>
      <c r="X75" s="344"/>
      <c r="Y75" s="344"/>
      <c r="Z75" s="344"/>
      <c r="AA75" s="344"/>
      <c r="AB75" s="344"/>
      <c r="AC75" s="344"/>
      <c r="AD75" s="344"/>
      <c r="AE75" s="344"/>
      <c r="AF75" s="344"/>
      <c r="AG75" s="344"/>
      <c r="AH75" s="344"/>
      <c r="AI75" s="344"/>
      <c r="AJ75" s="344"/>
    </row>
    <row r="76" spans="1:36" x14ac:dyDescent="0.2">
      <c r="A76" s="344">
        <v>142502</v>
      </c>
      <c r="B76" s="344" t="s">
        <v>431</v>
      </c>
      <c r="C76" s="344" t="s">
        <v>417</v>
      </c>
      <c r="D76" s="344" t="s">
        <v>278</v>
      </c>
      <c r="E76" s="344" t="s">
        <v>430</v>
      </c>
      <c r="F76" s="344" t="s">
        <v>430</v>
      </c>
      <c r="G76" s="344">
        <v>300</v>
      </c>
      <c r="H76" s="344" t="s">
        <v>420</v>
      </c>
      <c r="I76" s="344" t="s">
        <v>211</v>
      </c>
      <c r="J76" s="344">
        <v>16</v>
      </c>
      <c r="K76" s="376">
        <v>4775</v>
      </c>
      <c r="L76" s="376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</row>
    <row r="77" spans="1:36" x14ac:dyDescent="0.2">
      <c r="A77" s="344">
        <v>1426</v>
      </c>
      <c r="B77" s="344" t="s">
        <v>428</v>
      </c>
      <c r="C77" s="344" t="s">
        <v>417</v>
      </c>
      <c r="D77" s="344" t="s">
        <v>278</v>
      </c>
      <c r="E77" s="344" t="s">
        <v>407</v>
      </c>
      <c r="F77" s="344" t="s">
        <v>407</v>
      </c>
      <c r="G77" s="344">
        <v>300</v>
      </c>
      <c r="H77" s="344" t="s">
        <v>420</v>
      </c>
      <c r="I77" s="344" t="s">
        <v>211</v>
      </c>
      <c r="J77" s="344">
        <v>16</v>
      </c>
      <c r="K77" s="376">
        <v>254076</v>
      </c>
      <c r="L77" s="376"/>
      <c r="M77" s="344"/>
      <c r="N77" s="344"/>
      <c r="O77" s="344"/>
      <c r="P77" s="344"/>
      <c r="Q77" s="344"/>
      <c r="R77" s="344"/>
      <c r="S77" s="344"/>
      <c r="T77" s="344"/>
      <c r="U77" s="344"/>
      <c r="V77" s="344"/>
      <c r="W77" s="344"/>
      <c r="X77" s="344"/>
      <c r="Y77" s="344"/>
      <c r="Z77" s="344"/>
      <c r="AA77" s="344"/>
      <c r="AB77" s="344"/>
      <c r="AC77" s="344"/>
      <c r="AD77" s="344"/>
      <c r="AE77" s="344"/>
      <c r="AF77" s="344"/>
      <c r="AG77" s="344"/>
      <c r="AH77" s="344"/>
      <c r="AI77" s="344"/>
      <c r="AJ77" s="344"/>
    </row>
    <row r="78" spans="1:36" x14ac:dyDescent="0.2">
      <c r="A78" s="344">
        <v>142602</v>
      </c>
      <c r="B78" s="344" t="s">
        <v>426</v>
      </c>
      <c r="C78" s="344" t="s">
        <v>417</v>
      </c>
      <c r="D78" s="344" t="s">
        <v>278</v>
      </c>
      <c r="E78" s="344" t="s">
        <v>407</v>
      </c>
      <c r="F78" s="344" t="s">
        <v>407</v>
      </c>
      <c r="G78" s="344">
        <v>300</v>
      </c>
      <c r="H78" s="344" t="s">
        <v>420</v>
      </c>
      <c r="I78" s="344" t="s">
        <v>211</v>
      </c>
      <c r="J78" s="344">
        <v>16</v>
      </c>
      <c r="K78" s="376">
        <v>2744</v>
      </c>
      <c r="L78" s="376"/>
      <c r="M78" s="344"/>
      <c r="N78" s="344"/>
      <c r="O78" s="344"/>
      <c r="P78" s="344"/>
      <c r="Q78" s="344"/>
      <c r="R78" s="344"/>
      <c r="S78" s="344"/>
      <c r="T78" s="344"/>
      <c r="U78" s="344"/>
      <c r="V78" s="344"/>
      <c r="W78" s="344"/>
      <c r="X78" s="344"/>
      <c r="Y78" s="344"/>
      <c r="Z78" s="344"/>
      <c r="AA78" s="344"/>
      <c r="AB78" s="344"/>
      <c r="AC78" s="344"/>
      <c r="AD78" s="344"/>
      <c r="AE78" s="344"/>
      <c r="AF78" s="344"/>
      <c r="AG78" s="344"/>
      <c r="AH78" s="344"/>
      <c r="AI78" s="344"/>
      <c r="AJ78" s="344"/>
    </row>
    <row r="79" spans="1:36" x14ac:dyDescent="0.2">
      <c r="A79" s="344">
        <v>1427</v>
      </c>
      <c r="B79" s="344" t="s">
        <v>424</v>
      </c>
      <c r="C79" s="344" t="s">
        <v>417</v>
      </c>
      <c r="D79" s="344" t="s">
        <v>278</v>
      </c>
      <c r="E79" s="344" t="s">
        <v>250</v>
      </c>
      <c r="F79" s="344" t="s">
        <v>250</v>
      </c>
      <c r="G79" s="344">
        <v>300</v>
      </c>
      <c r="H79" s="344" t="s">
        <v>420</v>
      </c>
      <c r="I79" s="344" t="s">
        <v>211</v>
      </c>
      <c r="J79" s="344">
        <v>16</v>
      </c>
      <c r="K79" s="376">
        <v>1899119</v>
      </c>
      <c r="L79" s="376"/>
      <c r="M79" s="344"/>
      <c r="N79" s="344"/>
      <c r="O79" s="344"/>
      <c r="P79" s="344"/>
      <c r="Q79" s="344"/>
      <c r="R79" s="344"/>
      <c r="S79" s="344"/>
      <c r="T79" s="344"/>
      <c r="U79" s="344"/>
      <c r="V79" s="344"/>
      <c r="W79" s="344"/>
      <c r="X79" s="344"/>
      <c r="Y79" s="344"/>
      <c r="Z79" s="344"/>
      <c r="AA79" s="344"/>
      <c r="AB79" s="344"/>
      <c r="AC79" s="344"/>
      <c r="AD79" s="344"/>
      <c r="AE79" s="344"/>
      <c r="AF79" s="344"/>
      <c r="AG79" s="344"/>
      <c r="AH79" s="344"/>
      <c r="AI79" s="344"/>
      <c r="AJ79" s="344"/>
    </row>
    <row r="80" spans="1:36" x14ac:dyDescent="0.2">
      <c r="A80" s="344">
        <v>142702</v>
      </c>
      <c r="B80" s="344" t="s">
        <v>422</v>
      </c>
      <c r="C80" s="344" t="s">
        <v>417</v>
      </c>
      <c r="D80" s="344" t="s">
        <v>278</v>
      </c>
      <c r="E80" s="344" t="s">
        <v>250</v>
      </c>
      <c r="F80" s="344" t="s">
        <v>250</v>
      </c>
      <c r="G80" s="344">
        <v>300</v>
      </c>
      <c r="H80" s="344" t="s">
        <v>420</v>
      </c>
      <c r="I80" s="344" t="s">
        <v>211</v>
      </c>
      <c r="J80" s="344">
        <v>16</v>
      </c>
      <c r="K80" s="376">
        <v>4092</v>
      </c>
      <c r="L80" s="376"/>
      <c r="M80" s="344"/>
      <c r="N80" s="344"/>
      <c r="O80" s="344"/>
      <c r="P80" s="344"/>
      <c r="Q80" s="344"/>
      <c r="R80" s="344"/>
      <c r="S80" s="344"/>
      <c r="T80" s="344"/>
      <c r="U80" s="344"/>
      <c r="V80" s="344"/>
      <c r="W80" s="344"/>
      <c r="X80" s="344"/>
      <c r="Y80" s="344"/>
      <c r="Z80" s="344"/>
      <c r="AA80" s="344"/>
      <c r="AB80" s="344"/>
      <c r="AC80" s="344"/>
      <c r="AD80" s="344"/>
      <c r="AE80" s="344"/>
      <c r="AF80" s="344"/>
      <c r="AG80" s="344"/>
      <c r="AH80" s="344"/>
      <c r="AI80" s="344"/>
      <c r="AJ80" s="344"/>
    </row>
    <row r="81" spans="1:36" x14ac:dyDescent="0.2">
      <c r="A81" s="344">
        <v>1428</v>
      </c>
      <c r="B81" s="344" t="s">
        <v>418</v>
      </c>
      <c r="C81" s="344" t="s">
        <v>417</v>
      </c>
      <c r="D81" s="344" t="s">
        <v>278</v>
      </c>
      <c r="E81" s="344" t="s">
        <v>250</v>
      </c>
      <c r="F81" s="344" t="s">
        <v>250</v>
      </c>
      <c r="G81" s="344">
        <v>200</v>
      </c>
      <c r="H81" s="344" t="s">
        <v>415</v>
      </c>
      <c r="I81" s="344" t="s">
        <v>211</v>
      </c>
      <c r="J81" s="344">
        <v>16</v>
      </c>
      <c r="K81" s="376">
        <v>246774</v>
      </c>
      <c r="L81" s="376"/>
      <c r="M81" s="344"/>
      <c r="N81" s="344"/>
      <c r="O81" s="344"/>
      <c r="P81" s="344"/>
      <c r="Q81" s="344"/>
      <c r="R81" s="344"/>
      <c r="S81" s="344"/>
      <c r="T81" s="344"/>
      <c r="U81" s="344"/>
      <c r="V81" s="344"/>
      <c r="W81" s="344"/>
      <c r="X81" s="344"/>
      <c r="Y81" s="344"/>
      <c r="Z81" s="344"/>
      <c r="AA81" s="344"/>
      <c r="AB81" s="344"/>
      <c r="AC81" s="344"/>
      <c r="AD81" s="344"/>
      <c r="AE81" s="344"/>
      <c r="AF81" s="344"/>
      <c r="AG81" s="344"/>
      <c r="AH81" s="344"/>
      <c r="AI81" s="344"/>
      <c r="AJ81" s="344"/>
    </row>
    <row r="82" spans="1:36" x14ac:dyDescent="0.2">
      <c r="A82" s="344">
        <v>142801</v>
      </c>
      <c r="B82" s="344" t="s">
        <v>653</v>
      </c>
      <c r="C82" s="344" t="s">
        <v>417</v>
      </c>
      <c r="D82" s="344" t="s">
        <v>278</v>
      </c>
      <c r="E82" s="344" t="s">
        <v>250</v>
      </c>
      <c r="F82" s="344" t="s">
        <v>250</v>
      </c>
      <c r="G82" s="344"/>
      <c r="H82" s="344" t="s">
        <v>212</v>
      </c>
      <c r="I82" s="344" t="s">
        <v>211</v>
      </c>
      <c r="J82" s="344">
        <v>16</v>
      </c>
      <c r="K82" s="376">
        <v>25788</v>
      </c>
      <c r="L82" s="376"/>
      <c r="M82" s="344"/>
      <c r="N82" s="344"/>
      <c r="O82" s="344"/>
      <c r="P82" s="344"/>
      <c r="Q82" s="344"/>
      <c r="R82" s="344"/>
      <c r="S82" s="344"/>
      <c r="T82" s="344"/>
      <c r="U82" s="344"/>
      <c r="V82" s="344"/>
      <c r="W82" s="344"/>
      <c r="X82" s="344"/>
      <c r="Y82" s="344"/>
      <c r="Z82" s="344"/>
      <c r="AA82" s="344"/>
      <c r="AB82" s="344"/>
      <c r="AC82" s="344"/>
      <c r="AD82" s="344"/>
      <c r="AE82" s="344"/>
      <c r="AF82" s="344"/>
      <c r="AG82" s="344"/>
      <c r="AH82" s="344"/>
      <c r="AI82" s="344"/>
      <c r="AJ82" s="344"/>
    </row>
    <row r="83" spans="1:36" x14ac:dyDescent="0.2">
      <c r="A83" s="344">
        <v>1430</v>
      </c>
      <c r="B83" s="344" t="s">
        <v>413</v>
      </c>
      <c r="C83" s="344" t="s">
        <v>408</v>
      </c>
      <c r="D83" s="344" t="s">
        <v>278</v>
      </c>
      <c r="E83" s="344" t="s">
        <v>250</v>
      </c>
      <c r="F83" s="344" t="s">
        <v>250</v>
      </c>
      <c r="G83" s="344">
        <v>220</v>
      </c>
      <c r="H83" s="344" t="s">
        <v>411</v>
      </c>
      <c r="I83" s="344" t="s">
        <v>211</v>
      </c>
      <c r="J83" s="344">
        <v>16</v>
      </c>
      <c r="K83" s="376">
        <v>504478</v>
      </c>
      <c r="L83" s="376"/>
      <c r="M83" s="344"/>
      <c r="N83" s="344"/>
      <c r="O83" s="344"/>
      <c r="P83" s="344"/>
      <c r="Q83" s="344"/>
      <c r="R83" s="344"/>
      <c r="S83" s="344"/>
      <c r="T83" s="344"/>
      <c r="U83" s="344"/>
      <c r="V83" s="344"/>
      <c r="W83" s="344"/>
      <c r="X83" s="344"/>
      <c r="Y83" s="344"/>
      <c r="Z83" s="344"/>
      <c r="AA83" s="344"/>
      <c r="AB83" s="344"/>
      <c r="AC83" s="344"/>
      <c r="AD83" s="344"/>
      <c r="AE83" s="344"/>
      <c r="AF83" s="344"/>
      <c r="AG83" s="344"/>
      <c r="AH83" s="344"/>
      <c r="AI83" s="344"/>
      <c r="AJ83" s="344"/>
    </row>
    <row r="84" spans="1:36" x14ac:dyDescent="0.2">
      <c r="A84" s="344">
        <v>1436</v>
      </c>
      <c r="B84" s="344" t="s">
        <v>409</v>
      </c>
      <c r="C84" s="344" t="s">
        <v>408</v>
      </c>
      <c r="D84" s="344" t="s">
        <v>278</v>
      </c>
      <c r="E84" s="344" t="s">
        <v>407</v>
      </c>
      <c r="F84" s="344" t="s">
        <v>407</v>
      </c>
      <c r="G84" s="344">
        <v>125</v>
      </c>
      <c r="H84" s="344" t="s">
        <v>405</v>
      </c>
      <c r="I84" s="344" t="s">
        <v>211</v>
      </c>
      <c r="J84" s="344">
        <v>16</v>
      </c>
      <c r="K84" s="376">
        <v>350025</v>
      </c>
      <c r="L84" s="376"/>
      <c r="M84" s="344"/>
      <c r="N84" s="344"/>
      <c r="O84" s="344"/>
      <c r="P84" s="344"/>
      <c r="Q84" s="344"/>
      <c r="R84" s="344"/>
      <c r="S84" s="344"/>
      <c r="T84" s="344"/>
      <c r="U84" s="344"/>
      <c r="V84" s="344"/>
      <c r="W84" s="344"/>
      <c r="X84" s="344"/>
      <c r="Y84" s="344"/>
      <c r="Z84" s="344"/>
      <c r="AA84" s="344"/>
      <c r="AB84" s="344"/>
      <c r="AC84" s="344"/>
      <c r="AD84" s="344"/>
      <c r="AE84" s="344"/>
      <c r="AF84" s="344"/>
      <c r="AG84" s="344"/>
      <c r="AH84" s="344"/>
      <c r="AI84" s="344"/>
      <c r="AJ84" s="344"/>
    </row>
    <row r="85" spans="1:36" x14ac:dyDescent="0.2">
      <c r="A85" s="344">
        <v>143601</v>
      </c>
      <c r="B85" s="344" t="s">
        <v>677</v>
      </c>
      <c r="C85" s="344" t="s">
        <v>408</v>
      </c>
      <c r="D85" s="344" t="s">
        <v>278</v>
      </c>
      <c r="E85" s="344" t="s">
        <v>407</v>
      </c>
      <c r="F85" s="344" t="s">
        <v>407</v>
      </c>
      <c r="G85" s="344"/>
      <c r="H85" s="344" t="s">
        <v>212</v>
      </c>
      <c r="I85" s="344" t="s">
        <v>211</v>
      </c>
      <c r="J85" s="344">
        <v>16</v>
      </c>
      <c r="K85" s="376">
        <v>31358</v>
      </c>
      <c r="L85" s="376"/>
      <c r="M85" s="344"/>
      <c r="N85" s="344"/>
      <c r="O85" s="344"/>
      <c r="P85" s="344"/>
      <c r="Q85" s="344"/>
      <c r="R85" s="344"/>
      <c r="S85" s="344"/>
      <c r="T85" s="344"/>
      <c r="U85" s="344"/>
      <c r="V85" s="344"/>
      <c r="W85" s="344"/>
      <c r="X85" s="344"/>
      <c r="Y85" s="344"/>
      <c r="Z85" s="344"/>
      <c r="AA85" s="344"/>
      <c r="AB85" s="344"/>
      <c r="AC85" s="344"/>
      <c r="AD85" s="344"/>
      <c r="AE85" s="344"/>
      <c r="AF85" s="344"/>
      <c r="AG85" s="344"/>
      <c r="AH85" s="344"/>
      <c r="AI85" s="344"/>
      <c r="AJ85" s="344"/>
    </row>
    <row r="86" spans="1:36" x14ac:dyDescent="0.2">
      <c r="A86" s="344">
        <v>1819</v>
      </c>
      <c r="B86" s="344" t="s">
        <v>403</v>
      </c>
      <c r="C86" s="344" t="s">
        <v>262</v>
      </c>
      <c r="D86" s="344" t="s">
        <v>402</v>
      </c>
      <c r="E86" s="344" t="s">
        <v>401</v>
      </c>
      <c r="F86" s="344" t="s">
        <v>213</v>
      </c>
      <c r="G86" s="344">
        <v>864</v>
      </c>
      <c r="H86" s="344" t="s">
        <v>399</v>
      </c>
      <c r="I86" s="344" t="s">
        <v>211</v>
      </c>
      <c r="J86" s="344">
        <v>16</v>
      </c>
      <c r="K86" s="376">
        <v>237442</v>
      </c>
      <c r="L86" s="376"/>
      <c r="M86" s="344"/>
      <c r="N86" s="344"/>
      <c r="O86" s="344"/>
      <c r="P86" s="344"/>
      <c r="Q86" s="344"/>
      <c r="R86" s="344"/>
      <c r="S86" s="344"/>
      <c r="T86" s="344"/>
      <c r="U86" s="344"/>
      <c r="V86" s="344"/>
      <c r="W86" s="344"/>
      <c r="X86" s="344"/>
      <c r="Y86" s="344"/>
      <c r="Z86" s="344"/>
      <c r="AA86" s="344"/>
      <c r="AB86" s="344"/>
      <c r="AC86" s="344"/>
      <c r="AD86" s="344"/>
      <c r="AE86" s="344"/>
      <c r="AF86" s="344"/>
      <c r="AG86" s="344"/>
      <c r="AH86" s="344"/>
      <c r="AI86" s="344"/>
      <c r="AJ86" s="344"/>
    </row>
    <row r="87" spans="1:36" x14ac:dyDescent="0.2">
      <c r="A87" s="344">
        <v>194901</v>
      </c>
      <c r="B87" s="344" t="s">
        <v>394</v>
      </c>
      <c r="C87" s="344" t="s">
        <v>395</v>
      </c>
      <c r="D87" s="344" t="s">
        <v>394</v>
      </c>
      <c r="E87" s="344" t="s">
        <v>386</v>
      </c>
      <c r="F87" s="344" t="s">
        <v>386</v>
      </c>
      <c r="G87" s="344" t="s">
        <v>385</v>
      </c>
      <c r="H87" s="344" t="s">
        <v>384</v>
      </c>
      <c r="I87" s="344" t="s">
        <v>211</v>
      </c>
      <c r="J87" s="344">
        <v>16</v>
      </c>
      <c r="K87" s="376">
        <v>108204</v>
      </c>
      <c r="L87" s="376"/>
      <c r="M87" s="344"/>
      <c r="N87" s="344"/>
      <c r="O87" s="344"/>
      <c r="P87" s="344"/>
      <c r="Q87" s="344"/>
      <c r="R87" s="344"/>
      <c r="S87" s="344"/>
      <c r="T87" s="344"/>
      <c r="U87" s="344"/>
      <c r="V87" s="344"/>
      <c r="W87" s="344"/>
      <c r="X87" s="344"/>
      <c r="Y87" s="344"/>
      <c r="Z87" s="344"/>
      <c r="AA87" s="344"/>
      <c r="AB87" s="344"/>
      <c r="AC87" s="344"/>
      <c r="AD87" s="344"/>
      <c r="AE87" s="344"/>
      <c r="AF87" s="344"/>
      <c r="AG87" s="344"/>
      <c r="AH87" s="344"/>
      <c r="AI87" s="344"/>
      <c r="AJ87" s="344"/>
    </row>
    <row r="88" spans="1:36" x14ac:dyDescent="0.2">
      <c r="A88" s="344">
        <v>1955</v>
      </c>
      <c r="B88" s="344" t="s">
        <v>388</v>
      </c>
      <c r="C88" s="344" t="s">
        <v>221</v>
      </c>
      <c r="D88" s="344" t="s">
        <v>387</v>
      </c>
      <c r="E88" s="344" t="s">
        <v>386</v>
      </c>
      <c r="F88" s="344" t="s">
        <v>386</v>
      </c>
      <c r="G88" s="344" t="s">
        <v>385</v>
      </c>
      <c r="H88" s="344" t="s">
        <v>384</v>
      </c>
      <c r="I88" s="344" t="s">
        <v>211</v>
      </c>
      <c r="J88" s="344">
        <v>16</v>
      </c>
      <c r="K88" s="376">
        <v>841214</v>
      </c>
      <c r="L88" s="376"/>
      <c r="M88" s="344"/>
      <c r="N88" s="344"/>
      <c r="O88" s="344"/>
      <c r="P88" s="344"/>
      <c r="Q88" s="344"/>
      <c r="R88" s="344"/>
      <c r="S88" s="344"/>
      <c r="T88" s="344"/>
      <c r="U88" s="344"/>
      <c r="V88" s="344"/>
      <c r="W88" s="344"/>
      <c r="X88" s="344"/>
      <c r="Y88" s="344"/>
      <c r="Z88" s="344"/>
      <c r="AA88" s="344"/>
      <c r="AB88" s="344"/>
      <c r="AC88" s="344"/>
      <c r="AD88" s="344"/>
      <c r="AE88" s="344"/>
      <c r="AF88" s="344"/>
      <c r="AG88" s="344"/>
      <c r="AH88" s="344"/>
      <c r="AI88" s="344"/>
      <c r="AJ88" s="344"/>
    </row>
    <row r="89" spans="1:36" x14ac:dyDescent="0.2">
      <c r="A89" s="344">
        <v>1980</v>
      </c>
      <c r="B89" s="344" t="s">
        <v>651</v>
      </c>
      <c r="C89" s="344" t="s">
        <v>652</v>
      </c>
      <c r="D89" s="344" t="s">
        <v>651</v>
      </c>
      <c r="E89" s="344" t="s">
        <v>386</v>
      </c>
      <c r="F89" s="344" t="s">
        <v>386</v>
      </c>
      <c r="G89" s="344" t="s">
        <v>385</v>
      </c>
      <c r="H89" s="344" t="s">
        <v>384</v>
      </c>
      <c r="I89" s="344" t="s">
        <v>211</v>
      </c>
      <c r="J89" s="344">
        <v>16</v>
      </c>
      <c r="K89" s="376">
        <v>-7883</v>
      </c>
      <c r="L89" s="376"/>
      <c r="M89" s="344"/>
      <c r="N89" s="344"/>
      <c r="O89" s="344"/>
      <c r="P89" s="344"/>
      <c r="Q89" s="344"/>
      <c r="R89" s="344"/>
      <c r="S89" s="344"/>
      <c r="T89" s="344"/>
      <c r="U89" s="344"/>
      <c r="V89" s="344"/>
      <c r="W89" s="344"/>
      <c r="X89" s="344"/>
      <c r="Y89" s="344"/>
      <c r="Z89" s="344"/>
      <c r="AA89" s="344"/>
      <c r="AB89" s="344"/>
      <c r="AC89" s="344"/>
      <c r="AD89" s="344"/>
      <c r="AE89" s="344"/>
      <c r="AF89" s="344"/>
      <c r="AG89" s="344"/>
      <c r="AH89" s="344"/>
      <c r="AI89" s="344"/>
      <c r="AJ89" s="344"/>
    </row>
    <row r="90" spans="1:36" x14ac:dyDescent="0.2">
      <c r="A90" s="344">
        <v>1981</v>
      </c>
      <c r="B90" s="344" t="s">
        <v>650</v>
      </c>
      <c r="C90" s="344" t="s">
        <v>642</v>
      </c>
      <c r="D90" s="344" t="s">
        <v>649</v>
      </c>
      <c r="E90" s="344" t="s">
        <v>386</v>
      </c>
      <c r="F90" s="344" t="s">
        <v>386</v>
      </c>
      <c r="G90" s="344" t="s">
        <v>385</v>
      </c>
      <c r="H90" s="344" t="s">
        <v>384</v>
      </c>
      <c r="I90" s="344" t="s">
        <v>211</v>
      </c>
      <c r="J90" s="344">
        <v>16</v>
      </c>
      <c r="K90" s="344">
        <v>-748</v>
      </c>
      <c r="L90" s="344"/>
      <c r="M90" s="344"/>
      <c r="N90" s="344"/>
      <c r="O90" s="344"/>
      <c r="P90" s="344"/>
      <c r="Q90" s="344"/>
      <c r="R90" s="344"/>
      <c r="S90" s="344"/>
      <c r="T90" s="344"/>
      <c r="U90" s="344"/>
      <c r="V90" s="344"/>
      <c r="W90" s="344"/>
      <c r="X90" s="344"/>
      <c r="Y90" s="344"/>
      <c r="Z90" s="344"/>
      <c r="AA90" s="344"/>
      <c r="AB90" s="344"/>
      <c r="AC90" s="344"/>
      <c r="AD90" s="344"/>
      <c r="AE90" s="344"/>
      <c r="AF90" s="344"/>
      <c r="AG90" s="344"/>
      <c r="AH90" s="344"/>
      <c r="AI90" s="344"/>
      <c r="AJ90" s="344"/>
    </row>
    <row r="91" spans="1:36" x14ac:dyDescent="0.2">
      <c r="A91" s="344">
        <v>1982</v>
      </c>
      <c r="B91" s="344" t="s">
        <v>648</v>
      </c>
      <c r="C91" s="344" t="s">
        <v>644</v>
      </c>
      <c r="D91" s="344" t="s">
        <v>648</v>
      </c>
      <c r="E91" s="344" t="s">
        <v>386</v>
      </c>
      <c r="F91" s="344" t="s">
        <v>386</v>
      </c>
      <c r="G91" s="344" t="s">
        <v>385</v>
      </c>
      <c r="H91" s="344" t="s">
        <v>384</v>
      </c>
      <c r="I91" s="344" t="s">
        <v>211</v>
      </c>
      <c r="J91" s="344">
        <v>16</v>
      </c>
      <c r="K91" s="344">
        <v>-778</v>
      </c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44"/>
      <c r="Y91" s="344"/>
      <c r="Z91" s="344"/>
      <c r="AA91" s="344"/>
      <c r="AB91" s="344"/>
      <c r="AC91" s="344"/>
      <c r="AD91" s="344"/>
      <c r="AE91" s="344"/>
      <c r="AF91" s="344"/>
      <c r="AG91" s="344"/>
      <c r="AH91" s="344"/>
      <c r="AI91" s="344"/>
      <c r="AJ91" s="344"/>
    </row>
    <row r="92" spans="1:36" x14ac:dyDescent="0.2">
      <c r="A92" s="344">
        <v>1983</v>
      </c>
      <c r="B92" s="344" t="s">
        <v>676</v>
      </c>
      <c r="C92" s="344" t="s">
        <v>652</v>
      </c>
      <c r="D92" s="344" t="s">
        <v>675</v>
      </c>
      <c r="E92" s="344" t="s">
        <v>386</v>
      </c>
      <c r="F92" s="344" t="s">
        <v>386</v>
      </c>
      <c r="G92" s="344" t="s">
        <v>385</v>
      </c>
      <c r="H92" s="344" t="s">
        <v>384</v>
      </c>
      <c r="I92" s="344" t="s">
        <v>211</v>
      </c>
      <c r="J92" s="344">
        <v>16</v>
      </c>
      <c r="K92" s="344">
        <v>-1</v>
      </c>
      <c r="L92" s="344"/>
      <c r="M92" s="344"/>
      <c r="N92" s="344"/>
      <c r="O92" s="344"/>
      <c r="P92" s="344"/>
      <c r="Q92" s="344"/>
      <c r="R92" s="344"/>
      <c r="S92" s="344"/>
      <c r="T92" s="344"/>
      <c r="U92" s="344"/>
      <c r="V92" s="344"/>
      <c r="W92" s="344"/>
      <c r="X92" s="344"/>
      <c r="Y92" s="344"/>
      <c r="Z92" s="344"/>
      <c r="AA92" s="344"/>
      <c r="AB92" s="344"/>
      <c r="AC92" s="344"/>
      <c r="AD92" s="344"/>
      <c r="AE92" s="344"/>
      <c r="AF92" s="344"/>
      <c r="AG92" s="344"/>
      <c r="AH92" s="344"/>
      <c r="AI92" s="344"/>
      <c r="AJ92" s="344"/>
    </row>
    <row r="93" spans="1:36" x14ac:dyDescent="0.2">
      <c r="A93" s="344">
        <v>2000</v>
      </c>
      <c r="B93" s="344" t="s">
        <v>382</v>
      </c>
      <c r="C93" s="344" t="s">
        <v>381</v>
      </c>
      <c r="D93" s="344" t="s">
        <v>380</v>
      </c>
      <c r="E93" s="344" t="s">
        <v>241</v>
      </c>
      <c r="F93" s="344" t="s">
        <v>213</v>
      </c>
      <c r="G93" s="344">
        <v>800</v>
      </c>
      <c r="H93" s="344" t="s">
        <v>239</v>
      </c>
      <c r="I93" s="344" t="s">
        <v>211</v>
      </c>
      <c r="J93" s="344">
        <v>16</v>
      </c>
      <c r="K93" s="376">
        <v>1503283</v>
      </c>
      <c r="L93" s="376"/>
      <c r="M93" s="344"/>
      <c r="N93" s="344"/>
      <c r="O93" s="344"/>
      <c r="P93" s="344"/>
      <c r="Q93" s="344"/>
      <c r="R93" s="344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</row>
    <row r="94" spans="1:36" x14ac:dyDescent="0.2">
      <c r="A94" s="344">
        <v>2001</v>
      </c>
      <c r="B94" s="344" t="s">
        <v>377</v>
      </c>
      <c r="C94" s="344" t="s">
        <v>378</v>
      </c>
      <c r="D94" s="344" t="s">
        <v>377</v>
      </c>
      <c r="E94" s="344" t="s">
        <v>241</v>
      </c>
      <c r="F94" s="344" t="s">
        <v>213</v>
      </c>
      <c r="G94" s="344">
        <v>800</v>
      </c>
      <c r="H94" s="344" t="s">
        <v>239</v>
      </c>
      <c r="I94" s="344" t="s">
        <v>211</v>
      </c>
      <c r="J94" s="344">
        <v>16</v>
      </c>
      <c r="K94" s="376">
        <v>118092</v>
      </c>
      <c r="L94" s="376"/>
      <c r="M94" s="344"/>
      <c r="N94" s="344"/>
      <c r="O94" s="344"/>
      <c r="P94" s="344"/>
      <c r="Q94" s="344"/>
      <c r="R94" s="344"/>
      <c r="S94" s="344"/>
      <c r="T94" s="344"/>
      <c r="U94" s="344"/>
      <c r="V94" s="344"/>
      <c r="W94" s="344"/>
      <c r="X94" s="344"/>
      <c r="Y94" s="344"/>
      <c r="Z94" s="344"/>
      <c r="AA94" s="344"/>
      <c r="AB94" s="344"/>
      <c r="AC94" s="344"/>
      <c r="AD94" s="344"/>
      <c r="AE94" s="344"/>
      <c r="AF94" s="344"/>
      <c r="AG94" s="344"/>
      <c r="AH94" s="344"/>
      <c r="AI94" s="344"/>
      <c r="AJ94" s="344"/>
    </row>
    <row r="95" spans="1:36" x14ac:dyDescent="0.2">
      <c r="A95" s="344">
        <v>2003</v>
      </c>
      <c r="B95" s="344" t="s">
        <v>375</v>
      </c>
      <c r="C95" s="344" t="s">
        <v>374</v>
      </c>
      <c r="D95" s="344" t="s">
        <v>246</v>
      </c>
      <c r="E95" s="344" t="s">
        <v>241</v>
      </c>
      <c r="F95" s="344" t="s">
        <v>213</v>
      </c>
      <c r="G95" s="344">
        <v>800</v>
      </c>
      <c r="H95" s="344" t="s">
        <v>239</v>
      </c>
      <c r="I95" s="344" t="s">
        <v>211</v>
      </c>
      <c r="J95" s="344">
        <v>16</v>
      </c>
      <c r="K95" s="376">
        <v>-158943</v>
      </c>
      <c r="L95" s="376"/>
      <c r="M95" s="344"/>
      <c r="N95" s="344"/>
      <c r="O95" s="344"/>
      <c r="P95" s="344"/>
      <c r="Q95" s="344"/>
      <c r="R95" s="344"/>
      <c r="S95" s="344"/>
      <c r="T95" s="344"/>
      <c r="U95" s="344"/>
      <c r="V95" s="344"/>
      <c r="W95" s="344"/>
      <c r="X95" s="344"/>
      <c r="Y95" s="344"/>
      <c r="Z95" s="344"/>
      <c r="AA95" s="344"/>
      <c r="AB95" s="344"/>
      <c r="AC95" s="344"/>
      <c r="AD95" s="344"/>
      <c r="AE95" s="344"/>
      <c r="AF95" s="344"/>
      <c r="AG95" s="344"/>
      <c r="AH95" s="344"/>
      <c r="AI95" s="344"/>
      <c r="AJ95" s="344"/>
    </row>
    <row r="96" spans="1:36" x14ac:dyDescent="0.2">
      <c r="A96" s="344">
        <v>2004</v>
      </c>
      <c r="B96" s="344" t="s">
        <v>372</v>
      </c>
      <c r="C96" s="344" t="s">
        <v>371</v>
      </c>
      <c r="D96" s="344" t="s">
        <v>370</v>
      </c>
      <c r="E96" s="344" t="s">
        <v>241</v>
      </c>
      <c r="F96" s="344" t="s">
        <v>213</v>
      </c>
      <c r="G96" s="344">
        <v>800</v>
      </c>
      <c r="H96" s="344" t="s">
        <v>239</v>
      </c>
      <c r="I96" s="344" t="s">
        <v>211</v>
      </c>
      <c r="J96" s="344">
        <v>16</v>
      </c>
      <c r="K96" s="376">
        <v>232116</v>
      </c>
      <c r="L96" s="376"/>
      <c r="M96" s="344"/>
      <c r="N96" s="344"/>
      <c r="O96" s="344"/>
      <c r="P96" s="344"/>
      <c r="Q96" s="344"/>
      <c r="R96" s="344"/>
      <c r="S96" s="344"/>
      <c r="T96" s="344"/>
      <c r="U96" s="344"/>
      <c r="V96" s="344"/>
      <c r="W96" s="344"/>
      <c r="X96" s="344"/>
      <c r="Y96" s="344"/>
      <c r="Z96" s="344"/>
      <c r="AA96" s="344"/>
      <c r="AB96" s="344"/>
      <c r="AC96" s="344"/>
      <c r="AD96" s="344"/>
      <c r="AE96" s="344"/>
      <c r="AF96" s="344"/>
      <c r="AG96" s="344"/>
      <c r="AH96" s="344"/>
      <c r="AI96" s="344"/>
      <c r="AJ96" s="344"/>
    </row>
    <row r="97" spans="1:36" x14ac:dyDescent="0.2">
      <c r="A97" s="344">
        <v>2007</v>
      </c>
      <c r="B97" s="344" t="s">
        <v>368</v>
      </c>
      <c r="C97" s="344" t="s">
        <v>367</v>
      </c>
      <c r="D97" s="344" t="s">
        <v>366</v>
      </c>
      <c r="E97" s="344" t="s">
        <v>241</v>
      </c>
      <c r="F97" s="344" t="s">
        <v>213</v>
      </c>
      <c r="G97" s="344">
        <v>800</v>
      </c>
      <c r="H97" s="344" t="s">
        <v>239</v>
      </c>
      <c r="I97" s="344" t="s">
        <v>211</v>
      </c>
      <c r="J97" s="344">
        <v>16</v>
      </c>
      <c r="K97" s="376">
        <v>576198</v>
      </c>
      <c r="L97" s="376"/>
      <c r="M97" s="344"/>
      <c r="N97" s="344"/>
      <c r="O97" s="344"/>
      <c r="P97" s="344"/>
      <c r="Q97" s="344"/>
      <c r="R97" s="344"/>
      <c r="S97" s="344"/>
      <c r="T97" s="344"/>
      <c r="U97" s="344"/>
      <c r="V97" s="344"/>
      <c r="W97" s="344"/>
      <c r="X97" s="344"/>
      <c r="Y97" s="344"/>
      <c r="Z97" s="344"/>
      <c r="AA97" s="344"/>
      <c r="AB97" s="344"/>
      <c r="AC97" s="344"/>
      <c r="AD97" s="344"/>
      <c r="AE97" s="344"/>
      <c r="AF97" s="344"/>
      <c r="AG97" s="344"/>
      <c r="AH97" s="344"/>
      <c r="AI97" s="344"/>
      <c r="AJ97" s="344"/>
    </row>
    <row r="98" spans="1:36" x14ac:dyDescent="0.2">
      <c r="A98" s="344">
        <v>2008</v>
      </c>
      <c r="B98" s="344" t="s">
        <v>364</v>
      </c>
      <c r="C98" s="344" t="s">
        <v>361</v>
      </c>
      <c r="D98" s="344" t="s">
        <v>360</v>
      </c>
      <c r="E98" s="344" t="s">
        <v>241</v>
      </c>
      <c r="F98" s="344" t="s">
        <v>213</v>
      </c>
      <c r="G98" s="344">
        <v>800</v>
      </c>
      <c r="H98" s="344" t="s">
        <v>239</v>
      </c>
      <c r="I98" s="344" t="s">
        <v>211</v>
      </c>
      <c r="J98" s="344">
        <v>16</v>
      </c>
      <c r="K98" s="376">
        <v>456662</v>
      </c>
      <c r="L98" s="376"/>
      <c r="M98" s="344"/>
      <c r="N98" s="344"/>
      <c r="O98" s="344"/>
      <c r="P98" s="344"/>
      <c r="Q98" s="344"/>
      <c r="R98" s="344"/>
      <c r="S98" s="344"/>
      <c r="T98" s="344"/>
      <c r="U98" s="344"/>
      <c r="V98" s="344"/>
      <c r="W98" s="344"/>
      <c r="X98" s="344"/>
      <c r="Y98" s="344"/>
      <c r="Z98" s="344"/>
      <c r="AA98" s="344"/>
      <c r="AB98" s="344"/>
      <c r="AC98" s="344"/>
      <c r="AD98" s="344"/>
      <c r="AE98" s="344"/>
      <c r="AF98" s="344"/>
      <c r="AG98" s="344"/>
      <c r="AH98" s="344"/>
      <c r="AI98" s="344"/>
      <c r="AJ98" s="344"/>
    </row>
    <row r="99" spans="1:36" x14ac:dyDescent="0.2">
      <c r="A99" s="344">
        <v>200801</v>
      </c>
      <c r="B99" s="344" t="s">
        <v>362</v>
      </c>
      <c r="C99" s="344" t="s">
        <v>361</v>
      </c>
      <c r="D99" s="344" t="s">
        <v>360</v>
      </c>
      <c r="E99" s="344" t="s">
        <v>241</v>
      </c>
      <c r="F99" s="344" t="s">
        <v>213</v>
      </c>
      <c r="G99" s="344">
        <v>800</v>
      </c>
      <c r="H99" s="344" t="s">
        <v>239</v>
      </c>
      <c r="I99" s="344" t="s">
        <v>211</v>
      </c>
      <c r="J99" s="344">
        <v>16</v>
      </c>
      <c r="K99" s="376">
        <v>60861</v>
      </c>
      <c r="L99" s="376"/>
      <c r="M99" s="344"/>
      <c r="N99" s="344"/>
      <c r="O99" s="344"/>
      <c r="P99" s="344"/>
      <c r="Q99" s="344"/>
      <c r="R99" s="344"/>
      <c r="S99" s="344"/>
      <c r="T99" s="344"/>
      <c r="U99" s="344"/>
      <c r="V99" s="344"/>
      <c r="W99" s="344"/>
      <c r="X99" s="344"/>
      <c r="Y99" s="344"/>
      <c r="Z99" s="344"/>
      <c r="AA99" s="344"/>
      <c r="AB99" s="344"/>
      <c r="AC99" s="344"/>
      <c r="AD99" s="344"/>
      <c r="AE99" s="344"/>
      <c r="AF99" s="344"/>
      <c r="AG99" s="344"/>
      <c r="AH99" s="344"/>
      <c r="AI99" s="344"/>
      <c r="AJ99" s="344"/>
    </row>
    <row r="100" spans="1:36" x14ac:dyDescent="0.2">
      <c r="A100" s="344">
        <v>2012</v>
      </c>
      <c r="B100" s="344" t="s">
        <v>358</v>
      </c>
      <c r="C100" s="344" t="s">
        <v>357</v>
      </c>
      <c r="D100" s="344" t="s">
        <v>251</v>
      </c>
      <c r="E100" s="344" t="s">
        <v>250</v>
      </c>
      <c r="F100" s="344" t="s">
        <v>250</v>
      </c>
      <c r="G100" s="344">
        <v>120</v>
      </c>
      <c r="H100" s="344" t="s">
        <v>248</v>
      </c>
      <c r="I100" s="344" t="s">
        <v>211</v>
      </c>
      <c r="J100" s="344">
        <v>16</v>
      </c>
      <c r="K100" s="376">
        <v>5347975</v>
      </c>
      <c r="L100" s="376"/>
      <c r="M100" s="344"/>
      <c r="N100" s="344"/>
      <c r="O100" s="344"/>
      <c r="P100" s="344"/>
      <c r="Q100" s="344"/>
      <c r="R100" s="344"/>
      <c r="S100" s="344"/>
      <c r="T100" s="344"/>
      <c r="U100" s="344"/>
      <c r="V100" s="344"/>
      <c r="W100" s="344"/>
      <c r="X100" s="344"/>
      <c r="Y100" s="344"/>
      <c r="Z100" s="344"/>
      <c r="AA100" s="344"/>
      <c r="AB100" s="344"/>
      <c r="AC100" s="344"/>
      <c r="AD100" s="344"/>
      <c r="AE100" s="344"/>
      <c r="AF100" s="344"/>
      <c r="AG100" s="344"/>
      <c r="AH100" s="344"/>
      <c r="AI100" s="344"/>
      <c r="AJ100" s="344"/>
    </row>
    <row r="101" spans="1:36" x14ac:dyDescent="0.2">
      <c r="A101" s="344">
        <v>2013</v>
      </c>
      <c r="B101" s="344" t="s">
        <v>355</v>
      </c>
      <c r="C101" s="344" t="s">
        <v>354</v>
      </c>
      <c r="D101" s="344" t="s">
        <v>251</v>
      </c>
      <c r="E101" s="344" t="s">
        <v>250</v>
      </c>
      <c r="F101" s="344" t="s">
        <v>250</v>
      </c>
      <c r="G101" s="344">
        <v>120</v>
      </c>
      <c r="H101" s="344" t="s">
        <v>248</v>
      </c>
      <c r="I101" s="344" t="s">
        <v>211</v>
      </c>
      <c r="J101" s="344">
        <v>16</v>
      </c>
      <c r="K101" s="376">
        <v>1848660</v>
      </c>
      <c r="L101" s="376"/>
      <c r="M101" s="344"/>
      <c r="N101" s="344"/>
      <c r="O101" s="344"/>
      <c r="P101" s="344"/>
      <c r="Q101" s="344"/>
      <c r="R101" s="344"/>
      <c r="S101" s="344"/>
      <c r="T101" s="344"/>
      <c r="U101" s="344"/>
      <c r="V101" s="344"/>
      <c r="W101" s="344"/>
      <c r="X101" s="344"/>
      <c r="Y101" s="344"/>
      <c r="Z101" s="344"/>
      <c r="AA101" s="344"/>
      <c r="AB101" s="344"/>
      <c r="AC101" s="344"/>
      <c r="AD101" s="344"/>
      <c r="AE101" s="344"/>
      <c r="AF101" s="344"/>
      <c r="AG101" s="344"/>
      <c r="AH101" s="344"/>
      <c r="AI101" s="344"/>
      <c r="AJ101" s="344"/>
    </row>
    <row r="102" spans="1:36" x14ac:dyDescent="0.2">
      <c r="A102" s="344">
        <v>2016</v>
      </c>
      <c r="B102" s="344" t="s">
        <v>352</v>
      </c>
      <c r="C102" s="344" t="s">
        <v>351</v>
      </c>
      <c r="D102" s="344" t="s">
        <v>316</v>
      </c>
      <c r="E102" s="344" t="s">
        <v>250</v>
      </c>
      <c r="F102" s="344" t="s">
        <v>250</v>
      </c>
      <c r="G102" s="344">
        <v>110</v>
      </c>
      <c r="H102" s="344" t="s">
        <v>346</v>
      </c>
      <c r="I102" s="344" t="s">
        <v>211</v>
      </c>
      <c r="J102" s="344">
        <v>16</v>
      </c>
      <c r="K102" s="376">
        <v>1306096</v>
      </c>
      <c r="L102" s="376"/>
      <c r="M102" s="344"/>
      <c r="N102" s="344"/>
      <c r="O102" s="344"/>
      <c r="P102" s="344"/>
      <c r="Q102" s="344"/>
      <c r="R102" s="344"/>
      <c r="S102" s="344"/>
      <c r="T102" s="344"/>
      <c r="U102" s="344"/>
      <c r="V102" s="344"/>
      <c r="W102" s="344"/>
      <c r="X102" s="344"/>
      <c r="Y102" s="344"/>
      <c r="Z102" s="344"/>
      <c r="AA102" s="344"/>
      <c r="AB102" s="344"/>
      <c r="AC102" s="344"/>
      <c r="AD102" s="344"/>
      <c r="AE102" s="344"/>
      <c r="AF102" s="344"/>
      <c r="AG102" s="344"/>
      <c r="AH102" s="344"/>
      <c r="AI102" s="344"/>
      <c r="AJ102" s="344"/>
    </row>
    <row r="103" spans="1:36" x14ac:dyDescent="0.2">
      <c r="A103" s="344">
        <v>2017</v>
      </c>
      <c r="B103" s="344" t="s">
        <v>349</v>
      </c>
      <c r="C103" s="344" t="s">
        <v>348</v>
      </c>
      <c r="D103" s="344" t="s">
        <v>316</v>
      </c>
      <c r="E103" s="344" t="s">
        <v>250</v>
      </c>
      <c r="F103" s="344" t="s">
        <v>250</v>
      </c>
      <c r="G103" s="344">
        <v>110</v>
      </c>
      <c r="H103" s="344" t="s">
        <v>346</v>
      </c>
      <c r="I103" s="344" t="s">
        <v>211</v>
      </c>
      <c r="J103" s="344">
        <v>16</v>
      </c>
      <c r="K103" s="376">
        <v>452001</v>
      </c>
      <c r="L103" s="376"/>
      <c r="M103" s="344"/>
      <c r="N103" s="344"/>
      <c r="O103" s="344"/>
      <c r="P103" s="344"/>
      <c r="Q103" s="344"/>
      <c r="R103" s="344"/>
      <c r="S103" s="344"/>
      <c r="T103" s="344"/>
      <c r="U103" s="344"/>
      <c r="V103" s="344"/>
      <c r="W103" s="344"/>
      <c r="X103" s="344"/>
      <c r="Y103" s="344"/>
      <c r="Z103" s="344"/>
      <c r="AA103" s="344"/>
      <c r="AB103" s="344"/>
      <c r="AC103" s="344"/>
      <c r="AD103" s="344"/>
      <c r="AE103" s="344"/>
      <c r="AF103" s="344"/>
      <c r="AG103" s="344"/>
      <c r="AH103" s="344"/>
      <c r="AI103" s="344"/>
      <c r="AJ103" s="344"/>
    </row>
    <row r="104" spans="1:36" x14ac:dyDescent="0.2">
      <c r="A104" s="344">
        <v>2018</v>
      </c>
      <c r="B104" s="344" t="s">
        <v>344</v>
      </c>
      <c r="C104" s="344" t="s">
        <v>230</v>
      </c>
      <c r="D104" s="344" t="s">
        <v>316</v>
      </c>
      <c r="E104" s="344" t="s">
        <v>250</v>
      </c>
      <c r="F104" s="344" t="s">
        <v>250</v>
      </c>
      <c r="G104" s="344">
        <v>811</v>
      </c>
      <c r="H104" s="344" t="s">
        <v>342</v>
      </c>
      <c r="I104" s="344" t="s">
        <v>211</v>
      </c>
      <c r="J104" s="344">
        <v>16</v>
      </c>
      <c r="K104" s="376">
        <v>1155962</v>
      </c>
      <c r="L104" s="376"/>
      <c r="M104" s="344"/>
      <c r="N104" s="344"/>
      <c r="O104" s="344"/>
      <c r="P104" s="344"/>
      <c r="Q104" s="344"/>
      <c r="R104" s="344"/>
      <c r="S104" s="344"/>
      <c r="T104" s="344"/>
      <c r="U104" s="344"/>
      <c r="V104" s="344"/>
      <c r="W104" s="344"/>
      <c r="X104" s="344"/>
      <c r="Y104" s="344"/>
      <c r="Z104" s="344"/>
      <c r="AA104" s="344"/>
      <c r="AB104" s="344"/>
      <c r="AC104" s="344"/>
      <c r="AD104" s="344"/>
      <c r="AE104" s="344"/>
      <c r="AF104" s="344"/>
      <c r="AG104" s="344"/>
      <c r="AH104" s="344"/>
      <c r="AI104" s="344"/>
      <c r="AJ104" s="344"/>
    </row>
    <row r="105" spans="1:36" x14ac:dyDescent="0.2">
      <c r="A105" s="344">
        <v>2021</v>
      </c>
      <c r="B105" s="344" t="s">
        <v>340</v>
      </c>
      <c r="C105" s="344" t="s">
        <v>243</v>
      </c>
      <c r="D105" s="344" t="s">
        <v>339</v>
      </c>
      <c r="E105" s="344" t="s">
        <v>241</v>
      </c>
      <c r="F105" s="344" t="s">
        <v>213</v>
      </c>
      <c r="G105" s="344">
        <v>800</v>
      </c>
      <c r="H105" s="344" t="s">
        <v>239</v>
      </c>
      <c r="I105" s="344" t="s">
        <v>211</v>
      </c>
      <c r="J105" s="344">
        <v>16</v>
      </c>
      <c r="K105" s="376">
        <v>899118</v>
      </c>
      <c r="L105" s="376"/>
      <c r="M105" s="344"/>
      <c r="N105" s="344"/>
      <c r="O105" s="344"/>
      <c r="P105" s="344"/>
      <c r="Q105" s="344"/>
      <c r="R105" s="344"/>
      <c r="S105" s="344"/>
      <c r="T105" s="344"/>
      <c r="U105" s="344"/>
      <c r="V105" s="344"/>
      <c r="W105" s="344"/>
      <c r="X105" s="344"/>
      <c r="Y105" s="344"/>
      <c r="Z105" s="344"/>
      <c r="AA105" s="344"/>
      <c r="AB105" s="344"/>
      <c r="AC105" s="344"/>
      <c r="AD105" s="344"/>
      <c r="AE105" s="344"/>
      <c r="AF105" s="344"/>
      <c r="AG105" s="344"/>
      <c r="AH105" s="344"/>
      <c r="AI105" s="344"/>
      <c r="AJ105" s="344"/>
    </row>
    <row r="106" spans="1:36" x14ac:dyDescent="0.2">
      <c r="A106" s="344">
        <v>2022</v>
      </c>
      <c r="B106" s="344" t="s">
        <v>308</v>
      </c>
      <c r="C106" s="344" t="s">
        <v>337</v>
      </c>
      <c r="D106" s="344" t="s">
        <v>308</v>
      </c>
      <c r="E106" s="344" t="s">
        <v>336</v>
      </c>
      <c r="F106" s="344" t="s">
        <v>213</v>
      </c>
      <c r="G106" s="344">
        <v>903</v>
      </c>
      <c r="H106" s="344" t="s">
        <v>334</v>
      </c>
      <c r="I106" s="344" t="s">
        <v>211</v>
      </c>
      <c r="J106" s="344">
        <v>16</v>
      </c>
      <c r="K106" s="376">
        <v>3113304</v>
      </c>
      <c r="L106" s="376"/>
      <c r="M106" s="344"/>
      <c r="N106" s="344"/>
      <c r="O106" s="344"/>
      <c r="P106" s="344"/>
      <c r="Q106" s="344"/>
      <c r="R106" s="344"/>
      <c r="S106" s="344"/>
      <c r="T106" s="344"/>
      <c r="U106" s="344"/>
      <c r="V106" s="344"/>
      <c r="W106" s="344"/>
      <c r="X106" s="344"/>
      <c r="Y106" s="344"/>
      <c r="Z106" s="344"/>
      <c r="AA106" s="344"/>
      <c r="AB106" s="344"/>
      <c r="AC106" s="344"/>
      <c r="AD106" s="344"/>
      <c r="AE106" s="344"/>
      <c r="AF106" s="344"/>
      <c r="AG106" s="344"/>
      <c r="AH106" s="344"/>
      <c r="AI106" s="344"/>
      <c r="AJ106" s="344"/>
    </row>
    <row r="107" spans="1:36" x14ac:dyDescent="0.2">
      <c r="A107" s="344">
        <v>2029</v>
      </c>
      <c r="B107" s="344" t="s">
        <v>332</v>
      </c>
      <c r="C107" s="344" t="s">
        <v>289</v>
      </c>
      <c r="D107" s="344" t="s">
        <v>285</v>
      </c>
      <c r="E107" s="344" t="s">
        <v>284</v>
      </c>
      <c r="F107" s="344" t="s">
        <v>213</v>
      </c>
      <c r="G107" s="344">
        <v>861</v>
      </c>
      <c r="H107" s="344" t="s">
        <v>282</v>
      </c>
      <c r="I107" s="344" t="s">
        <v>211</v>
      </c>
      <c r="J107" s="344">
        <v>16</v>
      </c>
      <c r="K107" s="376">
        <v>1626642</v>
      </c>
      <c r="L107" s="376"/>
      <c r="M107" s="344"/>
      <c r="N107" s="344"/>
      <c r="O107" s="344"/>
      <c r="P107" s="344"/>
      <c r="Q107" s="344"/>
      <c r="R107" s="344"/>
      <c r="S107" s="344"/>
      <c r="T107" s="344"/>
      <c r="U107" s="344"/>
      <c r="V107" s="344"/>
      <c r="W107" s="344"/>
      <c r="X107" s="344"/>
      <c r="Y107" s="344"/>
      <c r="Z107" s="344"/>
      <c r="AA107" s="344"/>
      <c r="AB107" s="344"/>
      <c r="AC107" s="344"/>
      <c r="AD107" s="344"/>
      <c r="AE107" s="344"/>
      <c r="AF107" s="344"/>
      <c r="AG107" s="344"/>
      <c r="AH107" s="344"/>
      <c r="AI107" s="344"/>
      <c r="AJ107" s="344"/>
    </row>
    <row r="108" spans="1:36" x14ac:dyDescent="0.2">
      <c r="A108" s="344">
        <v>2043</v>
      </c>
      <c r="B108" s="344" t="s">
        <v>328</v>
      </c>
      <c r="C108" s="344" t="s">
        <v>320</v>
      </c>
      <c r="D108" s="344" t="s">
        <v>278</v>
      </c>
      <c r="E108" s="344" t="s">
        <v>327</v>
      </c>
      <c r="F108" s="344" t="s">
        <v>213</v>
      </c>
      <c r="G108" s="344">
        <v>863</v>
      </c>
      <c r="H108" s="344" t="s">
        <v>325</v>
      </c>
      <c r="I108" s="344" t="s">
        <v>211</v>
      </c>
      <c r="J108" s="344">
        <v>16</v>
      </c>
      <c r="K108" s="376">
        <v>1280713</v>
      </c>
      <c r="L108" s="376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44"/>
      <c r="Y108" s="344"/>
      <c r="Z108" s="344"/>
      <c r="AA108" s="344"/>
      <c r="AB108" s="344"/>
      <c r="AC108" s="344"/>
      <c r="AD108" s="344"/>
      <c r="AE108" s="344"/>
      <c r="AF108" s="344"/>
      <c r="AG108" s="344"/>
      <c r="AH108" s="344"/>
      <c r="AI108" s="344"/>
      <c r="AJ108" s="344"/>
    </row>
    <row r="109" spans="1:36" x14ac:dyDescent="0.2">
      <c r="A109" s="344">
        <v>2050</v>
      </c>
      <c r="B109" s="344" t="s">
        <v>323</v>
      </c>
      <c r="C109" s="344" t="s">
        <v>320</v>
      </c>
      <c r="D109" s="344" t="s">
        <v>278</v>
      </c>
      <c r="E109" s="344" t="s">
        <v>277</v>
      </c>
      <c r="F109" s="344" t="s">
        <v>213</v>
      </c>
      <c r="G109" s="344">
        <v>862</v>
      </c>
      <c r="H109" s="344" t="s">
        <v>275</v>
      </c>
      <c r="I109" s="344" t="s">
        <v>211</v>
      </c>
      <c r="J109" s="344">
        <v>16</v>
      </c>
      <c r="K109" s="376">
        <v>553172</v>
      </c>
      <c r="L109" s="376"/>
      <c r="M109" s="344"/>
      <c r="N109" s="344"/>
      <c r="O109" s="344"/>
      <c r="P109" s="344"/>
      <c r="Q109" s="344"/>
      <c r="R109" s="344"/>
      <c r="S109" s="344"/>
      <c r="T109" s="344"/>
      <c r="U109" s="344"/>
      <c r="V109" s="344"/>
      <c r="W109" s="344"/>
      <c r="X109" s="344"/>
      <c r="Y109" s="344"/>
      <c r="Z109" s="344"/>
      <c r="AA109" s="344"/>
      <c r="AB109" s="344"/>
      <c r="AC109" s="344"/>
      <c r="AD109" s="344"/>
      <c r="AE109" s="344"/>
      <c r="AF109" s="344"/>
      <c r="AG109" s="344"/>
      <c r="AH109" s="344"/>
      <c r="AI109" s="344"/>
      <c r="AJ109" s="344"/>
    </row>
    <row r="110" spans="1:36" x14ac:dyDescent="0.2">
      <c r="A110" s="344">
        <v>205001</v>
      </c>
      <c r="B110" s="344" t="s">
        <v>647</v>
      </c>
      <c r="C110" s="344" t="s">
        <v>646</v>
      </c>
      <c r="D110" s="344" t="s">
        <v>278</v>
      </c>
      <c r="E110" s="344" t="s">
        <v>277</v>
      </c>
      <c r="F110" s="344" t="s">
        <v>213</v>
      </c>
      <c r="G110" s="344">
        <v>862</v>
      </c>
      <c r="H110" s="344" t="s">
        <v>275</v>
      </c>
      <c r="I110" s="344" t="s">
        <v>211</v>
      </c>
      <c r="J110" s="344">
        <v>16</v>
      </c>
      <c r="K110" s="344">
        <v>35</v>
      </c>
      <c r="L110" s="344"/>
      <c r="M110" s="344"/>
      <c r="N110" s="344"/>
      <c r="O110" s="344"/>
      <c r="P110" s="344"/>
      <c r="Q110" s="344"/>
      <c r="R110" s="344"/>
      <c r="S110" s="344"/>
      <c r="T110" s="344"/>
      <c r="U110" s="344"/>
      <c r="V110" s="344"/>
      <c r="W110" s="344"/>
      <c r="X110" s="344"/>
      <c r="Y110" s="344"/>
      <c r="Z110" s="344"/>
      <c r="AA110" s="344"/>
      <c r="AB110" s="344"/>
      <c r="AC110" s="344"/>
      <c r="AD110" s="344"/>
      <c r="AE110" s="344"/>
      <c r="AF110" s="344"/>
      <c r="AG110" s="344"/>
      <c r="AH110" s="344"/>
      <c r="AI110" s="344"/>
      <c r="AJ110" s="344"/>
    </row>
    <row r="111" spans="1:36" x14ac:dyDescent="0.2">
      <c r="A111" s="344">
        <v>2051</v>
      </c>
      <c r="B111" s="344" t="s">
        <v>321</v>
      </c>
      <c r="C111" s="344" t="s">
        <v>320</v>
      </c>
      <c r="D111" s="344" t="s">
        <v>278</v>
      </c>
      <c r="E111" s="344" t="s">
        <v>277</v>
      </c>
      <c r="F111" s="344" t="s">
        <v>213</v>
      </c>
      <c r="G111" s="344">
        <v>862</v>
      </c>
      <c r="H111" s="344" t="s">
        <v>275</v>
      </c>
      <c r="I111" s="344" t="s">
        <v>211</v>
      </c>
      <c r="J111" s="344">
        <v>16</v>
      </c>
      <c r="K111" s="376">
        <v>340637</v>
      </c>
      <c r="L111" s="376"/>
      <c r="M111" s="344"/>
      <c r="N111" s="344"/>
      <c r="O111" s="344"/>
      <c r="P111" s="344"/>
      <c r="Q111" s="344"/>
      <c r="R111" s="344"/>
      <c r="S111" s="344"/>
      <c r="T111" s="344"/>
      <c r="U111" s="344"/>
      <c r="V111" s="344"/>
      <c r="W111" s="344"/>
      <c r="X111" s="344"/>
      <c r="Y111" s="344"/>
      <c r="Z111" s="344"/>
      <c r="AA111" s="344"/>
      <c r="AB111" s="344"/>
      <c r="AC111" s="344"/>
      <c r="AD111" s="344"/>
      <c r="AE111" s="344"/>
      <c r="AF111" s="344"/>
      <c r="AG111" s="344"/>
      <c r="AH111" s="344"/>
      <c r="AI111" s="344"/>
      <c r="AJ111" s="344"/>
    </row>
    <row r="112" spans="1:36" x14ac:dyDescent="0.2">
      <c r="A112" s="344">
        <v>2064</v>
      </c>
      <c r="B112" s="344" t="s">
        <v>318</v>
      </c>
      <c r="C112" s="344" t="s">
        <v>317</v>
      </c>
      <c r="D112" s="344" t="s">
        <v>316</v>
      </c>
      <c r="E112" s="344"/>
      <c r="F112" s="344" t="s">
        <v>213</v>
      </c>
      <c r="G112" s="344"/>
      <c r="H112" s="344" t="s">
        <v>212</v>
      </c>
      <c r="I112" s="344" t="s">
        <v>211</v>
      </c>
      <c r="J112" s="344">
        <v>16</v>
      </c>
      <c r="K112" s="376">
        <v>714476</v>
      </c>
      <c r="L112" s="376"/>
      <c r="M112" s="344"/>
      <c r="N112" s="344"/>
      <c r="O112" s="344"/>
      <c r="P112" s="344"/>
      <c r="Q112" s="344"/>
      <c r="R112" s="344"/>
      <c r="S112" s="344"/>
      <c r="T112" s="344"/>
      <c r="U112" s="344"/>
      <c r="V112" s="344"/>
      <c r="W112" s="344"/>
      <c r="X112" s="344"/>
      <c r="Y112" s="344"/>
      <c r="Z112" s="344"/>
      <c r="AA112" s="344"/>
      <c r="AB112" s="344"/>
      <c r="AC112" s="344"/>
      <c r="AD112" s="344"/>
      <c r="AE112" s="344"/>
      <c r="AF112" s="344"/>
      <c r="AG112" s="344"/>
      <c r="AH112" s="344"/>
      <c r="AI112" s="344"/>
      <c r="AJ112" s="344"/>
    </row>
    <row r="113" spans="1:36" x14ac:dyDescent="0.2">
      <c r="A113" s="344">
        <v>2065</v>
      </c>
      <c r="B113" s="344" t="s">
        <v>314</v>
      </c>
      <c r="C113" s="344" t="s">
        <v>313</v>
      </c>
      <c r="D113" s="344" t="s">
        <v>312</v>
      </c>
      <c r="E113" s="344" t="s">
        <v>241</v>
      </c>
      <c r="F113" s="344" t="s">
        <v>213</v>
      </c>
      <c r="G113" s="344">
        <v>800</v>
      </c>
      <c r="H113" s="344" t="s">
        <v>239</v>
      </c>
      <c r="I113" s="344" t="s">
        <v>211</v>
      </c>
      <c r="J113" s="344">
        <v>16</v>
      </c>
      <c r="K113" s="376">
        <v>405602</v>
      </c>
      <c r="L113" s="376"/>
      <c r="M113" s="344"/>
      <c r="N113" s="344"/>
      <c r="O113" s="344"/>
      <c r="P113" s="344"/>
      <c r="Q113" s="344"/>
      <c r="R113" s="344"/>
      <c r="S113" s="344"/>
      <c r="T113" s="344"/>
      <c r="U113" s="344"/>
      <c r="V113" s="344"/>
      <c r="W113" s="344"/>
      <c r="X113" s="344"/>
      <c r="Y113" s="344"/>
      <c r="Z113" s="344"/>
      <c r="AA113" s="344"/>
      <c r="AB113" s="344"/>
      <c r="AC113" s="344"/>
      <c r="AD113" s="344"/>
      <c r="AE113" s="344"/>
      <c r="AF113" s="344"/>
      <c r="AG113" s="344"/>
      <c r="AH113" s="344"/>
      <c r="AI113" s="344"/>
      <c r="AJ113" s="344"/>
    </row>
    <row r="114" spans="1:36" x14ac:dyDescent="0.2">
      <c r="A114" s="344">
        <v>2066</v>
      </c>
      <c r="B114" s="344" t="s">
        <v>310</v>
      </c>
      <c r="C114" s="344" t="s">
        <v>309</v>
      </c>
      <c r="D114" s="344" t="s">
        <v>308</v>
      </c>
      <c r="E114" s="344" t="s">
        <v>241</v>
      </c>
      <c r="F114" s="344" t="s">
        <v>213</v>
      </c>
      <c r="G114" s="344">
        <v>800</v>
      </c>
      <c r="H114" s="344" t="s">
        <v>239</v>
      </c>
      <c r="I114" s="344" t="s">
        <v>211</v>
      </c>
      <c r="J114" s="344">
        <v>16</v>
      </c>
      <c r="K114" s="376">
        <v>22031</v>
      </c>
      <c r="L114" s="376"/>
      <c r="M114" s="344"/>
      <c r="N114" s="344"/>
      <c r="O114" s="344"/>
      <c r="P114" s="344"/>
      <c r="Q114" s="344"/>
      <c r="R114" s="344"/>
      <c r="S114" s="344"/>
      <c r="T114" s="344"/>
      <c r="U114" s="344"/>
      <c r="V114" s="344"/>
      <c r="W114" s="344"/>
      <c r="X114" s="344"/>
      <c r="Y114" s="344"/>
      <c r="Z114" s="344"/>
      <c r="AA114" s="344"/>
      <c r="AB114" s="344"/>
      <c r="AC114" s="344"/>
      <c r="AD114" s="344"/>
      <c r="AE114" s="344"/>
      <c r="AF114" s="344"/>
      <c r="AG114" s="344"/>
      <c r="AH114" s="344"/>
      <c r="AI114" s="344"/>
      <c r="AJ114" s="344"/>
    </row>
    <row r="115" spans="1:36" x14ac:dyDescent="0.2">
      <c r="A115" s="344">
        <v>2068</v>
      </c>
      <c r="B115" s="344" t="s">
        <v>306</v>
      </c>
      <c r="C115" s="344" t="s">
        <v>305</v>
      </c>
      <c r="D115" s="344" t="s">
        <v>304</v>
      </c>
      <c r="E115" s="344" t="s">
        <v>241</v>
      </c>
      <c r="F115" s="344" t="s">
        <v>213</v>
      </c>
      <c r="G115" s="344">
        <v>800</v>
      </c>
      <c r="H115" s="344" t="s">
        <v>239</v>
      </c>
      <c r="I115" s="344" t="s">
        <v>211</v>
      </c>
      <c r="J115" s="344">
        <v>16</v>
      </c>
      <c r="K115" s="376">
        <v>3151660</v>
      </c>
      <c r="L115" s="376"/>
      <c r="M115" s="344"/>
      <c r="N115" s="344"/>
      <c r="O115" s="344"/>
      <c r="P115" s="344"/>
      <c r="Q115" s="344"/>
      <c r="R115" s="344"/>
      <c r="S115" s="344"/>
      <c r="T115" s="344"/>
      <c r="U115" s="344"/>
      <c r="V115" s="344"/>
      <c r="W115" s="344"/>
      <c r="X115" s="344"/>
      <c r="Y115" s="344"/>
      <c r="Z115" s="344"/>
      <c r="AA115" s="344"/>
      <c r="AB115" s="344"/>
      <c r="AC115" s="344"/>
      <c r="AD115" s="344"/>
      <c r="AE115" s="344"/>
      <c r="AF115" s="344"/>
      <c r="AG115" s="344"/>
      <c r="AH115" s="344"/>
      <c r="AI115" s="344"/>
      <c r="AJ115" s="344"/>
    </row>
    <row r="116" spans="1:36" x14ac:dyDescent="0.2">
      <c r="A116" s="344">
        <v>2069</v>
      </c>
      <c r="B116" s="344" t="s">
        <v>302</v>
      </c>
      <c r="C116" s="344" t="s">
        <v>301</v>
      </c>
      <c r="D116" s="344" t="s">
        <v>251</v>
      </c>
      <c r="E116" s="344" t="s">
        <v>250</v>
      </c>
      <c r="F116" s="344" t="s">
        <v>250</v>
      </c>
      <c r="G116" s="344">
        <v>120</v>
      </c>
      <c r="H116" s="344" t="s">
        <v>248</v>
      </c>
      <c r="I116" s="344" t="s">
        <v>211</v>
      </c>
      <c r="J116" s="344">
        <v>16</v>
      </c>
      <c r="K116" s="376">
        <v>2539014</v>
      </c>
      <c r="L116" s="376"/>
      <c r="M116" s="344"/>
      <c r="N116" s="344"/>
      <c r="O116" s="344"/>
      <c r="P116" s="344"/>
      <c r="Q116" s="344"/>
      <c r="R116" s="344"/>
      <c r="S116" s="344"/>
      <c r="T116" s="344"/>
      <c r="U116" s="344"/>
      <c r="V116" s="344"/>
      <c r="W116" s="344"/>
      <c r="X116" s="344"/>
      <c r="Y116" s="344"/>
      <c r="Z116" s="344"/>
      <c r="AA116" s="344"/>
      <c r="AB116" s="344"/>
      <c r="AC116" s="344"/>
      <c r="AD116" s="344"/>
      <c r="AE116" s="344"/>
      <c r="AF116" s="344"/>
      <c r="AG116" s="344"/>
      <c r="AH116" s="344"/>
      <c r="AI116" s="344"/>
      <c r="AJ116" s="344"/>
    </row>
    <row r="117" spans="1:36" x14ac:dyDescent="0.2">
      <c r="A117" s="344">
        <v>2072</v>
      </c>
      <c r="B117" s="344" t="s">
        <v>299</v>
      </c>
      <c r="C117" s="344" t="s">
        <v>298</v>
      </c>
      <c r="D117" s="344" t="s">
        <v>278</v>
      </c>
      <c r="E117" s="344" t="s">
        <v>284</v>
      </c>
      <c r="F117" s="344" t="s">
        <v>213</v>
      </c>
      <c r="G117" s="344">
        <v>861</v>
      </c>
      <c r="H117" s="344" t="s">
        <v>282</v>
      </c>
      <c r="I117" s="344" t="s">
        <v>211</v>
      </c>
      <c r="J117" s="344">
        <v>16</v>
      </c>
      <c r="K117" s="376">
        <v>602852</v>
      </c>
      <c r="L117" s="376"/>
      <c r="M117" s="344"/>
      <c r="N117" s="344"/>
      <c r="O117" s="344"/>
      <c r="P117" s="344"/>
      <c r="Q117" s="344"/>
      <c r="R117" s="344"/>
      <c r="S117" s="344"/>
      <c r="T117" s="344"/>
      <c r="U117" s="344"/>
      <c r="V117" s="344"/>
      <c r="W117" s="344"/>
      <c r="X117" s="344"/>
      <c r="Y117" s="344"/>
      <c r="Z117" s="344"/>
      <c r="AA117" s="344"/>
      <c r="AB117" s="344"/>
      <c r="AC117" s="344"/>
      <c r="AD117" s="344"/>
      <c r="AE117" s="344"/>
      <c r="AF117" s="344"/>
      <c r="AG117" s="344"/>
      <c r="AH117" s="344"/>
      <c r="AI117" s="344"/>
      <c r="AJ117" s="344"/>
    </row>
    <row r="118" spans="1:36" x14ac:dyDescent="0.2">
      <c r="A118" s="344">
        <v>2073</v>
      </c>
      <c r="B118" s="344" t="s">
        <v>296</v>
      </c>
      <c r="C118" s="344" t="s">
        <v>295</v>
      </c>
      <c r="D118" s="344" t="s">
        <v>285</v>
      </c>
      <c r="E118" s="344" t="s">
        <v>284</v>
      </c>
      <c r="F118" s="344" t="s">
        <v>213</v>
      </c>
      <c r="G118" s="344">
        <v>861</v>
      </c>
      <c r="H118" s="344" t="s">
        <v>282</v>
      </c>
      <c r="I118" s="344" t="s">
        <v>211</v>
      </c>
      <c r="J118" s="344">
        <v>16</v>
      </c>
      <c r="K118" s="376">
        <v>497168</v>
      </c>
      <c r="L118" s="376"/>
      <c r="M118" s="344"/>
      <c r="N118" s="344"/>
      <c r="O118" s="344"/>
      <c r="P118" s="344"/>
      <c r="Q118" s="344"/>
      <c r="R118" s="344"/>
      <c r="S118" s="344"/>
      <c r="T118" s="344"/>
      <c r="U118" s="344"/>
      <c r="V118" s="344"/>
      <c r="W118" s="344"/>
      <c r="X118" s="344"/>
      <c r="Y118" s="344"/>
      <c r="Z118" s="344"/>
      <c r="AA118" s="344"/>
      <c r="AB118" s="344"/>
      <c r="AC118" s="344"/>
      <c r="AD118" s="344"/>
      <c r="AE118" s="344"/>
      <c r="AF118" s="344"/>
      <c r="AG118" s="344"/>
      <c r="AH118" s="344"/>
      <c r="AI118" s="344"/>
      <c r="AJ118" s="344"/>
    </row>
    <row r="119" spans="1:36" x14ac:dyDescent="0.2">
      <c r="A119" s="344">
        <v>2074</v>
      </c>
      <c r="B119" s="344" t="s">
        <v>293</v>
      </c>
      <c r="C119" s="344" t="s">
        <v>292</v>
      </c>
      <c r="D119" s="344" t="s">
        <v>285</v>
      </c>
      <c r="E119" s="344" t="s">
        <v>284</v>
      </c>
      <c r="F119" s="344" t="s">
        <v>213</v>
      </c>
      <c r="G119" s="344">
        <v>861</v>
      </c>
      <c r="H119" s="344" t="s">
        <v>282</v>
      </c>
      <c r="I119" s="344" t="s">
        <v>211</v>
      </c>
      <c r="J119" s="344">
        <v>16</v>
      </c>
      <c r="K119" s="376">
        <v>515146</v>
      </c>
      <c r="L119" s="376"/>
      <c r="M119" s="344"/>
      <c r="N119" s="344"/>
      <c r="O119" s="344"/>
      <c r="P119" s="344"/>
      <c r="Q119" s="344"/>
      <c r="R119" s="344"/>
      <c r="S119" s="344"/>
      <c r="T119" s="344"/>
      <c r="U119" s="344"/>
      <c r="V119" s="344"/>
      <c r="W119" s="344"/>
      <c r="X119" s="344"/>
      <c r="Y119" s="344"/>
      <c r="Z119" s="344"/>
      <c r="AA119" s="344"/>
      <c r="AB119" s="344"/>
      <c r="AC119" s="344"/>
      <c r="AD119" s="344"/>
      <c r="AE119" s="344"/>
      <c r="AF119" s="344"/>
      <c r="AG119" s="344"/>
      <c r="AH119" s="344"/>
      <c r="AI119" s="344"/>
      <c r="AJ119" s="344"/>
    </row>
    <row r="120" spans="1:36" x14ac:dyDescent="0.2">
      <c r="A120" s="344">
        <v>2077</v>
      </c>
      <c r="B120" s="344" t="s">
        <v>290</v>
      </c>
      <c r="C120" s="344" t="s">
        <v>289</v>
      </c>
      <c r="D120" s="344" t="s">
        <v>285</v>
      </c>
      <c r="E120" s="344" t="s">
        <v>284</v>
      </c>
      <c r="F120" s="344" t="s">
        <v>213</v>
      </c>
      <c r="G120" s="344">
        <v>861</v>
      </c>
      <c r="H120" s="344" t="s">
        <v>282</v>
      </c>
      <c r="I120" s="344" t="s">
        <v>211</v>
      </c>
      <c r="J120" s="344">
        <v>16</v>
      </c>
      <c r="K120" s="376">
        <v>494240</v>
      </c>
      <c r="L120" s="376"/>
      <c r="M120" s="344"/>
      <c r="N120" s="344"/>
      <c r="O120" s="344"/>
      <c r="P120" s="344"/>
      <c r="Q120" s="344"/>
      <c r="R120" s="344"/>
      <c r="S120" s="344"/>
      <c r="T120" s="344"/>
      <c r="U120" s="344"/>
      <c r="V120" s="344"/>
      <c r="W120" s="344"/>
      <c r="X120" s="344"/>
      <c r="Y120" s="344"/>
      <c r="Z120" s="344"/>
      <c r="AA120" s="344"/>
      <c r="AB120" s="344"/>
      <c r="AC120" s="344"/>
      <c r="AD120" s="344"/>
      <c r="AE120" s="344"/>
      <c r="AF120" s="344"/>
      <c r="AG120" s="344"/>
      <c r="AH120" s="344"/>
      <c r="AI120" s="344"/>
      <c r="AJ120" s="344"/>
    </row>
    <row r="121" spans="1:36" x14ac:dyDescent="0.2">
      <c r="A121" s="344">
        <v>2079</v>
      </c>
      <c r="B121" s="344" t="s">
        <v>287</v>
      </c>
      <c r="C121" s="344" t="s">
        <v>286</v>
      </c>
      <c r="D121" s="344" t="s">
        <v>285</v>
      </c>
      <c r="E121" s="344" t="s">
        <v>284</v>
      </c>
      <c r="F121" s="344" t="s">
        <v>213</v>
      </c>
      <c r="G121" s="344">
        <v>861</v>
      </c>
      <c r="H121" s="344" t="s">
        <v>282</v>
      </c>
      <c r="I121" s="344" t="s">
        <v>211</v>
      </c>
      <c r="J121" s="344">
        <v>16</v>
      </c>
      <c r="K121" s="376">
        <v>1318471</v>
      </c>
      <c r="L121" s="376"/>
      <c r="M121" s="344"/>
      <c r="N121" s="344"/>
      <c r="O121" s="344"/>
      <c r="P121" s="344"/>
      <c r="Q121" s="344"/>
      <c r="R121" s="344"/>
      <c r="S121" s="344"/>
      <c r="T121" s="344"/>
      <c r="U121" s="344"/>
      <c r="V121" s="344"/>
      <c r="W121" s="344"/>
      <c r="X121" s="344"/>
      <c r="Y121" s="344"/>
      <c r="Z121" s="344"/>
      <c r="AA121" s="344"/>
      <c r="AB121" s="344"/>
      <c r="AC121" s="344"/>
      <c r="AD121" s="344"/>
      <c r="AE121" s="344"/>
      <c r="AF121" s="344"/>
      <c r="AG121" s="344"/>
      <c r="AH121" s="344"/>
      <c r="AI121" s="344"/>
      <c r="AJ121" s="344"/>
    </row>
    <row r="122" spans="1:36" x14ac:dyDescent="0.2">
      <c r="A122" s="344">
        <v>2081</v>
      </c>
      <c r="B122" s="344" t="s">
        <v>280</v>
      </c>
      <c r="C122" s="344" t="s">
        <v>279</v>
      </c>
      <c r="D122" s="344" t="s">
        <v>278</v>
      </c>
      <c r="E122" s="344" t="s">
        <v>277</v>
      </c>
      <c r="F122" s="344" t="s">
        <v>213</v>
      </c>
      <c r="G122" s="344">
        <v>862</v>
      </c>
      <c r="H122" s="344" t="s">
        <v>275</v>
      </c>
      <c r="I122" s="344" t="s">
        <v>211</v>
      </c>
      <c r="J122" s="344">
        <v>16</v>
      </c>
      <c r="K122" s="376">
        <v>336371</v>
      </c>
      <c r="L122" s="376"/>
      <c r="M122" s="344"/>
      <c r="N122" s="344"/>
      <c r="O122" s="344"/>
      <c r="P122" s="344"/>
      <c r="Q122" s="344"/>
      <c r="R122" s="344"/>
      <c r="S122" s="344"/>
      <c r="T122" s="344"/>
      <c r="U122" s="344"/>
      <c r="V122" s="344"/>
      <c r="W122" s="344"/>
      <c r="X122" s="344"/>
      <c r="Y122" s="344"/>
      <c r="Z122" s="344"/>
      <c r="AA122" s="344"/>
      <c r="AB122" s="344"/>
      <c r="AC122" s="344"/>
      <c r="AD122" s="344"/>
      <c r="AE122" s="344"/>
      <c r="AF122" s="344"/>
      <c r="AG122" s="344"/>
      <c r="AH122" s="344"/>
      <c r="AI122" s="344"/>
      <c r="AJ122" s="344"/>
    </row>
    <row r="123" spans="1:36" x14ac:dyDescent="0.2">
      <c r="A123" s="344">
        <v>2084</v>
      </c>
      <c r="B123" s="344" t="s">
        <v>273</v>
      </c>
      <c r="C123" s="344" t="s">
        <v>262</v>
      </c>
      <c r="D123" s="344" t="s">
        <v>261</v>
      </c>
      <c r="E123" s="344"/>
      <c r="F123" s="344" t="s">
        <v>213</v>
      </c>
      <c r="G123" s="344"/>
      <c r="H123" s="344" t="s">
        <v>212</v>
      </c>
      <c r="I123" s="344" t="s">
        <v>211</v>
      </c>
      <c r="J123" s="344">
        <v>16</v>
      </c>
      <c r="K123" s="376">
        <v>174469</v>
      </c>
      <c r="L123" s="376"/>
      <c r="M123" s="344"/>
      <c r="N123" s="344"/>
      <c r="O123" s="344"/>
      <c r="P123" s="344"/>
      <c r="Q123" s="344"/>
      <c r="R123" s="344"/>
      <c r="S123" s="344"/>
      <c r="T123" s="344"/>
      <c r="U123" s="344"/>
      <c r="V123" s="344"/>
      <c r="W123" s="344"/>
      <c r="X123" s="344"/>
      <c r="Y123" s="344"/>
      <c r="Z123" s="344"/>
      <c r="AA123" s="344"/>
      <c r="AB123" s="344"/>
      <c r="AC123" s="344"/>
      <c r="AD123" s="344"/>
      <c r="AE123" s="344"/>
      <c r="AF123" s="344"/>
      <c r="AG123" s="344"/>
      <c r="AH123" s="344"/>
      <c r="AI123" s="344"/>
      <c r="AJ123" s="344"/>
    </row>
    <row r="124" spans="1:36" x14ac:dyDescent="0.2">
      <c r="A124" s="344">
        <v>2085</v>
      </c>
      <c r="B124" s="344" t="s">
        <v>270</v>
      </c>
      <c r="C124" s="344" t="s">
        <v>271</v>
      </c>
      <c r="D124" s="344" t="s">
        <v>270</v>
      </c>
      <c r="E124" s="344"/>
      <c r="F124" s="344" t="s">
        <v>213</v>
      </c>
      <c r="G124" s="344"/>
      <c r="H124" s="344" t="s">
        <v>212</v>
      </c>
      <c r="I124" s="344" t="s">
        <v>211</v>
      </c>
      <c r="J124" s="344">
        <v>16</v>
      </c>
      <c r="K124" s="376">
        <v>2047</v>
      </c>
      <c r="L124" s="376"/>
      <c r="M124" s="344"/>
      <c r="N124" s="344"/>
      <c r="O124" s="344"/>
      <c r="P124" s="344"/>
      <c r="Q124" s="344"/>
      <c r="R124" s="344"/>
      <c r="S124" s="344"/>
      <c r="T124" s="344"/>
      <c r="U124" s="344"/>
      <c r="V124" s="344"/>
      <c r="W124" s="344"/>
      <c r="X124" s="344"/>
      <c r="Y124" s="344"/>
      <c r="Z124" s="344"/>
      <c r="AA124" s="344"/>
      <c r="AB124" s="344"/>
      <c r="AC124" s="344"/>
      <c r="AD124" s="344"/>
      <c r="AE124" s="344"/>
      <c r="AF124" s="344"/>
      <c r="AG124" s="344"/>
      <c r="AH124" s="344"/>
      <c r="AI124" s="344"/>
      <c r="AJ124" s="344"/>
    </row>
    <row r="125" spans="1:36" x14ac:dyDescent="0.2">
      <c r="A125" s="344">
        <v>2086</v>
      </c>
      <c r="B125" s="344" t="s">
        <v>267</v>
      </c>
      <c r="C125" s="344" t="s">
        <v>268</v>
      </c>
      <c r="D125" s="344" t="s">
        <v>267</v>
      </c>
      <c r="E125" s="344"/>
      <c r="F125" s="344" t="s">
        <v>213</v>
      </c>
      <c r="G125" s="344"/>
      <c r="H125" s="344" t="s">
        <v>212</v>
      </c>
      <c r="I125" s="344" t="s">
        <v>211</v>
      </c>
      <c r="J125" s="344">
        <v>16</v>
      </c>
      <c r="K125" s="376">
        <v>230306</v>
      </c>
      <c r="L125" s="376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44"/>
      <c r="Y125" s="344"/>
      <c r="Z125" s="344"/>
      <c r="AA125" s="344"/>
      <c r="AB125" s="344"/>
      <c r="AC125" s="344"/>
      <c r="AD125" s="344"/>
      <c r="AE125" s="344"/>
      <c r="AF125" s="344"/>
      <c r="AG125" s="344"/>
      <c r="AH125" s="344"/>
      <c r="AI125" s="344"/>
      <c r="AJ125" s="344"/>
    </row>
    <row r="126" spans="1:36" x14ac:dyDescent="0.2">
      <c r="A126" s="344">
        <v>2087</v>
      </c>
      <c r="B126" s="344" t="s">
        <v>265</v>
      </c>
      <c r="C126" s="344" t="s">
        <v>262</v>
      </c>
      <c r="D126" s="344" t="s">
        <v>261</v>
      </c>
      <c r="E126" s="344"/>
      <c r="F126" s="344" t="s">
        <v>213</v>
      </c>
      <c r="G126" s="344"/>
      <c r="H126" s="344" t="s">
        <v>212</v>
      </c>
      <c r="I126" s="344" t="s">
        <v>211</v>
      </c>
      <c r="J126" s="344">
        <v>16</v>
      </c>
      <c r="K126" s="376">
        <v>288155</v>
      </c>
      <c r="L126" s="376"/>
      <c r="M126" s="344"/>
      <c r="N126" s="344"/>
      <c r="O126" s="344"/>
      <c r="P126" s="344"/>
      <c r="Q126" s="344"/>
      <c r="R126" s="344"/>
      <c r="S126" s="344"/>
      <c r="T126" s="344"/>
      <c r="U126" s="344"/>
      <c r="V126" s="344"/>
      <c r="W126" s="344"/>
      <c r="X126" s="344"/>
      <c r="Y126" s="344"/>
      <c r="Z126" s="344"/>
      <c r="AA126" s="344"/>
      <c r="AB126" s="344"/>
      <c r="AC126" s="344"/>
      <c r="AD126" s="344"/>
      <c r="AE126" s="344"/>
      <c r="AF126" s="344"/>
      <c r="AG126" s="344"/>
      <c r="AH126" s="344"/>
      <c r="AI126" s="344"/>
      <c r="AJ126" s="344"/>
    </row>
    <row r="127" spans="1:36" x14ac:dyDescent="0.2">
      <c r="A127" s="344">
        <v>2088</v>
      </c>
      <c r="B127" s="344" t="s">
        <v>258</v>
      </c>
      <c r="C127" s="344" t="s">
        <v>259</v>
      </c>
      <c r="D127" s="344" t="s">
        <v>258</v>
      </c>
      <c r="E127" s="344"/>
      <c r="F127" s="344" t="s">
        <v>213</v>
      </c>
      <c r="G127" s="344"/>
      <c r="H127" s="344" t="s">
        <v>212</v>
      </c>
      <c r="I127" s="344" t="s">
        <v>211</v>
      </c>
      <c r="J127" s="344">
        <v>16</v>
      </c>
      <c r="K127" s="376">
        <v>792834</v>
      </c>
      <c r="L127" s="376"/>
      <c r="M127" s="344"/>
      <c r="N127" s="344"/>
      <c r="O127" s="344"/>
      <c r="P127" s="344"/>
      <c r="Q127" s="344"/>
      <c r="R127" s="344"/>
      <c r="S127" s="344"/>
      <c r="T127" s="344"/>
      <c r="U127" s="344"/>
      <c r="V127" s="344"/>
      <c r="W127" s="344"/>
      <c r="X127" s="344"/>
      <c r="Y127" s="344"/>
      <c r="Z127" s="344"/>
      <c r="AA127" s="344"/>
      <c r="AB127" s="344"/>
      <c r="AC127" s="344"/>
      <c r="AD127" s="344"/>
      <c r="AE127" s="344"/>
      <c r="AF127" s="344"/>
      <c r="AG127" s="344"/>
      <c r="AH127" s="344"/>
      <c r="AI127" s="344"/>
      <c r="AJ127" s="344"/>
    </row>
    <row r="128" spans="1:36" x14ac:dyDescent="0.2">
      <c r="A128" s="344">
        <v>2090</v>
      </c>
      <c r="B128" s="344" t="s">
        <v>255</v>
      </c>
      <c r="C128" s="344" t="s">
        <v>256</v>
      </c>
      <c r="D128" s="344" t="s">
        <v>255</v>
      </c>
      <c r="E128" s="344"/>
      <c r="F128" s="344" t="s">
        <v>213</v>
      </c>
      <c r="G128" s="344"/>
      <c r="H128" s="344" t="s">
        <v>212</v>
      </c>
      <c r="I128" s="344" t="s">
        <v>211</v>
      </c>
      <c r="J128" s="344">
        <v>16</v>
      </c>
      <c r="K128" s="376">
        <v>354079</v>
      </c>
      <c r="L128" s="376"/>
      <c r="M128" s="344"/>
      <c r="N128" s="344"/>
      <c r="O128" s="344"/>
      <c r="P128" s="344"/>
      <c r="Q128" s="344"/>
      <c r="R128" s="344"/>
      <c r="S128" s="344"/>
      <c r="T128" s="344"/>
      <c r="U128" s="344"/>
      <c r="V128" s="344"/>
      <c r="W128" s="344"/>
      <c r="X128" s="344"/>
      <c r="Y128" s="344"/>
      <c r="Z128" s="344"/>
      <c r="AA128" s="344"/>
      <c r="AB128" s="344"/>
      <c r="AC128" s="344"/>
      <c r="AD128" s="344"/>
      <c r="AE128" s="344"/>
      <c r="AF128" s="344"/>
      <c r="AG128" s="344"/>
      <c r="AH128" s="344"/>
      <c r="AI128" s="344"/>
      <c r="AJ128" s="344"/>
    </row>
    <row r="129" spans="1:36" x14ac:dyDescent="0.2">
      <c r="A129" s="344">
        <v>2091</v>
      </c>
      <c r="B129" s="344" t="s">
        <v>253</v>
      </c>
      <c r="C129" s="344" t="s">
        <v>252</v>
      </c>
      <c r="D129" s="344" t="s">
        <v>251</v>
      </c>
      <c r="E129" s="344" t="s">
        <v>250</v>
      </c>
      <c r="F129" s="344" t="s">
        <v>250</v>
      </c>
      <c r="G129" s="344">
        <v>120</v>
      </c>
      <c r="H129" s="344" t="s">
        <v>248</v>
      </c>
      <c r="I129" s="344" t="s">
        <v>211</v>
      </c>
      <c r="J129" s="344">
        <v>16</v>
      </c>
      <c r="K129" s="376">
        <v>778433</v>
      </c>
      <c r="L129" s="376"/>
      <c r="M129" s="344"/>
      <c r="N129" s="344"/>
      <c r="O129" s="344"/>
      <c r="P129" s="344"/>
      <c r="Q129" s="344"/>
      <c r="R129" s="344"/>
      <c r="S129" s="344"/>
      <c r="T129" s="344"/>
      <c r="U129" s="344"/>
      <c r="V129" s="344"/>
      <c r="W129" s="344"/>
      <c r="X129" s="344"/>
      <c r="Y129" s="344"/>
      <c r="Z129" s="344"/>
      <c r="AA129" s="344"/>
      <c r="AB129" s="344"/>
      <c r="AC129" s="344"/>
      <c r="AD129" s="344"/>
      <c r="AE129" s="344"/>
      <c r="AF129" s="344"/>
      <c r="AG129" s="344"/>
      <c r="AH129" s="344"/>
      <c r="AI129" s="344"/>
      <c r="AJ129" s="344"/>
    </row>
    <row r="130" spans="1:36" x14ac:dyDescent="0.2">
      <c r="A130" s="344">
        <v>2092</v>
      </c>
      <c r="B130" s="344" t="s">
        <v>674</v>
      </c>
      <c r="C130" s="344" t="s">
        <v>673</v>
      </c>
      <c r="D130" s="344" t="s">
        <v>246</v>
      </c>
      <c r="E130" s="344" t="s">
        <v>241</v>
      </c>
      <c r="F130" s="344" t="s">
        <v>213</v>
      </c>
      <c r="G130" s="344">
        <v>800</v>
      </c>
      <c r="H130" s="344" t="s">
        <v>239</v>
      </c>
      <c r="I130" s="344" t="s">
        <v>211</v>
      </c>
      <c r="J130" s="344">
        <v>16</v>
      </c>
      <c r="K130" s="344">
        <v>-953</v>
      </c>
      <c r="L130" s="344"/>
      <c r="M130" s="344"/>
      <c r="N130" s="344"/>
      <c r="O130" s="344"/>
      <c r="P130" s="344"/>
      <c r="Q130" s="344"/>
      <c r="R130" s="344"/>
      <c r="S130" s="344"/>
      <c r="T130" s="344"/>
      <c r="U130" s="344"/>
      <c r="V130" s="344"/>
      <c r="W130" s="344"/>
      <c r="X130" s="344"/>
      <c r="Y130" s="344"/>
      <c r="Z130" s="344"/>
      <c r="AA130" s="344"/>
      <c r="AB130" s="344"/>
      <c r="AC130" s="344"/>
      <c r="AD130" s="344"/>
      <c r="AE130" s="344"/>
      <c r="AF130" s="344"/>
      <c r="AG130" s="344"/>
      <c r="AH130" s="344"/>
      <c r="AI130" s="344"/>
      <c r="AJ130" s="344"/>
    </row>
    <row r="131" spans="1:36" x14ac:dyDescent="0.2">
      <c r="A131" s="344">
        <v>2093</v>
      </c>
      <c r="B131" s="344" t="s">
        <v>246</v>
      </c>
      <c r="C131" s="344" t="s">
        <v>221</v>
      </c>
      <c r="D131" s="344" t="s">
        <v>246</v>
      </c>
      <c r="E131" s="344" t="s">
        <v>241</v>
      </c>
      <c r="F131" s="344" t="s">
        <v>213</v>
      </c>
      <c r="G131" s="344">
        <v>800</v>
      </c>
      <c r="H131" s="344" t="s">
        <v>239</v>
      </c>
      <c r="I131" s="344" t="s">
        <v>211</v>
      </c>
      <c r="J131" s="344">
        <v>16</v>
      </c>
      <c r="K131" s="376">
        <v>1775057</v>
      </c>
      <c r="L131" s="376"/>
      <c r="M131" s="344"/>
      <c r="N131" s="344"/>
      <c r="O131" s="344"/>
      <c r="P131" s="344"/>
      <c r="Q131" s="344"/>
      <c r="R131" s="344"/>
      <c r="S131" s="344"/>
      <c r="T131" s="344"/>
      <c r="U131" s="344"/>
      <c r="V131" s="344"/>
      <c r="W131" s="344"/>
      <c r="X131" s="344"/>
      <c r="Y131" s="344"/>
      <c r="Z131" s="344"/>
      <c r="AA131" s="344"/>
      <c r="AB131" s="344"/>
      <c r="AC131" s="344"/>
      <c r="AD131" s="344"/>
      <c r="AE131" s="344"/>
      <c r="AF131" s="344"/>
      <c r="AG131" s="344"/>
      <c r="AH131" s="344"/>
      <c r="AI131" s="344"/>
      <c r="AJ131" s="344"/>
    </row>
    <row r="132" spans="1:36" x14ac:dyDescent="0.2">
      <c r="A132" s="344">
        <v>2094</v>
      </c>
      <c r="B132" s="344" t="s">
        <v>244</v>
      </c>
      <c r="C132" s="344" t="s">
        <v>243</v>
      </c>
      <c r="D132" s="344" t="s">
        <v>242</v>
      </c>
      <c r="E132" s="344" t="s">
        <v>241</v>
      </c>
      <c r="F132" s="344" t="s">
        <v>213</v>
      </c>
      <c r="G132" s="344">
        <v>800</v>
      </c>
      <c r="H132" s="344" t="s">
        <v>239</v>
      </c>
      <c r="I132" s="344" t="s">
        <v>211</v>
      </c>
      <c r="J132" s="344">
        <v>16</v>
      </c>
      <c r="K132" s="376">
        <v>429485</v>
      </c>
      <c r="L132" s="376"/>
      <c r="M132" s="344"/>
      <c r="N132" s="344"/>
      <c r="O132" s="344"/>
      <c r="P132" s="344"/>
      <c r="Q132" s="344"/>
      <c r="R132" s="344"/>
      <c r="S132" s="344"/>
      <c r="T132" s="344"/>
      <c r="U132" s="344"/>
      <c r="V132" s="344"/>
      <c r="W132" s="344"/>
      <c r="X132" s="344"/>
      <c r="Y132" s="344"/>
      <c r="Z132" s="344"/>
      <c r="AA132" s="344"/>
      <c r="AB132" s="344"/>
      <c r="AC132" s="344"/>
      <c r="AD132" s="344"/>
      <c r="AE132" s="344"/>
      <c r="AF132" s="344"/>
      <c r="AG132" s="344"/>
      <c r="AH132" s="344"/>
      <c r="AI132" s="344"/>
      <c r="AJ132" s="344"/>
    </row>
    <row r="133" spans="1:36" x14ac:dyDescent="0.2">
      <c r="A133" s="344">
        <v>2095</v>
      </c>
      <c r="B133" s="344" t="s">
        <v>236</v>
      </c>
      <c r="C133" s="344" t="s">
        <v>237</v>
      </c>
      <c r="D133" s="344" t="s">
        <v>236</v>
      </c>
      <c r="E133" s="344"/>
      <c r="F133" s="344" t="s">
        <v>213</v>
      </c>
      <c r="G133" s="344"/>
      <c r="H133" s="344" t="s">
        <v>212</v>
      </c>
      <c r="I133" s="344" t="s">
        <v>211</v>
      </c>
      <c r="J133" s="344">
        <v>16</v>
      </c>
      <c r="K133" s="376">
        <v>103451</v>
      </c>
      <c r="L133" s="376"/>
      <c r="M133" s="344"/>
      <c r="N133" s="344"/>
      <c r="O133" s="344"/>
      <c r="P133" s="344"/>
      <c r="Q133" s="344"/>
      <c r="R133" s="344"/>
      <c r="S133" s="344"/>
      <c r="T133" s="344"/>
      <c r="U133" s="344"/>
      <c r="V133" s="344"/>
      <c r="W133" s="344"/>
      <c r="X133" s="344"/>
      <c r="Y133" s="344"/>
      <c r="Z133" s="344"/>
      <c r="AA133" s="344"/>
      <c r="AB133" s="344"/>
      <c r="AC133" s="344"/>
      <c r="AD133" s="344"/>
      <c r="AE133" s="344"/>
      <c r="AF133" s="344"/>
      <c r="AG133" s="344"/>
      <c r="AH133" s="344"/>
      <c r="AI133" s="344"/>
      <c r="AJ133" s="344"/>
    </row>
    <row r="134" spans="1:36" x14ac:dyDescent="0.2">
      <c r="A134" s="344">
        <v>2096</v>
      </c>
      <c r="B134" s="344" t="s">
        <v>645</v>
      </c>
      <c r="C134" s="344" t="s">
        <v>644</v>
      </c>
      <c r="D134" s="344" t="s">
        <v>242</v>
      </c>
      <c r="E134" s="344"/>
      <c r="F134" s="344" t="s">
        <v>213</v>
      </c>
      <c r="G134" s="344"/>
      <c r="H134" s="344" t="s">
        <v>212</v>
      </c>
      <c r="I134" s="344" t="s">
        <v>211</v>
      </c>
      <c r="J134" s="344">
        <v>16</v>
      </c>
      <c r="K134" s="376">
        <v>-17794</v>
      </c>
      <c r="L134" s="376"/>
      <c r="M134" s="344"/>
      <c r="N134" s="344"/>
      <c r="O134" s="344"/>
      <c r="P134" s="344"/>
      <c r="Q134" s="344"/>
      <c r="R134" s="344"/>
      <c r="S134" s="344"/>
      <c r="T134" s="344"/>
      <c r="U134" s="344"/>
      <c r="V134" s="344"/>
      <c r="W134" s="344"/>
      <c r="X134" s="344"/>
      <c r="Y134" s="344"/>
      <c r="Z134" s="344"/>
      <c r="AA134" s="344"/>
      <c r="AB134" s="344"/>
      <c r="AC134" s="344"/>
      <c r="AD134" s="344"/>
      <c r="AE134" s="344"/>
      <c r="AF134" s="344"/>
      <c r="AG134" s="344"/>
      <c r="AH134" s="344"/>
      <c r="AI134" s="344"/>
      <c r="AJ134" s="344"/>
    </row>
    <row r="135" spans="1:36" x14ac:dyDescent="0.2">
      <c r="A135" s="344">
        <v>2097</v>
      </c>
      <c r="B135" s="344" t="s">
        <v>643</v>
      </c>
      <c r="C135" s="344" t="s">
        <v>642</v>
      </c>
      <c r="D135" s="344" t="s">
        <v>242</v>
      </c>
      <c r="E135" s="344"/>
      <c r="F135" s="344" t="s">
        <v>213</v>
      </c>
      <c r="G135" s="344"/>
      <c r="H135" s="344" t="s">
        <v>212</v>
      </c>
      <c r="I135" s="344" t="s">
        <v>211</v>
      </c>
      <c r="J135" s="344">
        <v>16</v>
      </c>
      <c r="K135" s="376">
        <v>25403</v>
      </c>
      <c r="L135" s="376"/>
      <c r="M135" s="344"/>
      <c r="N135" s="344"/>
      <c r="O135" s="344"/>
      <c r="P135" s="344"/>
      <c r="Q135" s="344"/>
      <c r="R135" s="344"/>
      <c r="S135" s="344"/>
      <c r="T135" s="344"/>
      <c r="U135" s="344"/>
      <c r="V135" s="344"/>
      <c r="W135" s="344"/>
      <c r="X135" s="344"/>
      <c r="Y135" s="344"/>
      <c r="Z135" s="344"/>
      <c r="AA135" s="344"/>
      <c r="AB135" s="344"/>
      <c r="AC135" s="344"/>
      <c r="AD135" s="344"/>
      <c r="AE135" s="344"/>
      <c r="AF135" s="344"/>
      <c r="AG135" s="344"/>
      <c r="AH135" s="344"/>
      <c r="AI135" s="344"/>
      <c r="AJ135" s="344"/>
    </row>
    <row r="136" spans="1:36" x14ac:dyDescent="0.2">
      <c r="A136" s="344">
        <v>2098</v>
      </c>
      <c r="B136" s="344" t="s">
        <v>641</v>
      </c>
      <c r="C136" s="344" t="s">
        <v>361</v>
      </c>
      <c r="D136" s="344" t="s">
        <v>360</v>
      </c>
      <c r="E136" s="344" t="s">
        <v>241</v>
      </c>
      <c r="F136" s="344" t="s">
        <v>213</v>
      </c>
      <c r="G136" s="344">
        <v>800</v>
      </c>
      <c r="H136" s="344" t="s">
        <v>239</v>
      </c>
      <c r="I136" s="344" t="s">
        <v>211</v>
      </c>
      <c r="J136" s="344">
        <v>16</v>
      </c>
      <c r="K136" s="376">
        <v>1196075</v>
      </c>
      <c r="L136" s="376"/>
      <c r="M136" s="344"/>
      <c r="N136" s="344"/>
      <c r="O136" s="344"/>
      <c r="P136" s="344"/>
      <c r="Q136" s="344"/>
      <c r="R136" s="344"/>
      <c r="S136" s="344"/>
      <c r="T136" s="344"/>
      <c r="U136" s="344"/>
      <c r="V136" s="344"/>
      <c r="W136" s="344"/>
      <c r="X136" s="344"/>
      <c r="Y136" s="344"/>
      <c r="Z136" s="344"/>
      <c r="AA136" s="344"/>
      <c r="AB136" s="344"/>
      <c r="AC136" s="344"/>
      <c r="AD136" s="344"/>
      <c r="AE136" s="344"/>
      <c r="AF136" s="344"/>
      <c r="AG136" s="344"/>
      <c r="AH136" s="344"/>
      <c r="AI136" s="344"/>
      <c r="AJ136" s="344"/>
    </row>
    <row r="137" spans="1:36" x14ac:dyDescent="0.2">
      <c r="A137" s="344">
        <v>2099</v>
      </c>
      <c r="B137" s="344" t="s">
        <v>251</v>
      </c>
      <c r="C137" s="344" t="s">
        <v>357</v>
      </c>
      <c r="D137" s="344" t="s">
        <v>251</v>
      </c>
      <c r="E137" s="344" t="s">
        <v>250</v>
      </c>
      <c r="F137" s="344" t="s">
        <v>250</v>
      </c>
      <c r="G137" s="344">
        <v>120</v>
      </c>
      <c r="H137" s="344" t="s">
        <v>248</v>
      </c>
      <c r="I137" s="344" t="s">
        <v>211</v>
      </c>
      <c r="J137" s="344">
        <v>16</v>
      </c>
      <c r="K137" s="376">
        <v>215230</v>
      </c>
      <c r="L137" s="376"/>
      <c r="M137" s="344"/>
      <c r="N137" s="344"/>
      <c r="O137" s="344"/>
      <c r="P137" s="344"/>
      <c r="Q137" s="344"/>
      <c r="R137" s="344"/>
      <c r="S137" s="344"/>
      <c r="T137" s="344"/>
      <c r="U137" s="344"/>
      <c r="V137" s="344"/>
      <c r="W137" s="344"/>
      <c r="X137" s="344"/>
      <c r="Y137" s="344"/>
      <c r="Z137" s="344"/>
      <c r="AA137" s="344"/>
      <c r="AB137" s="344"/>
      <c r="AC137" s="344"/>
      <c r="AD137" s="344"/>
      <c r="AE137" s="344"/>
      <c r="AF137" s="344"/>
      <c r="AG137" s="344"/>
      <c r="AH137" s="344"/>
      <c r="AI137" s="344"/>
      <c r="AJ137" s="344"/>
    </row>
    <row r="138" spans="1:36" x14ac:dyDescent="0.2">
      <c r="A138" s="344">
        <v>2100</v>
      </c>
      <c r="B138" s="344" t="s">
        <v>672</v>
      </c>
      <c r="C138" s="344" t="s">
        <v>221</v>
      </c>
      <c r="D138" s="344" t="s">
        <v>670</v>
      </c>
      <c r="E138" s="344" t="s">
        <v>241</v>
      </c>
      <c r="F138" s="344" t="s">
        <v>213</v>
      </c>
      <c r="G138" s="344">
        <v>800</v>
      </c>
      <c r="H138" s="344" t="s">
        <v>239</v>
      </c>
      <c r="I138" s="344" t="s">
        <v>211</v>
      </c>
      <c r="J138" s="344">
        <v>16</v>
      </c>
      <c r="K138" s="376">
        <v>7813</v>
      </c>
      <c r="L138" s="376"/>
      <c r="M138" s="344"/>
      <c r="N138" s="344"/>
      <c r="O138" s="344"/>
      <c r="P138" s="344"/>
      <c r="Q138" s="344"/>
      <c r="R138" s="344"/>
      <c r="S138" s="344"/>
      <c r="T138" s="344"/>
      <c r="U138" s="344"/>
      <c r="V138" s="344"/>
      <c r="W138" s="344"/>
      <c r="X138" s="344"/>
      <c r="Y138" s="344"/>
      <c r="Z138" s="344"/>
      <c r="AA138" s="344"/>
      <c r="AB138" s="344"/>
      <c r="AC138" s="344"/>
      <c r="AD138" s="344"/>
      <c r="AE138" s="344"/>
      <c r="AF138" s="344"/>
      <c r="AG138" s="344"/>
      <c r="AH138" s="344"/>
      <c r="AI138" s="344"/>
      <c r="AJ138" s="344"/>
    </row>
    <row r="139" spans="1:36" x14ac:dyDescent="0.2">
      <c r="A139" s="344">
        <v>2101</v>
      </c>
      <c r="B139" s="344" t="s">
        <v>671</v>
      </c>
      <c r="C139" s="344" t="s">
        <v>221</v>
      </c>
      <c r="D139" s="344" t="s">
        <v>670</v>
      </c>
      <c r="E139" s="344" t="s">
        <v>241</v>
      </c>
      <c r="F139" s="344" t="s">
        <v>213</v>
      </c>
      <c r="G139" s="344">
        <v>800</v>
      </c>
      <c r="H139" s="344" t="s">
        <v>239</v>
      </c>
      <c r="I139" s="344" t="s">
        <v>211</v>
      </c>
      <c r="J139" s="344">
        <v>16</v>
      </c>
      <c r="K139" s="376">
        <v>16358</v>
      </c>
      <c r="L139" s="376"/>
      <c r="M139" s="344"/>
      <c r="N139" s="344"/>
      <c r="O139" s="344"/>
      <c r="P139" s="344"/>
      <c r="Q139" s="344"/>
      <c r="R139" s="344"/>
      <c r="S139" s="344"/>
      <c r="T139" s="344"/>
      <c r="U139" s="344"/>
      <c r="V139" s="344"/>
      <c r="W139" s="344"/>
      <c r="X139" s="344"/>
      <c r="Y139" s="344"/>
      <c r="Z139" s="344"/>
      <c r="AA139" s="344"/>
      <c r="AB139" s="344"/>
      <c r="AC139" s="344"/>
      <c r="AD139" s="344"/>
      <c r="AE139" s="344"/>
      <c r="AF139" s="344"/>
      <c r="AG139" s="344"/>
      <c r="AH139" s="344"/>
      <c r="AI139" s="344"/>
      <c r="AJ139" s="344"/>
    </row>
    <row r="140" spans="1:36" x14ac:dyDescent="0.2">
      <c r="A140" s="344">
        <v>2125</v>
      </c>
      <c r="B140" s="344" t="s">
        <v>229</v>
      </c>
      <c r="C140" s="344" t="s">
        <v>230</v>
      </c>
      <c r="D140" s="344" t="s">
        <v>229</v>
      </c>
      <c r="E140" s="344"/>
      <c r="F140" s="344" t="s">
        <v>213</v>
      </c>
      <c r="G140" s="344"/>
      <c r="H140" s="344" t="s">
        <v>212</v>
      </c>
      <c r="I140" s="344" t="s">
        <v>211</v>
      </c>
      <c r="J140" s="344">
        <v>16</v>
      </c>
      <c r="K140" s="376">
        <v>-12768</v>
      </c>
      <c r="L140" s="376"/>
      <c r="M140" s="344"/>
      <c r="N140" s="344"/>
      <c r="O140" s="344"/>
      <c r="P140" s="344"/>
      <c r="Q140" s="344"/>
      <c r="R140" s="344"/>
      <c r="S140" s="344"/>
      <c r="T140" s="344"/>
      <c r="U140" s="344"/>
      <c r="V140" s="344"/>
      <c r="W140" s="344"/>
      <c r="X140" s="344"/>
      <c r="Y140" s="344"/>
      <c r="Z140" s="344"/>
      <c r="AA140" s="344"/>
      <c r="AB140" s="344"/>
      <c r="AC140" s="344"/>
      <c r="AD140" s="344"/>
      <c r="AE140" s="344"/>
      <c r="AF140" s="344"/>
      <c r="AG140" s="344"/>
      <c r="AH140" s="344"/>
      <c r="AI140" s="344"/>
      <c r="AJ140" s="344"/>
    </row>
    <row r="141" spans="1:36" x14ac:dyDescent="0.2">
      <c r="A141" s="344">
        <v>2127</v>
      </c>
      <c r="B141" s="344" t="s">
        <v>233</v>
      </c>
      <c r="C141" s="344" t="s">
        <v>230</v>
      </c>
      <c r="D141" s="344" t="s">
        <v>229</v>
      </c>
      <c r="E141" s="344"/>
      <c r="F141" s="344" t="s">
        <v>213</v>
      </c>
      <c r="G141" s="344"/>
      <c r="H141" s="344" t="s">
        <v>212</v>
      </c>
      <c r="I141" s="344" t="s">
        <v>211</v>
      </c>
      <c r="J141" s="344">
        <v>16</v>
      </c>
      <c r="K141" s="376">
        <v>-10488</v>
      </c>
      <c r="L141" s="376"/>
      <c r="M141" s="344"/>
      <c r="N141" s="344"/>
      <c r="O141" s="344"/>
      <c r="P141" s="344"/>
      <c r="Q141" s="344"/>
      <c r="R141" s="344"/>
      <c r="S141" s="344"/>
      <c r="T141" s="344"/>
      <c r="U141" s="344"/>
      <c r="V141" s="344"/>
      <c r="W141" s="344"/>
      <c r="X141" s="344"/>
      <c r="Y141" s="344"/>
      <c r="Z141" s="344"/>
      <c r="AA141" s="344"/>
      <c r="AB141" s="344"/>
      <c r="AC141" s="344"/>
      <c r="AD141" s="344"/>
      <c r="AE141" s="344"/>
      <c r="AF141" s="344"/>
      <c r="AG141" s="344"/>
      <c r="AH141" s="344"/>
      <c r="AI141" s="344"/>
      <c r="AJ141" s="344"/>
    </row>
    <row r="142" spans="1:36" x14ac:dyDescent="0.2">
      <c r="A142" s="344">
        <v>2129</v>
      </c>
      <c r="B142" s="344" t="s">
        <v>231</v>
      </c>
      <c r="C142" s="344" t="s">
        <v>230</v>
      </c>
      <c r="D142" s="344" t="s">
        <v>229</v>
      </c>
      <c r="E142" s="344"/>
      <c r="F142" s="344" t="s">
        <v>213</v>
      </c>
      <c r="G142" s="344"/>
      <c r="H142" s="344" t="s">
        <v>212</v>
      </c>
      <c r="I142" s="344" t="s">
        <v>211</v>
      </c>
      <c r="J142" s="344">
        <v>16</v>
      </c>
      <c r="K142" s="376">
        <v>-1844</v>
      </c>
      <c r="L142" s="376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44"/>
      <c r="Y142" s="344"/>
      <c r="Z142" s="344"/>
      <c r="AA142" s="344"/>
      <c r="AB142" s="344"/>
      <c r="AC142" s="344"/>
      <c r="AD142" s="344"/>
      <c r="AE142" s="344"/>
      <c r="AF142" s="344"/>
      <c r="AG142" s="344"/>
      <c r="AH142" s="344"/>
      <c r="AI142" s="344"/>
      <c r="AJ142" s="344"/>
    </row>
    <row r="143" spans="1:36" x14ac:dyDescent="0.2">
      <c r="A143" s="344">
        <v>2136</v>
      </c>
      <c r="B143" s="344" t="s">
        <v>668</v>
      </c>
      <c r="C143" s="344" t="s">
        <v>669</v>
      </c>
      <c r="D143" s="344" t="s">
        <v>668</v>
      </c>
      <c r="E143" s="344"/>
      <c r="F143" s="344" t="s">
        <v>213</v>
      </c>
      <c r="G143" s="344"/>
      <c r="H143" s="344" t="s">
        <v>212</v>
      </c>
      <c r="I143" s="344" t="s">
        <v>211</v>
      </c>
      <c r="J143" s="344">
        <v>16</v>
      </c>
      <c r="K143" s="376">
        <v>-73018</v>
      </c>
      <c r="L143" s="376"/>
      <c r="M143" s="344"/>
      <c r="N143" s="344"/>
      <c r="O143" s="344"/>
      <c r="P143" s="344"/>
      <c r="Q143" s="344"/>
      <c r="R143" s="344"/>
      <c r="S143" s="344"/>
      <c r="T143" s="344"/>
      <c r="U143" s="344"/>
      <c r="V143" s="344"/>
      <c r="W143" s="344"/>
      <c r="X143" s="344"/>
      <c r="Y143" s="344"/>
      <c r="Z143" s="344"/>
      <c r="AA143" s="344"/>
      <c r="AB143" s="344"/>
      <c r="AC143" s="344"/>
      <c r="AD143" s="344"/>
      <c r="AE143" s="344"/>
      <c r="AF143" s="344"/>
      <c r="AG143" s="344"/>
      <c r="AH143" s="344"/>
      <c r="AI143" s="344"/>
      <c r="AJ143" s="344"/>
    </row>
    <row r="144" spans="1:36" x14ac:dyDescent="0.2">
      <c r="A144" s="344">
        <v>2166</v>
      </c>
      <c r="B144" s="344" t="s">
        <v>640</v>
      </c>
      <c r="C144" s="344" t="s">
        <v>639</v>
      </c>
      <c r="D144" s="344" t="s">
        <v>242</v>
      </c>
      <c r="E144" s="344" t="s">
        <v>480</v>
      </c>
      <c r="F144" s="344" t="s">
        <v>480</v>
      </c>
      <c r="G144" s="344" t="s">
        <v>219</v>
      </c>
      <c r="H144" s="344" t="s">
        <v>218</v>
      </c>
      <c r="I144" s="344" t="s">
        <v>211</v>
      </c>
      <c r="J144" s="344">
        <v>16</v>
      </c>
      <c r="K144" s="376">
        <v>2123</v>
      </c>
      <c r="L144" s="376"/>
      <c r="M144" s="344"/>
      <c r="N144" s="344"/>
      <c r="O144" s="344"/>
      <c r="P144" s="344"/>
      <c r="Q144" s="344"/>
      <c r="R144" s="344"/>
      <c r="S144" s="344"/>
      <c r="T144" s="344"/>
      <c r="U144" s="344"/>
      <c r="V144" s="344"/>
      <c r="W144" s="344"/>
      <c r="X144" s="344"/>
      <c r="Y144" s="344"/>
      <c r="Z144" s="344"/>
      <c r="AA144" s="344"/>
      <c r="AB144" s="344"/>
      <c r="AC144" s="344"/>
      <c r="AD144" s="344"/>
      <c r="AE144" s="344"/>
      <c r="AF144" s="344"/>
      <c r="AG144" s="344"/>
      <c r="AH144" s="344"/>
      <c r="AI144" s="344"/>
      <c r="AJ144" s="344"/>
    </row>
    <row r="145" spans="1:36" x14ac:dyDescent="0.2">
      <c r="A145" s="344">
        <v>2180</v>
      </c>
      <c r="B145" s="344" t="s">
        <v>638</v>
      </c>
      <c r="C145" s="344" t="s">
        <v>505</v>
      </c>
      <c r="D145" s="344" t="s">
        <v>504</v>
      </c>
      <c r="E145" s="344" t="s">
        <v>250</v>
      </c>
      <c r="F145" s="344" t="s">
        <v>250</v>
      </c>
      <c r="G145" s="344">
        <v>130</v>
      </c>
      <c r="H145" s="344" t="s">
        <v>452</v>
      </c>
      <c r="I145" s="344" t="s">
        <v>211</v>
      </c>
      <c r="J145" s="344">
        <v>16</v>
      </c>
      <c r="K145" s="376">
        <v>647844</v>
      </c>
      <c r="L145" s="376"/>
      <c r="M145" s="344"/>
      <c r="N145" s="344"/>
      <c r="O145" s="344"/>
      <c r="P145" s="344"/>
      <c r="Q145" s="344"/>
      <c r="R145" s="344"/>
      <c r="S145" s="344"/>
      <c r="T145" s="344"/>
      <c r="U145" s="344"/>
      <c r="V145" s="344"/>
      <c r="W145" s="344"/>
      <c r="X145" s="344"/>
      <c r="Y145" s="344"/>
      <c r="Z145" s="344"/>
      <c r="AA145" s="344"/>
      <c r="AB145" s="344"/>
      <c r="AC145" s="344"/>
      <c r="AD145" s="344"/>
      <c r="AE145" s="344"/>
      <c r="AF145" s="344"/>
      <c r="AG145" s="344"/>
      <c r="AH145" s="344"/>
      <c r="AI145" s="344"/>
      <c r="AJ145" s="344"/>
    </row>
    <row r="146" spans="1:36" x14ac:dyDescent="0.2">
      <c r="A146" s="344">
        <v>2184</v>
      </c>
      <c r="B146" s="344" t="s">
        <v>637</v>
      </c>
      <c r="C146" s="344" t="s">
        <v>505</v>
      </c>
      <c r="D146" s="344" t="s">
        <v>504</v>
      </c>
      <c r="E146" s="344" t="s">
        <v>250</v>
      </c>
      <c r="F146" s="344" t="s">
        <v>250</v>
      </c>
      <c r="G146" s="344">
        <v>130</v>
      </c>
      <c r="H146" s="344" t="s">
        <v>452</v>
      </c>
      <c r="I146" s="344" t="s">
        <v>211</v>
      </c>
      <c r="J146" s="344">
        <v>16</v>
      </c>
      <c r="K146" s="376">
        <v>147626</v>
      </c>
      <c r="L146" s="376"/>
      <c r="M146" s="344"/>
      <c r="N146" s="344"/>
      <c r="O146" s="344"/>
      <c r="P146" s="344"/>
      <c r="Q146" s="344"/>
      <c r="R146" s="344"/>
      <c r="S146" s="344"/>
      <c r="T146" s="344"/>
      <c r="U146" s="344"/>
      <c r="V146" s="344"/>
      <c r="W146" s="344"/>
      <c r="X146" s="344"/>
      <c r="Y146" s="344"/>
      <c r="Z146" s="344"/>
      <c r="AA146" s="344"/>
      <c r="AB146" s="344"/>
      <c r="AC146" s="344"/>
      <c r="AD146" s="344"/>
      <c r="AE146" s="344"/>
      <c r="AF146" s="344"/>
      <c r="AG146" s="344"/>
      <c r="AH146" s="344"/>
      <c r="AI146" s="344"/>
      <c r="AJ146" s="344"/>
    </row>
    <row r="147" spans="1:36" x14ac:dyDescent="0.2">
      <c r="A147" s="344">
        <v>2188</v>
      </c>
      <c r="B147" s="344" t="s">
        <v>636</v>
      </c>
      <c r="C147" s="344" t="s">
        <v>505</v>
      </c>
      <c r="D147" s="344" t="s">
        <v>504</v>
      </c>
      <c r="E147" s="344" t="s">
        <v>250</v>
      </c>
      <c r="F147" s="344" t="s">
        <v>250</v>
      </c>
      <c r="G147" s="344">
        <v>130</v>
      </c>
      <c r="H147" s="344" t="s">
        <v>452</v>
      </c>
      <c r="I147" s="344" t="s">
        <v>211</v>
      </c>
      <c r="J147" s="344">
        <v>16</v>
      </c>
      <c r="K147" s="376">
        <v>1434993</v>
      </c>
      <c r="L147" s="376"/>
      <c r="M147" s="344"/>
      <c r="N147" s="344"/>
      <c r="O147" s="344"/>
      <c r="P147" s="344"/>
      <c r="Q147" s="344"/>
      <c r="R147" s="344"/>
      <c r="S147" s="344"/>
      <c r="T147" s="344"/>
      <c r="U147" s="344"/>
      <c r="V147" s="344"/>
      <c r="W147" s="344"/>
      <c r="X147" s="344"/>
      <c r="Y147" s="344"/>
      <c r="Z147" s="344"/>
      <c r="AA147" s="344"/>
      <c r="AB147" s="344"/>
      <c r="AC147" s="344"/>
      <c r="AD147" s="344"/>
      <c r="AE147" s="344"/>
      <c r="AF147" s="344"/>
      <c r="AG147" s="344"/>
      <c r="AH147" s="344"/>
      <c r="AI147" s="344"/>
      <c r="AJ147" s="344"/>
    </row>
    <row r="148" spans="1:36" x14ac:dyDescent="0.2">
      <c r="A148" s="344">
        <v>218801</v>
      </c>
      <c r="B148" s="344" t="s">
        <v>667</v>
      </c>
      <c r="C148" s="344" t="s">
        <v>505</v>
      </c>
      <c r="D148" s="344" t="s">
        <v>504</v>
      </c>
      <c r="E148" s="344" t="s">
        <v>250</v>
      </c>
      <c r="F148" s="344" t="s">
        <v>250</v>
      </c>
      <c r="G148" s="344">
        <v>130</v>
      </c>
      <c r="H148" s="344" t="s">
        <v>452</v>
      </c>
      <c r="I148" s="344" t="s">
        <v>211</v>
      </c>
      <c r="J148" s="344">
        <v>16</v>
      </c>
      <c r="K148" s="376">
        <v>37254</v>
      </c>
      <c r="L148" s="376"/>
      <c r="M148" s="344"/>
      <c r="N148" s="344"/>
      <c r="O148" s="344"/>
      <c r="P148" s="344"/>
      <c r="Q148" s="344"/>
      <c r="R148" s="344"/>
      <c r="S148" s="344"/>
      <c r="T148" s="344"/>
      <c r="U148" s="344"/>
      <c r="V148" s="344"/>
      <c r="W148" s="344"/>
      <c r="X148" s="344"/>
      <c r="Y148" s="344"/>
      <c r="Z148" s="344"/>
      <c r="AA148" s="344"/>
      <c r="AB148" s="344"/>
      <c r="AC148" s="344"/>
      <c r="AD148" s="344"/>
      <c r="AE148" s="344"/>
      <c r="AF148" s="344"/>
      <c r="AG148" s="344"/>
      <c r="AH148" s="344"/>
      <c r="AI148" s="344"/>
      <c r="AJ148" s="344"/>
    </row>
    <row r="149" spans="1:36" x14ac:dyDescent="0.2">
      <c r="A149" s="344">
        <v>2198</v>
      </c>
      <c r="B149" s="344" t="s">
        <v>666</v>
      </c>
      <c r="C149" s="344" t="s">
        <v>361</v>
      </c>
      <c r="D149" s="344" t="s">
        <v>360</v>
      </c>
      <c r="E149" s="344" t="s">
        <v>241</v>
      </c>
      <c r="F149" s="344" t="s">
        <v>213</v>
      </c>
      <c r="G149" s="344">
        <v>800</v>
      </c>
      <c r="H149" s="344" t="s">
        <v>239</v>
      </c>
      <c r="I149" s="344" t="s">
        <v>211</v>
      </c>
      <c r="J149" s="344">
        <v>16</v>
      </c>
      <c r="K149" s="376">
        <v>50660</v>
      </c>
      <c r="L149" s="376"/>
      <c r="M149" s="344"/>
      <c r="N149" s="344"/>
      <c r="O149" s="344"/>
      <c r="P149" s="344"/>
      <c r="Q149" s="344"/>
      <c r="R149" s="344"/>
      <c r="S149" s="344"/>
      <c r="T149" s="344"/>
      <c r="U149" s="344"/>
      <c r="V149" s="344"/>
      <c r="W149" s="344"/>
      <c r="X149" s="344"/>
      <c r="Y149" s="344"/>
      <c r="Z149" s="344"/>
      <c r="AA149" s="344"/>
      <c r="AB149" s="344"/>
      <c r="AC149" s="344"/>
      <c r="AD149" s="344"/>
      <c r="AE149" s="344"/>
      <c r="AF149" s="344"/>
      <c r="AG149" s="344"/>
      <c r="AH149" s="344"/>
      <c r="AI149" s="344"/>
      <c r="AJ149" s="344"/>
    </row>
    <row r="150" spans="1:36" x14ac:dyDescent="0.2">
      <c r="A150" s="344">
        <v>9014</v>
      </c>
      <c r="B150" s="344" t="s">
        <v>222</v>
      </c>
      <c r="C150" s="344" t="s">
        <v>221</v>
      </c>
      <c r="D150" s="344" t="s">
        <v>214</v>
      </c>
      <c r="E150" s="344" t="s">
        <v>220</v>
      </c>
      <c r="F150" s="344" t="s">
        <v>220</v>
      </c>
      <c r="G150" s="344" t="s">
        <v>219</v>
      </c>
      <c r="H150" s="344" t="s">
        <v>218</v>
      </c>
      <c r="I150" s="344" t="s">
        <v>211</v>
      </c>
      <c r="J150" s="344">
        <v>16</v>
      </c>
      <c r="K150" s="376">
        <v>657683</v>
      </c>
      <c r="L150" s="376"/>
      <c r="M150" s="344"/>
      <c r="N150" s="344"/>
      <c r="O150" s="344"/>
      <c r="P150" s="344"/>
      <c r="Q150" s="344"/>
      <c r="R150" s="344"/>
      <c r="S150" s="344"/>
      <c r="T150" s="344"/>
      <c r="U150" s="344"/>
      <c r="V150" s="344"/>
      <c r="W150" s="344"/>
      <c r="X150" s="344"/>
      <c r="Y150" s="344"/>
      <c r="Z150" s="344"/>
      <c r="AA150" s="344"/>
      <c r="AB150" s="344"/>
      <c r="AC150" s="344"/>
      <c r="AD150" s="344"/>
      <c r="AE150" s="344"/>
      <c r="AF150" s="344"/>
      <c r="AG150" s="344"/>
      <c r="AH150" s="344"/>
      <c r="AI150" s="344"/>
      <c r="AJ150" s="344"/>
    </row>
    <row r="151" spans="1:36" x14ac:dyDescent="0.2">
      <c r="A151" s="344"/>
      <c r="B151" s="344"/>
      <c r="C151" s="344"/>
      <c r="D151" s="344"/>
      <c r="E151" s="344"/>
      <c r="F151" s="344"/>
      <c r="G151" s="344"/>
      <c r="H151" s="344"/>
      <c r="I151" s="344"/>
      <c r="J151" s="344"/>
      <c r="K151" s="376">
        <f>SUM(K2:K150)</f>
        <v>125848599</v>
      </c>
      <c r="L151" s="376"/>
      <c r="M151" s="344"/>
      <c r="N151" s="344"/>
      <c r="O151" s="344"/>
      <c r="P151" s="344"/>
      <c r="Q151" s="344"/>
      <c r="R151" s="344"/>
      <c r="S151" s="344"/>
      <c r="T151" s="344"/>
      <c r="U151" s="344"/>
      <c r="V151" s="344"/>
      <c r="W151" s="344"/>
      <c r="X151" s="344"/>
      <c r="Y151" s="344"/>
      <c r="Z151" s="344"/>
      <c r="AA151" s="344"/>
      <c r="AB151" s="344"/>
      <c r="AC151" s="344"/>
      <c r="AD151" s="344"/>
      <c r="AE151" s="344"/>
      <c r="AF151" s="344"/>
      <c r="AG151" s="344"/>
      <c r="AH151" s="344"/>
      <c r="AI151" s="344"/>
      <c r="AJ151" s="344"/>
    </row>
    <row r="152" spans="1:36" x14ac:dyDescent="0.2">
      <c r="A152" s="344"/>
      <c r="B152" s="344"/>
      <c r="C152" s="344"/>
      <c r="D152" s="344"/>
      <c r="E152" s="344"/>
      <c r="F152" s="344"/>
      <c r="G152" s="344"/>
      <c r="H152" s="344"/>
      <c r="I152" s="344"/>
      <c r="J152" s="344"/>
      <c r="K152" s="376"/>
      <c r="L152" s="376"/>
      <c r="M152" s="344"/>
      <c r="N152" s="344"/>
      <c r="O152" s="344"/>
      <c r="P152" s="344"/>
      <c r="Q152" s="344"/>
      <c r="R152" s="344"/>
      <c r="S152" s="344"/>
      <c r="T152" s="344"/>
      <c r="U152" s="344"/>
      <c r="V152" s="344"/>
      <c r="W152" s="344"/>
      <c r="X152" s="344"/>
      <c r="Y152" s="344"/>
      <c r="Z152" s="344"/>
      <c r="AA152" s="344"/>
      <c r="AB152" s="344"/>
      <c r="AC152" s="344"/>
      <c r="AD152" s="344"/>
      <c r="AE152" s="344"/>
      <c r="AF152" s="344"/>
      <c r="AG152" s="344"/>
      <c r="AH152" s="344"/>
      <c r="AI152" s="344"/>
      <c r="AJ152" s="344"/>
    </row>
    <row r="153" spans="1:36" x14ac:dyDescent="0.2">
      <c r="A153" s="344"/>
      <c r="B153" s="344"/>
      <c r="C153" s="344"/>
      <c r="D153" s="344"/>
      <c r="E153" s="344"/>
      <c r="F153" s="344"/>
      <c r="G153" s="344"/>
      <c r="H153" s="344"/>
      <c r="I153" s="344"/>
      <c r="J153" s="344"/>
      <c r="K153" s="364" t="s">
        <v>210</v>
      </c>
      <c r="L153" s="364"/>
      <c r="M153" s="344"/>
      <c r="N153" s="344"/>
      <c r="O153" s="344"/>
      <c r="P153" s="344"/>
      <c r="Q153" s="344"/>
      <c r="R153" s="344"/>
      <c r="S153" s="344"/>
      <c r="T153" s="344"/>
      <c r="U153" s="344"/>
      <c r="V153" s="344"/>
      <c r="W153" s="344"/>
      <c r="X153" s="344"/>
      <c r="Y153" s="344"/>
      <c r="Z153" s="344"/>
      <c r="AA153" s="344"/>
      <c r="AB153" s="344"/>
      <c r="AC153" s="344"/>
      <c r="AD153" s="344"/>
      <c r="AE153" s="344"/>
      <c r="AF153" s="344"/>
      <c r="AG153" s="344"/>
      <c r="AH153" s="344"/>
      <c r="AI153" s="344"/>
      <c r="AJ153" s="344"/>
    </row>
    <row r="154" spans="1:36" ht="15" x14ac:dyDescent="0.25">
      <c r="A154" s="344"/>
      <c r="B154" s="344"/>
      <c r="C154" s="344"/>
      <c r="D154" s="344"/>
      <c r="E154" s="344"/>
      <c r="F154" s="344"/>
      <c r="G154" s="344"/>
      <c r="H154" s="344"/>
      <c r="I154" s="344"/>
      <c r="J154" s="344"/>
      <c r="K154" s="10">
        <v>-15925.780000000301</v>
      </c>
      <c r="L154" s="10"/>
      <c r="M154" s="344"/>
      <c r="N154" s="344"/>
      <c r="O154" s="344"/>
      <c r="P154" s="344"/>
      <c r="Q154" s="344"/>
      <c r="R154" s="344"/>
      <c r="S154" s="344"/>
      <c r="T154" s="344"/>
      <c r="U154" s="344"/>
      <c r="V154" s="344"/>
      <c r="W154" s="344"/>
      <c r="X154" s="344"/>
      <c r="Y154" s="344"/>
      <c r="Z154" s="344"/>
      <c r="AA154" s="344"/>
      <c r="AB154" s="344"/>
      <c r="AC154" s="344"/>
      <c r="AD154" s="344"/>
      <c r="AE154" s="344"/>
      <c r="AF154" s="344"/>
      <c r="AG154" s="344"/>
      <c r="AH154" s="344"/>
      <c r="AI154" s="344"/>
      <c r="AJ154" s="344"/>
    </row>
    <row r="155" spans="1:36" ht="15" x14ac:dyDescent="0.25">
      <c r="A155" s="344"/>
      <c r="B155" s="344"/>
      <c r="C155" s="344"/>
      <c r="D155" s="344"/>
      <c r="E155" s="344"/>
      <c r="F155" s="344"/>
      <c r="G155" s="344"/>
      <c r="H155" s="344"/>
      <c r="I155" s="344"/>
      <c r="J155" s="344"/>
      <c r="K155" s="10">
        <v>3034990.77</v>
      </c>
      <c r="L155" s="10"/>
      <c r="M155" s="344"/>
      <c r="N155" s="344"/>
      <c r="O155" s="344"/>
      <c r="P155" s="344"/>
      <c r="Q155" s="344"/>
      <c r="R155" s="344"/>
      <c r="S155" s="344"/>
      <c r="T155" s="344"/>
      <c r="U155" s="344"/>
      <c r="V155" s="344"/>
      <c r="W155" s="344"/>
      <c r="X155" s="344"/>
      <c r="Y155" s="344"/>
      <c r="Z155" s="344"/>
      <c r="AA155" s="344"/>
      <c r="AB155" s="344"/>
      <c r="AC155" s="344"/>
      <c r="AD155" s="344"/>
      <c r="AE155" s="344"/>
      <c r="AF155" s="344"/>
      <c r="AG155" s="344"/>
      <c r="AH155" s="344"/>
      <c r="AI155" s="344"/>
      <c r="AJ155" s="344"/>
    </row>
    <row r="156" spans="1:36" x14ac:dyDescent="0.2">
      <c r="A156" s="344"/>
      <c r="B156" s="344"/>
      <c r="C156" s="344"/>
      <c r="D156" s="344"/>
      <c r="E156" s="344"/>
      <c r="F156" s="344"/>
      <c r="G156" s="344"/>
      <c r="H156" s="344"/>
      <c r="I156" s="344"/>
      <c r="J156" s="344"/>
      <c r="K156" s="344"/>
      <c r="L156" s="344"/>
      <c r="M156" s="344"/>
      <c r="N156" s="344"/>
      <c r="O156" s="344"/>
      <c r="P156" s="344"/>
      <c r="Q156" s="344"/>
      <c r="R156" s="344"/>
      <c r="S156" s="344"/>
      <c r="T156" s="344"/>
      <c r="U156" s="344"/>
      <c r="V156" s="344"/>
      <c r="W156" s="344"/>
      <c r="X156" s="344"/>
      <c r="Y156" s="344"/>
      <c r="Z156" s="344"/>
      <c r="AA156" s="344"/>
      <c r="AB156" s="344"/>
      <c r="AC156" s="344"/>
      <c r="AD156" s="344"/>
      <c r="AE156" s="344"/>
      <c r="AF156" s="344"/>
      <c r="AG156" s="344"/>
      <c r="AH156" s="344"/>
      <c r="AI156" s="344"/>
      <c r="AJ156" s="344"/>
    </row>
    <row r="157" spans="1:36" x14ac:dyDescent="0.2">
      <c r="A157" s="344"/>
      <c r="B157" s="344"/>
      <c r="C157" s="344"/>
      <c r="D157" s="344"/>
      <c r="E157" s="344"/>
      <c r="F157" s="344"/>
      <c r="G157" s="344"/>
      <c r="H157" s="344"/>
      <c r="I157" s="344"/>
      <c r="J157" s="344"/>
      <c r="K157" s="367">
        <f>K151+K154+K155</f>
        <v>128867663.98999999</v>
      </c>
      <c r="L157" s="367"/>
      <c r="M157" s="344"/>
      <c r="N157" s="344"/>
      <c r="O157" s="344"/>
      <c r="P157" s="344"/>
      <c r="Q157" s="344"/>
      <c r="R157" s="344"/>
      <c r="S157" s="344"/>
      <c r="T157" s="344"/>
      <c r="U157" s="344"/>
      <c r="V157" s="344"/>
      <c r="W157" s="344"/>
      <c r="X157" s="344"/>
      <c r="Y157" s="344"/>
      <c r="Z157" s="344"/>
      <c r="AA157" s="344"/>
      <c r="AB157" s="344"/>
      <c r="AC157" s="344"/>
      <c r="AD157" s="344"/>
      <c r="AE157" s="344"/>
      <c r="AF157" s="344"/>
      <c r="AG157" s="344"/>
      <c r="AH157" s="344"/>
      <c r="AI157" s="344"/>
      <c r="AJ157" s="344"/>
    </row>
    <row r="158" spans="1:36" x14ac:dyDescent="0.2">
      <c r="A158" s="344"/>
      <c r="B158" s="344"/>
      <c r="C158" s="344"/>
      <c r="D158" s="344"/>
      <c r="E158" s="344"/>
      <c r="F158" s="344"/>
      <c r="G158" s="344"/>
      <c r="H158" s="344"/>
      <c r="I158" s="344"/>
      <c r="J158" s="344"/>
      <c r="K158" s="367"/>
      <c r="L158" s="367"/>
      <c r="M158" s="344"/>
      <c r="N158" s="344"/>
      <c r="O158" s="344"/>
      <c r="P158" s="344"/>
      <c r="Q158" s="344"/>
      <c r="R158" s="344"/>
      <c r="S158" s="344"/>
      <c r="T158" s="344"/>
      <c r="U158" s="344"/>
      <c r="V158" s="344"/>
      <c r="W158" s="344"/>
      <c r="X158" s="344"/>
      <c r="Y158" s="344"/>
      <c r="Z158" s="344"/>
      <c r="AA158" s="344"/>
      <c r="AB158" s="344"/>
      <c r="AC158" s="344"/>
      <c r="AD158" s="344"/>
      <c r="AE158" s="344"/>
      <c r="AF158" s="344"/>
      <c r="AG158" s="344"/>
      <c r="AH158" s="344"/>
      <c r="AI158" s="344"/>
      <c r="AJ158" s="344"/>
    </row>
    <row r="159" spans="1:36" x14ac:dyDescent="0.2">
      <c r="A159" s="344"/>
      <c r="B159" s="344"/>
      <c r="C159" s="344"/>
      <c r="D159" s="344"/>
      <c r="E159" s="344"/>
      <c r="F159" s="344"/>
      <c r="G159" s="344"/>
      <c r="H159" s="344"/>
      <c r="I159" s="344"/>
      <c r="J159" s="344"/>
      <c r="K159" s="367"/>
      <c r="L159" s="367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44"/>
      <c r="Y159" s="344"/>
      <c r="Z159" s="344"/>
      <c r="AA159" s="344"/>
      <c r="AB159" s="344"/>
      <c r="AC159" s="344"/>
      <c r="AD159" s="344"/>
      <c r="AE159" s="344"/>
      <c r="AF159" s="344"/>
      <c r="AG159" s="344"/>
      <c r="AH159" s="344"/>
      <c r="AI159" s="344"/>
      <c r="AJ159" s="344"/>
    </row>
    <row r="160" spans="1:36" ht="15" x14ac:dyDescent="0.25">
      <c r="A160" s="344"/>
      <c r="B160" s="344"/>
      <c r="C160" s="344"/>
      <c r="D160" s="344"/>
      <c r="E160" s="344"/>
      <c r="F160" s="344"/>
      <c r="G160" s="344"/>
      <c r="H160" s="344"/>
      <c r="I160" s="344"/>
      <c r="J160" s="344"/>
      <c r="K160" s="376">
        <v>128867665.62</v>
      </c>
      <c r="L160" s="376"/>
      <c r="M160" s="10" t="s">
        <v>208</v>
      </c>
      <c r="N160" s="344"/>
      <c r="O160" s="344"/>
      <c r="P160" s="344"/>
      <c r="Q160" s="344"/>
      <c r="R160" s="344"/>
      <c r="S160" s="344"/>
      <c r="T160" s="344"/>
      <c r="U160" s="344"/>
      <c r="V160" s="344"/>
      <c r="W160" s="344"/>
      <c r="X160" s="344"/>
      <c r="Y160" s="344"/>
      <c r="Z160" s="344"/>
      <c r="AA160" s="344"/>
      <c r="AB160" s="344"/>
      <c r="AC160" s="344"/>
      <c r="AD160" s="344"/>
      <c r="AE160" s="344"/>
      <c r="AF160" s="344"/>
      <c r="AG160" s="344"/>
      <c r="AH160" s="344"/>
      <c r="AI160" s="344"/>
      <c r="AJ160" s="344"/>
    </row>
    <row r="161" spans="1:36" x14ac:dyDescent="0.2">
      <c r="A161" s="344"/>
      <c r="B161" s="344"/>
      <c r="C161" s="344"/>
      <c r="D161" s="344"/>
      <c r="E161" s="344"/>
      <c r="F161" s="344"/>
      <c r="G161" s="344"/>
      <c r="H161" s="344"/>
      <c r="I161" s="344"/>
      <c r="J161" s="344"/>
      <c r="K161" s="367">
        <f>K160-K157</f>
        <v>1.6300000101327896</v>
      </c>
      <c r="L161" s="367"/>
      <c r="M161" s="344" t="s">
        <v>207</v>
      </c>
      <c r="N161" s="344"/>
      <c r="O161" s="344"/>
      <c r="P161" s="344"/>
      <c r="Q161" s="344"/>
      <c r="R161" s="344"/>
      <c r="S161" s="344"/>
      <c r="T161" s="344"/>
      <c r="U161" s="344"/>
      <c r="V161" s="344"/>
      <c r="W161" s="344"/>
      <c r="X161" s="344"/>
      <c r="Y161" s="344"/>
      <c r="Z161" s="344"/>
      <c r="AA161" s="344"/>
      <c r="AB161" s="344"/>
      <c r="AC161" s="344"/>
      <c r="AD161" s="344"/>
      <c r="AE161" s="344"/>
      <c r="AF161" s="344"/>
      <c r="AG161" s="344"/>
      <c r="AH161" s="344"/>
      <c r="AI161" s="344"/>
      <c r="AJ161" s="344"/>
    </row>
    <row r="162" spans="1:36" x14ac:dyDescent="0.2">
      <c r="A162" s="344"/>
      <c r="B162" s="344"/>
      <c r="C162" s="344"/>
      <c r="D162" s="344"/>
      <c r="E162" s="344"/>
      <c r="F162" s="344"/>
      <c r="G162" s="344"/>
      <c r="H162" s="344"/>
      <c r="I162" s="344"/>
      <c r="J162" s="344"/>
      <c r="K162" s="344"/>
      <c r="L162" s="344"/>
      <c r="M162" s="344"/>
      <c r="N162" s="344"/>
      <c r="O162" s="344"/>
      <c r="P162" s="344"/>
      <c r="Q162" s="344"/>
      <c r="R162" s="344"/>
      <c r="S162" s="344"/>
      <c r="T162" s="344"/>
      <c r="U162" s="344"/>
      <c r="V162" s="344"/>
      <c r="W162" s="344"/>
      <c r="X162" s="344"/>
      <c r="Y162" s="344"/>
      <c r="Z162" s="344"/>
      <c r="AA162" s="344"/>
      <c r="AB162" s="344"/>
      <c r="AC162" s="344"/>
      <c r="AD162" s="344"/>
      <c r="AE162" s="344"/>
      <c r="AF162" s="344"/>
      <c r="AG162" s="344"/>
      <c r="AH162" s="344"/>
      <c r="AI162" s="344"/>
      <c r="AJ162" s="344"/>
    </row>
    <row r="163" spans="1:36" x14ac:dyDescent="0.2">
      <c r="A163" s="344"/>
      <c r="B163" s="344"/>
      <c r="C163" s="344"/>
      <c r="D163" s="344"/>
      <c r="E163" s="344"/>
      <c r="F163" s="344"/>
      <c r="G163" s="344"/>
      <c r="H163" s="344"/>
      <c r="I163" s="344"/>
      <c r="J163" s="344"/>
      <c r="K163" s="344"/>
      <c r="L163" s="344"/>
      <c r="M163" s="344"/>
      <c r="N163" s="344"/>
      <c r="O163" s="344"/>
      <c r="P163" s="344"/>
      <c r="Q163" s="344"/>
      <c r="R163" s="344"/>
      <c r="S163" s="344"/>
      <c r="T163" s="344"/>
      <c r="U163" s="344"/>
      <c r="V163" s="344"/>
      <c r="W163" s="344"/>
      <c r="X163" s="344"/>
      <c r="Y163" s="344"/>
      <c r="Z163" s="344"/>
      <c r="AA163" s="344"/>
      <c r="AB163" s="344"/>
      <c r="AC163" s="344"/>
      <c r="AD163" s="344"/>
      <c r="AE163" s="344"/>
      <c r="AF163" s="344"/>
      <c r="AG163" s="344"/>
      <c r="AH163" s="344"/>
      <c r="AI163" s="344"/>
      <c r="AJ163" s="344"/>
    </row>
    <row r="164" spans="1:36" x14ac:dyDescent="0.2">
      <c r="A164" s="344"/>
      <c r="B164" s="344"/>
      <c r="C164" s="344"/>
      <c r="D164" s="344"/>
      <c r="E164" s="344"/>
      <c r="F164" s="344"/>
      <c r="G164" s="344"/>
      <c r="H164" s="344"/>
      <c r="I164" s="344"/>
      <c r="J164" s="344"/>
      <c r="K164" s="344"/>
      <c r="L164" s="344"/>
      <c r="M164" s="344"/>
      <c r="N164" s="344"/>
      <c r="O164" s="344"/>
      <c r="P164" s="344"/>
      <c r="Q164" s="344"/>
      <c r="R164" s="344"/>
      <c r="S164" s="344"/>
      <c r="T164" s="344"/>
      <c r="U164" s="344"/>
      <c r="V164" s="344"/>
      <c r="W164" s="344"/>
      <c r="X164" s="344"/>
      <c r="Y164" s="344"/>
      <c r="Z164" s="344"/>
      <c r="AA164" s="344"/>
      <c r="AB164" s="344"/>
      <c r="AC164" s="344"/>
      <c r="AD164" s="344"/>
      <c r="AE164" s="344"/>
      <c r="AF164" s="344"/>
      <c r="AG164" s="344"/>
      <c r="AH164" s="344"/>
      <c r="AI164" s="344"/>
      <c r="AJ164" s="344"/>
    </row>
    <row r="165" spans="1:36" x14ac:dyDescent="0.2">
      <c r="A165" s="344"/>
      <c r="B165" s="344"/>
      <c r="C165" s="344"/>
      <c r="D165" s="344"/>
      <c r="E165" s="344"/>
      <c r="F165" s="344"/>
      <c r="G165" s="344"/>
      <c r="H165" s="344"/>
      <c r="I165" s="344"/>
      <c r="J165" s="344"/>
      <c r="K165" s="344"/>
      <c r="L165" s="344"/>
      <c r="M165" s="344"/>
      <c r="N165" s="344"/>
      <c r="O165" s="344"/>
      <c r="P165" s="344"/>
      <c r="Q165" s="344"/>
      <c r="R165" s="344"/>
      <c r="S165" s="344"/>
      <c r="T165" s="344"/>
      <c r="U165" s="344"/>
      <c r="V165" s="344"/>
      <c r="W165" s="344"/>
      <c r="X165" s="344"/>
      <c r="Y165" s="344"/>
      <c r="Z165" s="344"/>
      <c r="AA165" s="344"/>
      <c r="AB165" s="344"/>
      <c r="AC165" s="344"/>
      <c r="AD165" s="344"/>
      <c r="AE165" s="344"/>
      <c r="AF165" s="344"/>
      <c r="AG165" s="344"/>
      <c r="AH165" s="344"/>
      <c r="AI165" s="344"/>
      <c r="AJ165" s="344"/>
    </row>
    <row r="166" spans="1:36" x14ac:dyDescent="0.2">
      <c r="A166" s="344"/>
      <c r="B166" s="344"/>
      <c r="C166" s="344"/>
      <c r="D166" s="344"/>
      <c r="E166" s="344"/>
      <c r="F166" s="344"/>
      <c r="G166" s="344"/>
      <c r="H166" s="344"/>
      <c r="I166" s="344"/>
      <c r="J166" s="344"/>
      <c r="K166" s="344"/>
      <c r="L166" s="344"/>
      <c r="M166" s="344"/>
      <c r="N166" s="344"/>
      <c r="O166" s="344"/>
      <c r="P166" s="344"/>
      <c r="Q166" s="344"/>
      <c r="R166" s="344"/>
      <c r="S166" s="344"/>
      <c r="T166" s="344"/>
      <c r="U166" s="344"/>
      <c r="V166" s="344"/>
      <c r="W166" s="344"/>
      <c r="X166" s="344"/>
      <c r="Y166" s="344"/>
      <c r="Z166" s="344"/>
      <c r="AA166" s="344"/>
      <c r="AB166" s="344"/>
      <c r="AC166" s="344"/>
      <c r="AD166" s="344"/>
      <c r="AE166" s="344"/>
      <c r="AF166" s="344"/>
      <c r="AG166" s="344"/>
      <c r="AH166" s="344"/>
      <c r="AI166" s="344"/>
      <c r="AJ166" s="344"/>
    </row>
    <row r="167" spans="1:36" x14ac:dyDescent="0.2">
      <c r="A167" s="344"/>
      <c r="B167" s="344"/>
      <c r="C167" s="344"/>
      <c r="D167" s="344"/>
      <c r="E167" s="344"/>
      <c r="F167" s="344"/>
      <c r="G167" s="344"/>
      <c r="H167" s="344"/>
      <c r="I167" s="344"/>
      <c r="J167" s="344"/>
      <c r="K167" s="344"/>
      <c r="L167" s="344"/>
      <c r="M167" s="344"/>
      <c r="N167" s="344"/>
      <c r="O167" s="344"/>
      <c r="P167" s="344"/>
      <c r="Q167" s="344"/>
      <c r="R167" s="344"/>
      <c r="S167" s="344"/>
      <c r="T167" s="344"/>
      <c r="U167" s="344"/>
      <c r="V167" s="344"/>
      <c r="W167" s="344"/>
      <c r="X167" s="344"/>
      <c r="Y167" s="344"/>
      <c r="Z167" s="344"/>
      <c r="AA167" s="344"/>
      <c r="AB167" s="344"/>
      <c r="AC167" s="344"/>
      <c r="AD167" s="344"/>
      <c r="AE167" s="344"/>
      <c r="AF167" s="344"/>
      <c r="AG167" s="344"/>
      <c r="AH167" s="344"/>
      <c r="AI167" s="344"/>
      <c r="AJ167" s="344"/>
    </row>
    <row r="168" spans="1:36" x14ac:dyDescent="0.2">
      <c r="A168" s="344"/>
      <c r="B168" s="344"/>
      <c r="C168" s="344"/>
      <c r="D168" s="344"/>
      <c r="E168" s="344"/>
      <c r="F168" s="344"/>
      <c r="G168" s="344"/>
      <c r="H168" s="344"/>
      <c r="I168" s="344"/>
      <c r="J168" s="344"/>
      <c r="K168" s="344"/>
      <c r="L168" s="344"/>
      <c r="M168" s="344"/>
      <c r="N168" s="344"/>
      <c r="O168" s="344"/>
      <c r="P168" s="344"/>
      <c r="Q168" s="344"/>
      <c r="R168" s="344"/>
      <c r="S168" s="344"/>
      <c r="T168" s="344"/>
      <c r="U168" s="344"/>
      <c r="V168" s="344"/>
      <c r="W168" s="344"/>
      <c r="X168" s="344"/>
      <c r="Y168" s="344"/>
      <c r="Z168" s="344"/>
      <c r="AA168" s="344"/>
      <c r="AB168" s="344"/>
      <c r="AC168" s="344"/>
      <c r="AD168" s="344"/>
      <c r="AE168" s="344"/>
      <c r="AF168" s="344"/>
      <c r="AG168" s="344"/>
      <c r="AH168" s="344"/>
      <c r="AI168" s="344"/>
      <c r="AJ168" s="344"/>
    </row>
    <row r="169" spans="1:36" x14ac:dyDescent="0.2">
      <c r="A169" s="344"/>
      <c r="B169" s="344"/>
      <c r="C169" s="344"/>
      <c r="D169" s="344"/>
      <c r="E169" s="344"/>
      <c r="F169" s="344"/>
      <c r="G169" s="344"/>
      <c r="H169" s="344"/>
      <c r="I169" s="344"/>
      <c r="J169" s="344"/>
      <c r="K169" s="344"/>
      <c r="L169" s="344"/>
      <c r="M169" s="344"/>
      <c r="N169" s="344"/>
      <c r="O169" s="344"/>
      <c r="P169" s="344"/>
      <c r="Q169" s="344"/>
      <c r="R169" s="344"/>
      <c r="S169" s="344"/>
      <c r="T169" s="344"/>
      <c r="U169" s="344"/>
      <c r="V169" s="344"/>
      <c r="W169" s="344"/>
      <c r="X169" s="344"/>
      <c r="Y169" s="344"/>
      <c r="Z169" s="344"/>
      <c r="AA169" s="344"/>
      <c r="AB169" s="344"/>
      <c r="AC169" s="344"/>
      <c r="AD169" s="344"/>
      <c r="AE169" s="344"/>
      <c r="AF169" s="344"/>
      <c r="AG169" s="344"/>
      <c r="AH169" s="344"/>
      <c r="AI169" s="344"/>
      <c r="AJ169" s="344"/>
    </row>
    <row r="170" spans="1:36" x14ac:dyDescent="0.2">
      <c r="A170" s="344"/>
      <c r="B170" s="344"/>
      <c r="C170" s="344"/>
      <c r="D170" s="344"/>
      <c r="E170" s="344"/>
      <c r="F170" s="344"/>
      <c r="G170" s="344"/>
      <c r="H170" s="344"/>
      <c r="I170" s="344"/>
      <c r="J170" s="344"/>
      <c r="K170" s="344"/>
      <c r="L170" s="344"/>
      <c r="M170" s="344"/>
      <c r="N170" s="344"/>
      <c r="O170" s="344"/>
      <c r="P170" s="344"/>
      <c r="Q170" s="344"/>
      <c r="R170" s="344"/>
      <c r="S170" s="344"/>
      <c r="T170" s="344"/>
      <c r="U170" s="344"/>
      <c r="V170" s="344"/>
      <c r="W170" s="344"/>
      <c r="X170" s="344"/>
      <c r="Y170" s="344"/>
      <c r="Z170" s="344"/>
      <c r="AA170" s="344"/>
      <c r="AB170" s="344"/>
      <c r="AC170" s="344"/>
      <c r="AD170" s="344"/>
      <c r="AE170" s="344"/>
      <c r="AF170" s="344"/>
      <c r="AG170" s="344"/>
      <c r="AH170" s="344"/>
      <c r="AI170" s="344"/>
      <c r="AJ170" s="344"/>
    </row>
    <row r="171" spans="1:36" x14ac:dyDescent="0.2">
      <c r="A171" s="344"/>
      <c r="B171" s="344"/>
      <c r="C171" s="344"/>
      <c r="D171" s="344"/>
      <c r="E171" s="344"/>
      <c r="F171" s="344"/>
      <c r="G171" s="344"/>
      <c r="H171" s="344"/>
      <c r="I171" s="344"/>
      <c r="J171" s="344"/>
      <c r="K171" s="344"/>
      <c r="L171" s="344"/>
      <c r="M171" s="344"/>
      <c r="N171" s="344"/>
      <c r="O171" s="344"/>
      <c r="P171" s="344"/>
      <c r="Q171" s="344"/>
      <c r="R171" s="344"/>
      <c r="S171" s="344"/>
      <c r="T171" s="344"/>
      <c r="U171" s="344"/>
      <c r="V171" s="344"/>
      <c r="W171" s="344"/>
      <c r="X171" s="344"/>
      <c r="Y171" s="344"/>
      <c r="Z171" s="344"/>
      <c r="AA171" s="344"/>
      <c r="AB171" s="344"/>
      <c r="AC171" s="344"/>
      <c r="AD171" s="344"/>
      <c r="AE171" s="344"/>
      <c r="AF171" s="344"/>
      <c r="AG171" s="344"/>
      <c r="AH171" s="344"/>
      <c r="AI171" s="344"/>
      <c r="AJ171" s="344"/>
    </row>
    <row r="172" spans="1:36" x14ac:dyDescent="0.2">
      <c r="A172" s="344"/>
      <c r="B172" s="344"/>
      <c r="C172" s="344"/>
      <c r="D172" s="344"/>
      <c r="E172" s="344"/>
      <c r="F172" s="344"/>
      <c r="G172" s="344"/>
      <c r="H172" s="344"/>
      <c r="I172" s="344"/>
      <c r="J172" s="344"/>
      <c r="K172" s="344"/>
      <c r="L172" s="344"/>
      <c r="M172" s="344"/>
      <c r="N172" s="344"/>
      <c r="O172" s="344"/>
      <c r="P172" s="344"/>
      <c r="Q172" s="344"/>
      <c r="R172" s="344"/>
      <c r="S172" s="344"/>
      <c r="T172" s="344"/>
      <c r="U172" s="344"/>
      <c r="V172" s="344"/>
      <c r="W172" s="344"/>
      <c r="X172" s="344"/>
      <c r="Y172" s="344"/>
      <c r="Z172" s="344"/>
      <c r="AA172" s="344"/>
      <c r="AB172" s="344"/>
      <c r="AC172" s="344"/>
      <c r="AD172" s="344"/>
      <c r="AE172" s="344"/>
      <c r="AF172" s="344"/>
      <c r="AG172" s="344"/>
      <c r="AH172" s="344"/>
      <c r="AI172" s="344"/>
      <c r="AJ172" s="344"/>
    </row>
    <row r="173" spans="1:36" x14ac:dyDescent="0.2">
      <c r="A173" s="344"/>
      <c r="B173" s="344"/>
      <c r="C173" s="344"/>
      <c r="D173" s="344"/>
      <c r="E173" s="344"/>
      <c r="F173" s="344"/>
      <c r="G173" s="344"/>
      <c r="H173" s="344"/>
      <c r="I173" s="344"/>
      <c r="J173" s="344"/>
      <c r="K173" s="344"/>
      <c r="L173" s="344"/>
      <c r="M173" s="344"/>
      <c r="N173" s="344"/>
      <c r="O173" s="344"/>
      <c r="P173" s="344"/>
      <c r="Q173" s="344"/>
      <c r="R173" s="344"/>
      <c r="S173" s="344"/>
      <c r="T173" s="344"/>
      <c r="U173" s="344"/>
      <c r="V173" s="344"/>
      <c r="W173" s="344"/>
      <c r="X173" s="344"/>
      <c r="Y173" s="344"/>
      <c r="Z173" s="344"/>
      <c r="AA173" s="344"/>
      <c r="AB173" s="344"/>
      <c r="AC173" s="344"/>
      <c r="AD173" s="344"/>
      <c r="AE173" s="344"/>
      <c r="AF173" s="344"/>
      <c r="AG173" s="344"/>
      <c r="AH173" s="344"/>
      <c r="AI173" s="344"/>
      <c r="AJ173" s="344"/>
    </row>
    <row r="174" spans="1:36" x14ac:dyDescent="0.2">
      <c r="A174" s="344"/>
      <c r="B174" s="344"/>
      <c r="C174" s="344"/>
      <c r="D174" s="344"/>
      <c r="E174" s="344"/>
      <c r="F174" s="344"/>
      <c r="G174" s="344"/>
      <c r="H174" s="344"/>
      <c r="I174" s="344"/>
      <c r="J174" s="344"/>
      <c r="K174" s="344"/>
      <c r="L174" s="344"/>
      <c r="M174" s="344"/>
      <c r="N174" s="344"/>
      <c r="O174" s="344"/>
      <c r="P174" s="344"/>
      <c r="Q174" s="344"/>
      <c r="R174" s="344"/>
      <c r="S174" s="344"/>
      <c r="T174" s="344"/>
      <c r="U174" s="344"/>
      <c r="V174" s="344"/>
      <c r="W174" s="344"/>
      <c r="X174" s="344"/>
      <c r="Y174" s="344"/>
      <c r="Z174" s="344"/>
      <c r="AA174" s="344"/>
      <c r="AB174" s="344"/>
      <c r="AC174" s="344"/>
      <c r="AD174" s="344"/>
      <c r="AE174" s="344"/>
      <c r="AF174" s="344"/>
      <c r="AG174" s="344"/>
      <c r="AH174" s="344"/>
      <c r="AI174" s="344"/>
      <c r="AJ174" s="344"/>
    </row>
    <row r="175" spans="1:36" x14ac:dyDescent="0.2">
      <c r="A175" s="344"/>
      <c r="B175" s="344"/>
      <c r="C175" s="344"/>
      <c r="D175" s="344"/>
      <c r="E175" s="344"/>
      <c r="F175" s="344"/>
      <c r="G175" s="344"/>
      <c r="H175" s="344"/>
      <c r="I175" s="344"/>
      <c r="J175" s="344"/>
      <c r="K175" s="344"/>
      <c r="L175" s="344"/>
      <c r="M175" s="344"/>
      <c r="N175" s="344"/>
      <c r="O175" s="344"/>
      <c r="P175" s="344"/>
      <c r="Q175" s="344"/>
      <c r="R175" s="344"/>
      <c r="S175" s="344"/>
      <c r="T175" s="344"/>
      <c r="U175" s="344"/>
      <c r="V175" s="344"/>
      <c r="W175" s="344"/>
      <c r="X175" s="344"/>
      <c r="Y175" s="344"/>
      <c r="Z175" s="344"/>
      <c r="AA175" s="344"/>
      <c r="AB175" s="344"/>
      <c r="AC175" s="344"/>
      <c r="AD175" s="344"/>
      <c r="AE175" s="344"/>
      <c r="AF175" s="344"/>
      <c r="AG175" s="344"/>
      <c r="AH175" s="344"/>
      <c r="AI175" s="344"/>
      <c r="AJ175" s="344"/>
    </row>
    <row r="176" spans="1:36" x14ac:dyDescent="0.2">
      <c r="A176" s="344"/>
      <c r="B176" s="344"/>
      <c r="C176" s="344"/>
      <c r="D176" s="344"/>
      <c r="E176" s="344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44"/>
      <c r="Y176" s="344"/>
      <c r="Z176" s="344"/>
      <c r="AA176" s="344"/>
      <c r="AB176" s="344"/>
      <c r="AC176" s="344"/>
      <c r="AD176" s="344"/>
      <c r="AE176" s="344"/>
      <c r="AF176" s="344"/>
      <c r="AG176" s="344"/>
      <c r="AH176" s="344"/>
      <c r="AI176" s="344"/>
      <c r="AJ176" s="344"/>
    </row>
    <row r="177" spans="1:36" x14ac:dyDescent="0.2">
      <c r="A177" s="344"/>
      <c r="B177" s="344"/>
      <c r="C177" s="344"/>
      <c r="D177" s="344"/>
      <c r="E177" s="344"/>
      <c r="F177" s="344"/>
      <c r="G177" s="344"/>
      <c r="H177" s="344"/>
      <c r="I177" s="344"/>
      <c r="J177" s="344"/>
      <c r="K177" s="344"/>
      <c r="L177" s="344"/>
      <c r="M177" s="344"/>
      <c r="N177" s="344"/>
      <c r="O177" s="344"/>
      <c r="P177" s="344"/>
      <c r="Q177" s="344"/>
      <c r="R177" s="344"/>
      <c r="S177" s="344"/>
      <c r="T177" s="344"/>
      <c r="U177" s="344"/>
      <c r="V177" s="344"/>
      <c r="W177" s="344"/>
      <c r="X177" s="344"/>
      <c r="Y177" s="344"/>
      <c r="Z177" s="344"/>
      <c r="AA177" s="344"/>
      <c r="AB177" s="344"/>
      <c r="AC177" s="344"/>
      <c r="AD177" s="344"/>
      <c r="AE177" s="344"/>
      <c r="AF177" s="344"/>
      <c r="AG177" s="344"/>
      <c r="AH177" s="344"/>
      <c r="AI177" s="344"/>
      <c r="AJ177" s="344"/>
    </row>
    <row r="178" spans="1:36" x14ac:dyDescent="0.2">
      <c r="A178" s="344"/>
      <c r="B178" s="344"/>
      <c r="C178" s="344"/>
      <c r="D178" s="344"/>
      <c r="E178" s="344"/>
      <c r="F178" s="344"/>
      <c r="G178" s="344"/>
      <c r="H178" s="344"/>
      <c r="I178" s="344"/>
      <c r="J178" s="344"/>
      <c r="K178" s="344"/>
      <c r="L178" s="344"/>
      <c r="M178" s="344"/>
      <c r="N178" s="344"/>
      <c r="O178" s="344"/>
      <c r="P178" s="344"/>
      <c r="Q178" s="344"/>
      <c r="R178" s="344"/>
      <c r="S178" s="344"/>
      <c r="T178" s="344"/>
      <c r="U178" s="344"/>
      <c r="V178" s="344"/>
      <c r="W178" s="344"/>
      <c r="X178" s="344"/>
      <c r="Y178" s="344"/>
      <c r="Z178" s="344"/>
      <c r="AA178" s="344"/>
      <c r="AB178" s="344"/>
      <c r="AC178" s="344"/>
      <c r="AD178" s="344"/>
      <c r="AE178" s="344"/>
      <c r="AF178" s="344"/>
      <c r="AG178" s="344"/>
      <c r="AH178" s="344"/>
      <c r="AI178" s="344"/>
      <c r="AJ178" s="344"/>
    </row>
    <row r="179" spans="1:36" x14ac:dyDescent="0.2">
      <c r="A179" s="344"/>
      <c r="B179" s="344"/>
      <c r="C179" s="344"/>
      <c r="D179" s="344"/>
      <c r="E179" s="344"/>
      <c r="F179" s="344"/>
      <c r="G179" s="344"/>
      <c r="H179" s="344"/>
      <c r="I179" s="344"/>
      <c r="J179" s="344"/>
      <c r="K179" s="344"/>
      <c r="L179" s="344"/>
      <c r="M179" s="344"/>
      <c r="N179" s="344"/>
      <c r="O179" s="344"/>
      <c r="P179" s="344"/>
      <c r="Q179" s="344"/>
      <c r="R179" s="344"/>
      <c r="S179" s="344"/>
      <c r="T179" s="344"/>
      <c r="U179" s="344"/>
      <c r="V179" s="344"/>
      <c r="W179" s="344"/>
      <c r="X179" s="344"/>
      <c r="Y179" s="344"/>
      <c r="Z179" s="344"/>
      <c r="AA179" s="344"/>
      <c r="AB179" s="344"/>
      <c r="AC179" s="344"/>
      <c r="AD179" s="344"/>
      <c r="AE179" s="344"/>
      <c r="AF179" s="344"/>
      <c r="AG179" s="344"/>
      <c r="AH179" s="344"/>
      <c r="AI179" s="344"/>
      <c r="AJ179" s="344"/>
    </row>
    <row r="180" spans="1:36" x14ac:dyDescent="0.2">
      <c r="A180" s="344"/>
      <c r="B180" s="344"/>
      <c r="C180" s="344"/>
      <c r="D180" s="344"/>
      <c r="E180" s="344"/>
      <c r="F180" s="344"/>
      <c r="G180" s="344"/>
      <c r="H180" s="344"/>
      <c r="I180" s="344"/>
      <c r="J180" s="344"/>
      <c r="K180" s="344"/>
      <c r="L180" s="344"/>
      <c r="M180" s="344"/>
      <c r="N180" s="344"/>
      <c r="O180" s="344"/>
      <c r="P180" s="344"/>
      <c r="Q180" s="344"/>
      <c r="R180" s="344"/>
      <c r="S180" s="344"/>
      <c r="T180" s="344"/>
      <c r="U180" s="344"/>
      <c r="V180" s="344"/>
      <c r="W180" s="344"/>
      <c r="X180" s="344"/>
      <c r="Y180" s="344"/>
      <c r="Z180" s="344"/>
      <c r="AA180" s="344"/>
      <c r="AB180" s="344"/>
      <c r="AC180" s="344"/>
      <c r="AD180" s="344"/>
      <c r="AE180" s="344"/>
      <c r="AF180" s="344"/>
      <c r="AG180" s="344"/>
      <c r="AH180" s="344"/>
      <c r="AI180" s="344"/>
      <c r="AJ180" s="344"/>
    </row>
    <row r="181" spans="1:36" x14ac:dyDescent="0.2">
      <c r="A181" s="344"/>
      <c r="B181" s="344"/>
      <c r="C181" s="344"/>
      <c r="D181" s="344"/>
      <c r="E181" s="344"/>
      <c r="F181" s="344"/>
      <c r="G181" s="344"/>
      <c r="H181" s="344"/>
      <c r="I181" s="344"/>
      <c r="J181" s="344"/>
      <c r="K181" s="344"/>
      <c r="L181" s="344"/>
      <c r="M181" s="344"/>
      <c r="N181" s="344"/>
      <c r="O181" s="344"/>
      <c r="P181" s="344"/>
      <c r="Q181" s="344"/>
      <c r="R181" s="344"/>
      <c r="S181" s="344"/>
      <c r="T181" s="344"/>
      <c r="U181" s="344"/>
      <c r="V181" s="344"/>
      <c r="W181" s="344"/>
      <c r="X181" s="344"/>
      <c r="Y181" s="344"/>
      <c r="Z181" s="344"/>
      <c r="AA181" s="344"/>
      <c r="AB181" s="344"/>
      <c r="AC181" s="344"/>
      <c r="AD181" s="344"/>
      <c r="AE181" s="344"/>
      <c r="AF181" s="344"/>
      <c r="AG181" s="344"/>
      <c r="AH181" s="344"/>
      <c r="AI181" s="344"/>
      <c r="AJ181" s="344"/>
    </row>
    <row r="182" spans="1:36" x14ac:dyDescent="0.2">
      <c r="A182" s="344"/>
      <c r="B182" s="344"/>
      <c r="C182" s="344"/>
      <c r="D182" s="344"/>
      <c r="E182" s="344"/>
      <c r="F182" s="344"/>
      <c r="G182" s="344"/>
      <c r="H182" s="344"/>
      <c r="I182" s="344"/>
      <c r="J182" s="344"/>
      <c r="K182" s="344"/>
      <c r="L182" s="344"/>
      <c r="M182" s="344"/>
      <c r="N182" s="344"/>
      <c r="O182" s="344"/>
      <c r="P182" s="344"/>
      <c r="Q182" s="344"/>
      <c r="R182" s="344"/>
      <c r="S182" s="344"/>
      <c r="T182" s="344"/>
      <c r="U182" s="344"/>
      <c r="V182" s="344"/>
      <c r="W182" s="344"/>
      <c r="X182" s="344"/>
      <c r="Y182" s="344"/>
      <c r="Z182" s="344"/>
      <c r="AA182" s="344"/>
      <c r="AB182" s="344"/>
      <c r="AC182" s="344"/>
      <c r="AD182" s="344"/>
      <c r="AE182" s="344"/>
      <c r="AF182" s="344"/>
      <c r="AG182" s="344"/>
      <c r="AH182" s="344"/>
      <c r="AI182" s="344"/>
      <c r="AJ182" s="344"/>
    </row>
    <row r="183" spans="1:36" x14ac:dyDescent="0.2">
      <c r="A183" s="344"/>
      <c r="B183" s="344"/>
      <c r="C183" s="344"/>
      <c r="D183" s="344"/>
      <c r="E183" s="344"/>
      <c r="F183" s="344"/>
      <c r="G183" s="344"/>
      <c r="H183" s="344"/>
      <c r="I183" s="344"/>
      <c r="J183" s="344"/>
      <c r="K183" s="344"/>
      <c r="L183" s="344"/>
      <c r="M183" s="344"/>
      <c r="N183" s="344"/>
      <c r="O183" s="344"/>
      <c r="P183" s="344"/>
      <c r="Q183" s="344"/>
      <c r="R183" s="344"/>
      <c r="S183" s="344"/>
      <c r="T183" s="344"/>
      <c r="U183" s="344"/>
      <c r="V183" s="344"/>
      <c r="W183" s="344"/>
      <c r="X183" s="344"/>
      <c r="Y183" s="344"/>
      <c r="Z183" s="344"/>
      <c r="AA183" s="344"/>
      <c r="AB183" s="344"/>
      <c r="AC183" s="344"/>
      <c r="AD183" s="344"/>
      <c r="AE183" s="344"/>
      <c r="AF183" s="344"/>
      <c r="AG183" s="344"/>
      <c r="AH183" s="344"/>
      <c r="AI183" s="344"/>
      <c r="AJ183" s="344"/>
    </row>
    <row r="184" spans="1:36" x14ac:dyDescent="0.2">
      <c r="A184" s="344"/>
      <c r="B184" s="344"/>
      <c r="C184" s="344"/>
      <c r="D184" s="344"/>
      <c r="E184" s="344"/>
      <c r="F184" s="344"/>
      <c r="G184" s="344"/>
      <c r="H184" s="344"/>
      <c r="I184" s="344"/>
      <c r="J184" s="344"/>
      <c r="K184" s="344"/>
      <c r="L184" s="344"/>
      <c r="M184" s="344"/>
      <c r="N184" s="344"/>
      <c r="O184" s="344"/>
      <c r="P184" s="344"/>
      <c r="Q184" s="344"/>
      <c r="R184" s="344"/>
      <c r="S184" s="344"/>
      <c r="T184" s="344"/>
      <c r="U184" s="344"/>
      <c r="V184" s="344"/>
      <c r="W184" s="344"/>
      <c r="X184" s="344"/>
      <c r="Y184" s="344"/>
      <c r="Z184" s="344"/>
      <c r="AA184" s="344"/>
      <c r="AB184" s="344"/>
      <c r="AC184" s="344"/>
      <c r="AD184" s="344"/>
      <c r="AE184" s="344"/>
      <c r="AF184" s="344"/>
      <c r="AG184" s="344"/>
      <c r="AH184" s="344"/>
      <c r="AI184" s="344"/>
      <c r="AJ184" s="344"/>
    </row>
    <row r="185" spans="1:36" x14ac:dyDescent="0.2">
      <c r="A185" s="344"/>
      <c r="B185" s="344"/>
      <c r="C185" s="344"/>
      <c r="D185" s="344"/>
      <c r="E185" s="344"/>
      <c r="F185" s="344"/>
      <c r="G185" s="344"/>
      <c r="H185" s="344"/>
      <c r="I185" s="344"/>
      <c r="J185" s="344"/>
      <c r="K185" s="344"/>
      <c r="L185" s="344"/>
      <c r="M185" s="344"/>
      <c r="N185" s="344"/>
      <c r="O185" s="344"/>
      <c r="P185" s="344"/>
      <c r="Q185" s="344"/>
      <c r="R185" s="344"/>
      <c r="S185" s="344"/>
      <c r="T185" s="344"/>
      <c r="U185" s="344"/>
      <c r="V185" s="344"/>
      <c r="W185" s="344"/>
      <c r="X185" s="344"/>
      <c r="Y185" s="344"/>
      <c r="Z185" s="344"/>
      <c r="AA185" s="344"/>
      <c r="AB185" s="344"/>
      <c r="AC185" s="344"/>
      <c r="AD185" s="344"/>
      <c r="AE185" s="344"/>
      <c r="AF185" s="344"/>
      <c r="AG185" s="344"/>
      <c r="AH185" s="344"/>
      <c r="AI185" s="344"/>
      <c r="AJ185" s="344"/>
    </row>
    <row r="186" spans="1:36" x14ac:dyDescent="0.2">
      <c r="A186" s="344"/>
      <c r="B186" s="344"/>
      <c r="C186" s="344"/>
      <c r="D186" s="344"/>
      <c r="E186" s="344"/>
      <c r="F186" s="344"/>
      <c r="G186" s="344"/>
      <c r="H186" s="344"/>
      <c r="I186" s="344"/>
      <c r="J186" s="344"/>
      <c r="K186" s="344"/>
      <c r="L186" s="344"/>
      <c r="M186" s="344"/>
      <c r="N186" s="344"/>
      <c r="O186" s="344"/>
      <c r="P186" s="344"/>
      <c r="Q186" s="344"/>
      <c r="R186" s="344"/>
      <c r="S186" s="344"/>
      <c r="T186" s="344"/>
      <c r="U186" s="344"/>
      <c r="V186" s="344"/>
      <c r="W186" s="344"/>
      <c r="X186" s="344"/>
      <c r="Y186" s="344"/>
      <c r="Z186" s="344"/>
      <c r="AA186" s="344"/>
      <c r="AB186" s="344"/>
      <c r="AC186" s="344"/>
      <c r="AD186" s="344"/>
      <c r="AE186" s="344"/>
      <c r="AF186" s="344"/>
      <c r="AG186" s="344"/>
      <c r="AH186" s="344"/>
      <c r="AI186" s="344"/>
      <c r="AJ186" s="344"/>
    </row>
    <row r="187" spans="1:36" x14ac:dyDescent="0.2">
      <c r="A187" s="344"/>
      <c r="B187" s="344"/>
      <c r="C187" s="344"/>
      <c r="D187" s="344"/>
      <c r="E187" s="344"/>
      <c r="F187" s="344"/>
      <c r="G187" s="344"/>
      <c r="H187" s="344"/>
      <c r="I187" s="344"/>
      <c r="J187" s="344"/>
      <c r="K187" s="344"/>
      <c r="L187" s="344"/>
      <c r="M187" s="344"/>
      <c r="N187" s="344"/>
      <c r="O187" s="344"/>
      <c r="P187" s="344"/>
      <c r="Q187" s="344"/>
      <c r="R187" s="344"/>
      <c r="S187" s="344"/>
      <c r="T187" s="344"/>
      <c r="U187" s="344"/>
      <c r="V187" s="344"/>
      <c r="W187" s="344"/>
      <c r="X187" s="344"/>
      <c r="Y187" s="344"/>
      <c r="Z187" s="344"/>
      <c r="AA187" s="344"/>
      <c r="AB187" s="344"/>
      <c r="AC187" s="344"/>
      <c r="AD187" s="344"/>
      <c r="AE187" s="344"/>
      <c r="AF187" s="344"/>
      <c r="AG187" s="344"/>
      <c r="AH187" s="344"/>
      <c r="AI187" s="344"/>
      <c r="AJ187" s="344"/>
    </row>
    <row r="188" spans="1:36" x14ac:dyDescent="0.2">
      <c r="A188" s="344"/>
      <c r="B188" s="344"/>
      <c r="C188" s="344"/>
      <c r="D188" s="344"/>
      <c r="E188" s="344"/>
      <c r="F188" s="344"/>
      <c r="G188" s="344"/>
      <c r="H188" s="344"/>
      <c r="I188" s="344"/>
      <c r="J188" s="344"/>
      <c r="K188" s="344"/>
      <c r="L188" s="344"/>
      <c r="M188" s="344"/>
      <c r="N188" s="344"/>
      <c r="O188" s="344"/>
      <c r="P188" s="344"/>
      <c r="Q188" s="344"/>
      <c r="R188" s="344"/>
      <c r="S188" s="344"/>
      <c r="T188" s="344"/>
      <c r="U188" s="344"/>
      <c r="V188" s="344"/>
      <c r="W188" s="344"/>
      <c r="X188" s="344"/>
      <c r="Y188" s="344"/>
      <c r="Z188" s="344"/>
      <c r="AA188" s="344"/>
      <c r="AB188" s="344"/>
      <c r="AC188" s="344"/>
      <c r="AD188" s="344"/>
      <c r="AE188" s="344"/>
      <c r="AF188" s="344"/>
      <c r="AG188" s="344"/>
      <c r="AH188" s="344"/>
      <c r="AI188" s="344"/>
      <c r="AJ188" s="344"/>
    </row>
    <row r="189" spans="1:36" x14ac:dyDescent="0.2">
      <c r="A189" s="344"/>
      <c r="B189" s="344"/>
      <c r="C189" s="344"/>
      <c r="D189" s="344"/>
      <c r="E189" s="344"/>
      <c r="F189" s="344"/>
      <c r="G189" s="344"/>
      <c r="H189" s="344"/>
      <c r="I189" s="344"/>
      <c r="J189" s="344"/>
      <c r="K189" s="344"/>
      <c r="L189" s="344"/>
      <c r="M189" s="344"/>
      <c r="N189" s="344"/>
      <c r="O189" s="344"/>
      <c r="P189" s="344"/>
      <c r="Q189" s="344"/>
      <c r="R189" s="344"/>
      <c r="S189" s="344"/>
      <c r="T189" s="344"/>
      <c r="U189" s="344"/>
      <c r="V189" s="344"/>
      <c r="W189" s="344"/>
      <c r="X189" s="344"/>
      <c r="Y189" s="344"/>
      <c r="Z189" s="344"/>
      <c r="AA189" s="344"/>
      <c r="AB189" s="344"/>
      <c r="AC189" s="344"/>
      <c r="AD189" s="344"/>
      <c r="AE189" s="344"/>
      <c r="AF189" s="344"/>
      <c r="AG189" s="344"/>
      <c r="AH189" s="344"/>
      <c r="AI189" s="344"/>
      <c r="AJ189" s="344"/>
    </row>
    <row r="190" spans="1:36" x14ac:dyDescent="0.2">
      <c r="A190" s="344"/>
      <c r="B190" s="344"/>
      <c r="C190" s="344"/>
      <c r="D190" s="344"/>
      <c r="E190" s="344"/>
      <c r="F190" s="344"/>
      <c r="G190" s="344"/>
      <c r="H190" s="344"/>
      <c r="I190" s="344"/>
      <c r="J190" s="344"/>
      <c r="K190" s="344"/>
      <c r="L190" s="344"/>
      <c r="M190" s="344"/>
      <c r="N190" s="344"/>
      <c r="O190" s="344"/>
      <c r="P190" s="344"/>
      <c r="Q190" s="344"/>
      <c r="R190" s="344"/>
      <c r="S190" s="344"/>
      <c r="T190" s="344"/>
      <c r="U190" s="344"/>
      <c r="V190" s="344"/>
      <c r="W190" s="344"/>
      <c r="X190" s="344"/>
      <c r="Y190" s="344"/>
      <c r="Z190" s="344"/>
      <c r="AA190" s="344"/>
      <c r="AB190" s="344"/>
      <c r="AC190" s="344"/>
      <c r="AD190" s="344"/>
      <c r="AE190" s="344"/>
      <c r="AF190" s="344"/>
      <c r="AG190" s="344"/>
      <c r="AH190" s="344"/>
      <c r="AI190" s="344"/>
      <c r="AJ190" s="344"/>
    </row>
    <row r="191" spans="1:36" x14ac:dyDescent="0.2">
      <c r="A191" s="344"/>
      <c r="B191" s="344"/>
      <c r="C191" s="344"/>
      <c r="D191" s="344"/>
      <c r="E191" s="344"/>
      <c r="F191" s="344"/>
      <c r="G191" s="344"/>
      <c r="H191" s="344"/>
      <c r="I191" s="344"/>
      <c r="J191" s="344"/>
      <c r="K191" s="344"/>
      <c r="L191" s="344"/>
      <c r="M191" s="344"/>
      <c r="N191" s="344"/>
      <c r="O191" s="344"/>
      <c r="P191" s="344"/>
      <c r="Q191" s="344"/>
      <c r="R191" s="344"/>
      <c r="S191" s="344"/>
      <c r="T191" s="344"/>
      <c r="U191" s="344"/>
      <c r="V191" s="344"/>
      <c r="W191" s="344"/>
      <c r="X191" s="344"/>
      <c r="Y191" s="344"/>
      <c r="Z191" s="344"/>
      <c r="AA191" s="344"/>
      <c r="AB191" s="344"/>
      <c r="AC191" s="344"/>
      <c r="AD191" s="344"/>
      <c r="AE191" s="344"/>
      <c r="AF191" s="344"/>
      <c r="AG191" s="344"/>
      <c r="AH191" s="344"/>
      <c r="AI191" s="344"/>
      <c r="AJ191" s="344"/>
    </row>
    <row r="192" spans="1:36" x14ac:dyDescent="0.2">
      <c r="A192" s="344"/>
      <c r="B192" s="344"/>
      <c r="C192" s="344"/>
      <c r="D192" s="344"/>
      <c r="E192" s="344"/>
      <c r="F192" s="344"/>
      <c r="G192" s="344"/>
      <c r="H192" s="344"/>
      <c r="I192" s="344"/>
      <c r="J192" s="344"/>
      <c r="K192" s="344"/>
      <c r="L192" s="344"/>
      <c r="M192" s="344"/>
      <c r="N192" s="344"/>
      <c r="O192" s="344"/>
      <c r="P192" s="344"/>
      <c r="Q192" s="344"/>
      <c r="R192" s="344"/>
      <c r="S192" s="344"/>
      <c r="T192" s="344"/>
      <c r="U192" s="344"/>
      <c r="V192" s="344"/>
      <c r="W192" s="344"/>
      <c r="X192" s="344"/>
      <c r="Y192" s="344"/>
      <c r="Z192" s="344"/>
      <c r="AA192" s="344"/>
      <c r="AB192" s="344"/>
      <c r="AC192" s="344"/>
      <c r="AD192" s="344"/>
      <c r="AE192" s="344"/>
      <c r="AF192" s="344"/>
      <c r="AG192" s="344"/>
      <c r="AH192" s="344"/>
      <c r="AI192" s="344"/>
      <c r="AJ192" s="344"/>
    </row>
    <row r="193" spans="1:36" x14ac:dyDescent="0.2">
      <c r="A193" s="344"/>
      <c r="B193" s="344"/>
      <c r="C193" s="344"/>
      <c r="D193" s="344"/>
      <c r="E193" s="344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44"/>
      <c r="Y193" s="344"/>
      <c r="Z193" s="344"/>
      <c r="AA193" s="344"/>
      <c r="AB193" s="344"/>
      <c r="AC193" s="344"/>
      <c r="AD193" s="344"/>
      <c r="AE193" s="344"/>
      <c r="AF193" s="344"/>
      <c r="AG193" s="344"/>
      <c r="AH193" s="344"/>
      <c r="AI193" s="344"/>
      <c r="AJ193" s="344"/>
    </row>
    <row r="194" spans="1:36" x14ac:dyDescent="0.2">
      <c r="A194" s="344"/>
      <c r="B194" s="344"/>
      <c r="C194" s="344"/>
      <c r="D194" s="344"/>
      <c r="E194" s="344"/>
      <c r="F194" s="344"/>
      <c r="G194" s="344"/>
      <c r="H194" s="344"/>
      <c r="I194" s="344"/>
      <c r="J194" s="344"/>
      <c r="K194" s="344"/>
      <c r="L194" s="344"/>
      <c r="M194" s="344"/>
      <c r="N194" s="344"/>
      <c r="O194" s="344"/>
      <c r="P194" s="344"/>
      <c r="Q194" s="344"/>
      <c r="R194" s="344"/>
      <c r="S194" s="344"/>
      <c r="T194" s="344"/>
      <c r="U194" s="344"/>
      <c r="V194" s="344"/>
      <c r="W194" s="344"/>
      <c r="X194" s="344"/>
      <c r="Y194" s="344"/>
      <c r="Z194" s="344"/>
      <c r="AA194" s="344"/>
      <c r="AB194" s="344"/>
      <c r="AC194" s="344"/>
      <c r="AD194" s="344"/>
      <c r="AE194" s="344"/>
      <c r="AF194" s="344"/>
      <c r="AG194" s="344"/>
      <c r="AH194" s="344"/>
      <c r="AI194" s="344"/>
      <c r="AJ194" s="344"/>
    </row>
    <row r="195" spans="1:36" x14ac:dyDescent="0.2">
      <c r="A195" s="344"/>
      <c r="B195" s="344"/>
      <c r="C195" s="344"/>
      <c r="D195" s="344"/>
      <c r="E195" s="344"/>
      <c r="F195" s="344"/>
      <c r="G195" s="344"/>
      <c r="H195" s="344"/>
      <c r="I195" s="344"/>
      <c r="J195" s="344"/>
      <c r="K195" s="344"/>
      <c r="L195" s="344"/>
      <c r="M195" s="344"/>
      <c r="N195" s="344"/>
      <c r="O195" s="344"/>
      <c r="P195" s="344"/>
      <c r="Q195" s="344"/>
      <c r="R195" s="344"/>
      <c r="S195" s="344"/>
      <c r="T195" s="344"/>
      <c r="U195" s="344"/>
      <c r="V195" s="344"/>
      <c r="W195" s="344"/>
      <c r="X195" s="344"/>
      <c r="Y195" s="344"/>
      <c r="Z195" s="344"/>
      <c r="AA195" s="344"/>
      <c r="AB195" s="344"/>
      <c r="AC195" s="344"/>
      <c r="AD195" s="344"/>
      <c r="AE195" s="344"/>
      <c r="AF195" s="344"/>
      <c r="AG195" s="344"/>
      <c r="AH195" s="344"/>
      <c r="AI195" s="344"/>
      <c r="AJ195" s="344"/>
    </row>
    <row r="196" spans="1:36" x14ac:dyDescent="0.2">
      <c r="A196" s="344"/>
      <c r="B196" s="344"/>
      <c r="C196" s="344"/>
      <c r="D196" s="344"/>
      <c r="E196" s="344"/>
      <c r="F196" s="344"/>
      <c r="G196" s="344"/>
      <c r="H196" s="344"/>
      <c r="I196" s="344"/>
      <c r="J196" s="344"/>
      <c r="K196" s="344"/>
      <c r="L196" s="344"/>
      <c r="M196" s="344"/>
      <c r="N196" s="344"/>
      <c r="O196" s="344"/>
      <c r="P196" s="344"/>
      <c r="Q196" s="344"/>
      <c r="R196" s="344"/>
      <c r="S196" s="344"/>
      <c r="T196" s="344"/>
      <c r="U196" s="344"/>
      <c r="V196" s="344"/>
      <c r="W196" s="344"/>
      <c r="X196" s="344"/>
      <c r="Y196" s="344"/>
      <c r="Z196" s="344"/>
      <c r="AA196" s="344"/>
      <c r="AB196" s="344"/>
      <c r="AC196" s="344"/>
      <c r="AD196" s="344"/>
      <c r="AE196" s="344"/>
      <c r="AF196" s="344"/>
      <c r="AG196" s="344"/>
      <c r="AH196" s="344"/>
      <c r="AI196" s="344"/>
      <c r="AJ196" s="344"/>
    </row>
    <row r="197" spans="1:36" x14ac:dyDescent="0.2">
      <c r="A197" s="344"/>
      <c r="B197" s="344"/>
      <c r="C197" s="344"/>
      <c r="D197" s="344"/>
      <c r="E197" s="344"/>
      <c r="F197" s="344"/>
      <c r="G197" s="344"/>
      <c r="H197" s="344"/>
      <c r="I197" s="344"/>
      <c r="J197" s="344"/>
      <c r="K197" s="344"/>
      <c r="L197" s="344"/>
      <c r="M197" s="344"/>
      <c r="N197" s="344"/>
      <c r="O197" s="344"/>
      <c r="P197" s="344"/>
      <c r="Q197" s="344"/>
      <c r="R197" s="344"/>
      <c r="S197" s="344"/>
      <c r="T197" s="344"/>
      <c r="U197" s="344"/>
      <c r="V197" s="344"/>
      <c r="W197" s="344"/>
      <c r="X197" s="344"/>
      <c r="Y197" s="344"/>
      <c r="Z197" s="344"/>
      <c r="AA197" s="344"/>
      <c r="AB197" s="344"/>
      <c r="AC197" s="344"/>
      <c r="AD197" s="344"/>
      <c r="AE197" s="344"/>
      <c r="AF197" s="344"/>
      <c r="AG197" s="344"/>
      <c r="AH197" s="344"/>
      <c r="AI197" s="344"/>
      <c r="AJ197" s="344"/>
    </row>
    <row r="198" spans="1:36" x14ac:dyDescent="0.2">
      <c r="A198" s="344"/>
      <c r="B198" s="344"/>
      <c r="C198" s="344"/>
      <c r="D198" s="344"/>
      <c r="E198" s="344"/>
      <c r="F198" s="344"/>
      <c r="G198" s="344"/>
      <c r="H198" s="344"/>
      <c r="I198" s="344"/>
      <c r="J198" s="344"/>
      <c r="K198" s="344"/>
      <c r="L198" s="344"/>
      <c r="M198" s="344"/>
      <c r="N198" s="344"/>
      <c r="O198" s="344"/>
      <c r="P198" s="344"/>
      <c r="Q198" s="344"/>
      <c r="R198" s="344"/>
      <c r="S198" s="344"/>
      <c r="T198" s="344"/>
      <c r="U198" s="344"/>
      <c r="V198" s="344"/>
      <c r="W198" s="344"/>
      <c r="X198" s="344"/>
      <c r="Y198" s="344"/>
      <c r="Z198" s="344"/>
      <c r="AA198" s="344"/>
      <c r="AB198" s="344"/>
      <c r="AC198" s="344"/>
      <c r="AD198" s="344"/>
      <c r="AE198" s="344"/>
      <c r="AF198" s="344"/>
      <c r="AG198" s="344"/>
      <c r="AH198" s="344"/>
      <c r="AI198" s="344"/>
      <c r="AJ198" s="344"/>
    </row>
    <row r="199" spans="1:36" x14ac:dyDescent="0.2">
      <c r="A199" s="344"/>
      <c r="B199" s="344"/>
      <c r="C199" s="344"/>
      <c r="D199" s="344"/>
      <c r="E199" s="344"/>
      <c r="F199" s="344"/>
      <c r="G199" s="344"/>
      <c r="H199" s="344"/>
      <c r="I199" s="344"/>
      <c r="J199" s="344"/>
      <c r="K199" s="344"/>
      <c r="L199" s="344"/>
      <c r="M199" s="344"/>
      <c r="N199" s="344"/>
      <c r="O199" s="344"/>
      <c r="P199" s="344"/>
      <c r="Q199" s="344"/>
      <c r="R199" s="344"/>
      <c r="S199" s="344"/>
      <c r="T199" s="344"/>
      <c r="U199" s="344"/>
      <c r="V199" s="344"/>
      <c r="W199" s="344"/>
      <c r="X199" s="344"/>
      <c r="Y199" s="344"/>
      <c r="Z199" s="344"/>
      <c r="AA199" s="344"/>
      <c r="AB199" s="344"/>
      <c r="AC199" s="344"/>
      <c r="AD199" s="344"/>
      <c r="AE199" s="344"/>
      <c r="AF199" s="344"/>
      <c r="AG199" s="344"/>
      <c r="AH199" s="344"/>
      <c r="AI199" s="344"/>
      <c r="AJ199" s="344"/>
    </row>
    <row r="200" spans="1:36" x14ac:dyDescent="0.2">
      <c r="A200" s="344"/>
      <c r="B200" s="344"/>
      <c r="C200" s="344"/>
      <c r="D200" s="344"/>
      <c r="E200" s="344"/>
      <c r="F200" s="344"/>
      <c r="G200" s="344"/>
      <c r="H200" s="344"/>
      <c r="I200" s="344"/>
      <c r="J200" s="344"/>
      <c r="K200" s="344"/>
      <c r="L200" s="344"/>
      <c r="M200" s="344"/>
      <c r="N200" s="344"/>
      <c r="O200" s="344"/>
      <c r="P200" s="344"/>
      <c r="Q200" s="344"/>
      <c r="R200" s="344"/>
      <c r="S200" s="344"/>
      <c r="T200" s="344"/>
      <c r="U200" s="344"/>
      <c r="V200" s="344"/>
      <c r="W200" s="344"/>
      <c r="X200" s="344"/>
      <c r="Y200" s="344"/>
      <c r="Z200" s="344"/>
      <c r="AA200" s="344"/>
      <c r="AB200" s="344"/>
      <c r="AC200" s="344"/>
      <c r="AD200" s="344"/>
      <c r="AE200" s="344"/>
      <c r="AF200" s="344"/>
      <c r="AG200" s="344"/>
      <c r="AH200" s="344"/>
      <c r="AI200" s="344"/>
      <c r="AJ200" s="344"/>
    </row>
    <row r="201" spans="1:36" x14ac:dyDescent="0.2">
      <c r="A201" s="344"/>
      <c r="B201" s="344"/>
      <c r="C201" s="344"/>
      <c r="D201" s="344"/>
      <c r="E201" s="344"/>
      <c r="F201" s="344"/>
      <c r="G201" s="344"/>
      <c r="H201" s="344"/>
      <c r="I201" s="344"/>
      <c r="J201" s="344"/>
      <c r="K201" s="344"/>
      <c r="L201" s="344"/>
      <c r="M201" s="344"/>
      <c r="N201" s="344"/>
      <c r="O201" s="344"/>
      <c r="P201" s="344"/>
      <c r="Q201" s="344"/>
      <c r="R201" s="344"/>
      <c r="S201" s="344"/>
      <c r="T201" s="344"/>
      <c r="U201" s="344"/>
      <c r="V201" s="344"/>
      <c r="W201" s="344"/>
      <c r="X201" s="344"/>
      <c r="Y201" s="344"/>
      <c r="Z201" s="344"/>
      <c r="AA201" s="344"/>
      <c r="AB201" s="344"/>
      <c r="AC201" s="344"/>
      <c r="AD201" s="344"/>
      <c r="AE201" s="344"/>
      <c r="AF201" s="344"/>
      <c r="AG201" s="344"/>
      <c r="AH201" s="344"/>
      <c r="AI201" s="344"/>
      <c r="AJ201" s="344"/>
    </row>
    <row r="202" spans="1:36" x14ac:dyDescent="0.2">
      <c r="A202" s="344"/>
      <c r="B202" s="344"/>
      <c r="C202" s="344"/>
      <c r="D202" s="344"/>
      <c r="E202" s="344"/>
      <c r="F202" s="344"/>
      <c r="G202" s="344"/>
      <c r="H202" s="344"/>
      <c r="I202" s="344"/>
      <c r="J202" s="344"/>
      <c r="K202" s="344"/>
      <c r="L202" s="344"/>
      <c r="M202" s="344"/>
      <c r="N202" s="344"/>
      <c r="O202" s="344"/>
      <c r="P202" s="344"/>
      <c r="Q202" s="344"/>
      <c r="R202" s="344"/>
      <c r="S202" s="344"/>
      <c r="T202" s="344"/>
      <c r="U202" s="344"/>
      <c r="V202" s="344"/>
      <c r="W202" s="344"/>
      <c r="X202" s="344"/>
      <c r="Y202" s="344"/>
      <c r="Z202" s="344"/>
      <c r="AA202" s="344"/>
      <c r="AB202" s="344"/>
      <c r="AC202" s="344"/>
      <c r="AD202" s="344"/>
      <c r="AE202" s="344"/>
      <c r="AF202" s="344"/>
      <c r="AG202" s="344"/>
      <c r="AH202" s="344"/>
      <c r="AI202" s="344"/>
      <c r="AJ202" s="344"/>
    </row>
    <row r="203" spans="1:36" x14ac:dyDescent="0.2">
      <c r="A203" s="344"/>
      <c r="B203" s="344"/>
      <c r="C203" s="344"/>
      <c r="D203" s="344"/>
      <c r="E203" s="344"/>
      <c r="F203" s="344"/>
      <c r="G203" s="344"/>
      <c r="H203" s="344"/>
      <c r="I203" s="344"/>
      <c r="J203" s="344"/>
      <c r="K203" s="344"/>
      <c r="L203" s="344"/>
      <c r="M203" s="344"/>
      <c r="N203" s="344"/>
      <c r="O203" s="344"/>
      <c r="P203" s="344"/>
      <c r="Q203" s="344"/>
      <c r="R203" s="344"/>
      <c r="S203" s="344"/>
      <c r="T203" s="344"/>
      <c r="U203" s="344"/>
      <c r="V203" s="344"/>
      <c r="W203" s="344"/>
      <c r="X203" s="344"/>
      <c r="Y203" s="344"/>
      <c r="Z203" s="344"/>
      <c r="AA203" s="344"/>
      <c r="AB203" s="344"/>
      <c r="AC203" s="344"/>
      <c r="AD203" s="344"/>
      <c r="AE203" s="344"/>
      <c r="AF203" s="344"/>
      <c r="AG203" s="344"/>
      <c r="AH203" s="344"/>
      <c r="AI203" s="344"/>
      <c r="AJ203" s="344"/>
    </row>
    <row r="204" spans="1:36" x14ac:dyDescent="0.2">
      <c r="A204" s="344"/>
      <c r="B204" s="344"/>
      <c r="C204" s="344"/>
      <c r="D204" s="344"/>
      <c r="E204" s="344"/>
      <c r="F204" s="344"/>
      <c r="G204" s="344"/>
      <c r="H204" s="344"/>
      <c r="I204" s="344"/>
      <c r="J204" s="344"/>
      <c r="K204" s="344"/>
      <c r="L204" s="344"/>
      <c r="M204" s="344"/>
      <c r="N204" s="344"/>
      <c r="O204" s="344"/>
      <c r="P204" s="344"/>
      <c r="Q204" s="344"/>
      <c r="R204" s="344"/>
      <c r="S204" s="344"/>
      <c r="T204" s="344"/>
      <c r="U204" s="344"/>
      <c r="V204" s="344"/>
      <c r="W204" s="344"/>
      <c r="X204" s="344"/>
      <c r="Y204" s="344"/>
      <c r="Z204" s="344"/>
      <c r="AA204" s="344"/>
      <c r="AB204" s="344"/>
      <c r="AC204" s="344"/>
      <c r="AD204" s="344"/>
      <c r="AE204" s="344"/>
      <c r="AF204" s="344"/>
      <c r="AG204" s="344"/>
      <c r="AH204" s="344"/>
      <c r="AI204" s="344"/>
      <c r="AJ204" s="344"/>
    </row>
    <row r="205" spans="1:36" x14ac:dyDescent="0.2">
      <c r="A205" s="344"/>
      <c r="B205" s="344"/>
      <c r="C205" s="344"/>
      <c r="D205" s="344"/>
      <c r="E205" s="344"/>
      <c r="F205" s="344"/>
      <c r="G205" s="344"/>
      <c r="H205" s="344"/>
      <c r="I205" s="344"/>
      <c r="J205" s="344"/>
      <c r="K205" s="344"/>
      <c r="L205" s="344"/>
      <c r="M205" s="344"/>
      <c r="N205" s="344"/>
      <c r="O205" s="344"/>
      <c r="P205" s="344"/>
      <c r="Q205" s="344"/>
      <c r="R205" s="344"/>
      <c r="S205" s="344"/>
      <c r="T205" s="344"/>
      <c r="U205" s="344"/>
      <c r="V205" s="344"/>
      <c r="W205" s="344"/>
      <c r="X205" s="344"/>
      <c r="Y205" s="344"/>
      <c r="Z205" s="344"/>
      <c r="AA205" s="344"/>
      <c r="AB205" s="344"/>
      <c r="AC205" s="344"/>
      <c r="AD205" s="344"/>
      <c r="AE205" s="344"/>
      <c r="AF205" s="344"/>
      <c r="AG205" s="344"/>
      <c r="AH205" s="344"/>
      <c r="AI205" s="344"/>
      <c r="AJ205" s="344"/>
    </row>
    <row r="206" spans="1:36" x14ac:dyDescent="0.2">
      <c r="A206" s="344"/>
      <c r="B206" s="344"/>
      <c r="C206" s="344"/>
      <c r="D206" s="344"/>
      <c r="E206" s="344"/>
      <c r="F206" s="344"/>
      <c r="G206" s="344"/>
      <c r="H206" s="344"/>
      <c r="I206" s="344"/>
      <c r="J206" s="344"/>
      <c r="K206" s="344"/>
      <c r="L206" s="344"/>
      <c r="M206" s="344"/>
      <c r="N206" s="344"/>
      <c r="O206" s="344"/>
      <c r="P206" s="344"/>
      <c r="Q206" s="344"/>
      <c r="R206" s="344"/>
      <c r="S206" s="344"/>
      <c r="T206" s="344"/>
      <c r="U206" s="344"/>
      <c r="V206" s="344"/>
      <c r="W206" s="344"/>
      <c r="X206" s="344"/>
      <c r="Y206" s="344"/>
      <c r="Z206" s="344"/>
      <c r="AA206" s="344"/>
      <c r="AB206" s="344"/>
      <c r="AC206" s="344"/>
      <c r="AD206" s="344"/>
      <c r="AE206" s="344"/>
      <c r="AF206" s="344"/>
      <c r="AG206" s="344"/>
      <c r="AH206" s="344"/>
      <c r="AI206" s="344"/>
      <c r="AJ206" s="344"/>
    </row>
    <row r="207" spans="1:36" x14ac:dyDescent="0.2">
      <c r="A207" s="344"/>
      <c r="B207" s="344"/>
      <c r="C207" s="344"/>
      <c r="D207" s="344"/>
      <c r="E207" s="344"/>
      <c r="F207" s="344"/>
      <c r="G207" s="344"/>
      <c r="H207" s="344"/>
      <c r="I207" s="344"/>
      <c r="J207" s="344"/>
      <c r="K207" s="344"/>
      <c r="L207" s="344"/>
      <c r="M207" s="344"/>
      <c r="N207" s="344"/>
      <c r="O207" s="344"/>
      <c r="P207" s="344"/>
      <c r="Q207" s="344"/>
      <c r="R207" s="344"/>
      <c r="S207" s="344"/>
      <c r="T207" s="344"/>
      <c r="U207" s="344"/>
      <c r="V207" s="344"/>
      <c r="W207" s="344"/>
      <c r="X207" s="344"/>
      <c r="Y207" s="344"/>
      <c r="Z207" s="344"/>
      <c r="AA207" s="344"/>
      <c r="AB207" s="344"/>
      <c r="AC207" s="344"/>
      <c r="AD207" s="344"/>
      <c r="AE207" s="344"/>
      <c r="AF207" s="344"/>
      <c r="AG207" s="344"/>
      <c r="AH207" s="344"/>
      <c r="AI207" s="344"/>
      <c r="AJ207" s="344"/>
    </row>
    <row r="208" spans="1:36" x14ac:dyDescent="0.2">
      <c r="A208" s="344"/>
      <c r="B208" s="344"/>
      <c r="C208" s="344"/>
      <c r="D208" s="344"/>
      <c r="E208" s="344"/>
      <c r="F208" s="344"/>
      <c r="G208" s="344"/>
      <c r="H208" s="344"/>
      <c r="I208" s="344"/>
      <c r="J208" s="344"/>
      <c r="K208" s="344"/>
      <c r="L208" s="344"/>
      <c r="M208" s="344"/>
      <c r="N208" s="344"/>
      <c r="O208" s="344"/>
      <c r="P208" s="344"/>
      <c r="Q208" s="344"/>
      <c r="R208" s="344"/>
      <c r="S208" s="344"/>
      <c r="T208" s="344"/>
      <c r="U208" s="344"/>
      <c r="V208" s="344"/>
      <c r="W208" s="344"/>
      <c r="X208" s="344"/>
      <c r="Y208" s="344"/>
      <c r="Z208" s="344"/>
      <c r="AA208" s="344"/>
      <c r="AB208" s="344"/>
      <c r="AC208" s="344"/>
      <c r="AD208" s="344"/>
      <c r="AE208" s="344"/>
      <c r="AF208" s="344"/>
      <c r="AG208" s="344"/>
      <c r="AH208" s="344"/>
      <c r="AI208" s="344"/>
      <c r="AJ208" s="344"/>
    </row>
    <row r="209" spans="1:36" x14ac:dyDescent="0.2">
      <c r="A209" s="344"/>
      <c r="B209" s="344"/>
      <c r="C209" s="344"/>
      <c r="D209" s="344"/>
      <c r="E209" s="344"/>
      <c r="F209" s="344"/>
      <c r="G209" s="344"/>
      <c r="H209" s="344"/>
      <c r="I209" s="344"/>
      <c r="J209" s="344"/>
      <c r="K209" s="344"/>
      <c r="L209" s="344"/>
      <c r="M209" s="344"/>
      <c r="N209" s="344"/>
      <c r="O209" s="344"/>
      <c r="P209" s="344"/>
      <c r="Q209" s="344"/>
      <c r="R209" s="344"/>
      <c r="S209" s="344"/>
      <c r="T209" s="344"/>
      <c r="U209" s="344"/>
      <c r="V209" s="344"/>
      <c r="W209" s="344"/>
      <c r="X209" s="344"/>
      <c r="Y209" s="344"/>
      <c r="Z209" s="344"/>
      <c r="AA209" s="344"/>
      <c r="AB209" s="344"/>
      <c r="AC209" s="344"/>
      <c r="AD209" s="344"/>
      <c r="AE209" s="344"/>
      <c r="AF209" s="344"/>
      <c r="AG209" s="344"/>
      <c r="AH209" s="344"/>
      <c r="AI209" s="344"/>
      <c r="AJ209" s="344"/>
    </row>
    <row r="210" spans="1:36" x14ac:dyDescent="0.2">
      <c r="A210" s="344"/>
      <c r="B210" s="344"/>
      <c r="C210" s="344"/>
      <c r="D210" s="344"/>
      <c r="E210" s="344"/>
      <c r="F210" s="344"/>
      <c r="G210" s="344"/>
      <c r="H210" s="344"/>
      <c r="I210" s="344"/>
      <c r="J210" s="344"/>
      <c r="K210" s="344"/>
      <c r="L210" s="344"/>
      <c r="M210" s="344"/>
      <c r="N210" s="344"/>
      <c r="O210" s="344"/>
      <c r="P210" s="344"/>
      <c r="Q210" s="344"/>
      <c r="R210" s="344"/>
      <c r="S210" s="344"/>
      <c r="T210" s="344"/>
      <c r="U210" s="344"/>
      <c r="V210" s="344"/>
      <c r="W210" s="344"/>
      <c r="X210" s="344"/>
      <c r="Y210" s="344"/>
      <c r="Z210" s="344"/>
      <c r="AA210" s="344"/>
      <c r="AB210" s="344"/>
      <c r="AC210" s="344"/>
      <c r="AD210" s="344"/>
      <c r="AE210" s="344"/>
      <c r="AF210" s="344"/>
      <c r="AG210" s="344"/>
      <c r="AH210" s="344"/>
      <c r="AI210" s="344"/>
      <c r="AJ210" s="344"/>
    </row>
    <row r="211" spans="1:36" x14ac:dyDescent="0.2">
      <c r="A211" s="344"/>
      <c r="B211" s="344"/>
      <c r="C211" s="344"/>
      <c r="D211" s="344"/>
      <c r="E211" s="344"/>
      <c r="F211" s="344"/>
      <c r="G211" s="344"/>
      <c r="H211" s="344"/>
      <c r="I211" s="344"/>
      <c r="J211" s="344"/>
      <c r="K211" s="344"/>
      <c r="L211" s="344"/>
      <c r="M211" s="344"/>
      <c r="N211" s="344"/>
      <c r="O211" s="344"/>
      <c r="P211" s="344"/>
      <c r="Q211" s="344"/>
      <c r="R211" s="344"/>
      <c r="S211" s="344"/>
      <c r="T211" s="344"/>
      <c r="U211" s="344"/>
      <c r="V211" s="344"/>
      <c r="W211" s="344"/>
      <c r="X211" s="344"/>
      <c r="Y211" s="344"/>
      <c r="Z211" s="344"/>
      <c r="AA211" s="344"/>
      <c r="AB211" s="344"/>
      <c r="AC211" s="344"/>
      <c r="AD211" s="344"/>
      <c r="AE211" s="344"/>
      <c r="AF211" s="344"/>
      <c r="AG211" s="344"/>
      <c r="AH211" s="344"/>
      <c r="AI211" s="344"/>
      <c r="AJ211" s="344"/>
    </row>
    <row r="212" spans="1:36" x14ac:dyDescent="0.2">
      <c r="A212" s="344"/>
      <c r="B212" s="344"/>
      <c r="C212" s="344"/>
      <c r="D212" s="344"/>
      <c r="E212" s="344"/>
      <c r="F212" s="344"/>
      <c r="G212" s="344"/>
      <c r="H212" s="344"/>
      <c r="I212" s="344"/>
      <c r="J212" s="344"/>
      <c r="K212" s="344"/>
      <c r="L212" s="344"/>
      <c r="M212" s="344"/>
      <c r="N212" s="344"/>
      <c r="O212" s="344"/>
      <c r="P212" s="344"/>
      <c r="Q212" s="344"/>
      <c r="R212" s="344"/>
      <c r="S212" s="344"/>
      <c r="T212" s="344"/>
      <c r="U212" s="344"/>
      <c r="V212" s="344"/>
      <c r="W212" s="344"/>
      <c r="X212" s="344"/>
      <c r="Y212" s="344"/>
      <c r="Z212" s="344"/>
      <c r="AA212" s="344"/>
      <c r="AB212" s="344"/>
      <c r="AC212" s="344"/>
      <c r="AD212" s="344"/>
      <c r="AE212" s="344"/>
      <c r="AF212" s="344"/>
      <c r="AG212" s="344"/>
      <c r="AH212" s="344"/>
      <c r="AI212" s="344"/>
      <c r="AJ212" s="344"/>
    </row>
    <row r="213" spans="1:36" x14ac:dyDescent="0.2">
      <c r="A213" s="344"/>
      <c r="B213" s="344"/>
      <c r="C213" s="344"/>
      <c r="D213" s="344"/>
      <c r="E213" s="344"/>
      <c r="F213" s="344"/>
      <c r="G213" s="344"/>
      <c r="H213" s="344"/>
      <c r="I213" s="344"/>
      <c r="J213" s="344"/>
      <c r="K213" s="344"/>
      <c r="L213" s="344"/>
      <c r="M213" s="344"/>
      <c r="N213" s="344"/>
      <c r="O213" s="344"/>
      <c r="P213" s="344"/>
      <c r="Q213" s="344"/>
      <c r="R213" s="344"/>
      <c r="S213" s="344"/>
      <c r="T213" s="344"/>
      <c r="U213" s="344"/>
      <c r="V213" s="344"/>
      <c r="W213" s="344"/>
      <c r="X213" s="344"/>
      <c r="Y213" s="344"/>
      <c r="Z213" s="344"/>
      <c r="AA213" s="344"/>
      <c r="AB213" s="344"/>
      <c r="AC213" s="344"/>
      <c r="AD213" s="344"/>
      <c r="AE213" s="344"/>
      <c r="AF213" s="344"/>
      <c r="AG213" s="344"/>
      <c r="AH213" s="344"/>
      <c r="AI213" s="344"/>
      <c r="AJ213" s="344"/>
    </row>
    <row r="214" spans="1:36" x14ac:dyDescent="0.2">
      <c r="A214" s="344"/>
      <c r="B214" s="344"/>
      <c r="C214" s="344"/>
      <c r="D214" s="344"/>
      <c r="E214" s="344"/>
      <c r="F214" s="344"/>
      <c r="G214" s="344"/>
      <c r="H214" s="344"/>
      <c r="I214" s="344"/>
      <c r="J214" s="344"/>
      <c r="K214" s="344"/>
      <c r="L214" s="344"/>
      <c r="M214" s="344"/>
      <c r="N214" s="344"/>
      <c r="O214" s="344"/>
      <c r="P214" s="344"/>
      <c r="Q214" s="344"/>
      <c r="R214" s="344"/>
      <c r="S214" s="344"/>
      <c r="T214" s="344"/>
      <c r="U214" s="344"/>
      <c r="V214" s="344"/>
      <c r="W214" s="344"/>
      <c r="X214" s="344"/>
      <c r="Y214" s="344"/>
      <c r="Z214" s="344"/>
      <c r="AA214" s="344"/>
      <c r="AB214" s="344"/>
      <c r="AC214" s="344"/>
      <c r="AD214" s="344"/>
      <c r="AE214" s="344"/>
      <c r="AF214" s="344"/>
      <c r="AG214" s="344"/>
      <c r="AH214" s="344"/>
      <c r="AI214" s="344"/>
      <c r="AJ214" s="344"/>
    </row>
    <row r="215" spans="1:36" x14ac:dyDescent="0.2">
      <c r="A215" s="344"/>
      <c r="B215" s="344"/>
      <c r="C215" s="344"/>
      <c r="D215" s="344"/>
      <c r="E215" s="344"/>
      <c r="F215" s="344"/>
      <c r="G215" s="344"/>
      <c r="H215" s="344"/>
      <c r="I215" s="344"/>
      <c r="J215" s="344"/>
      <c r="K215" s="344"/>
      <c r="L215" s="344"/>
      <c r="M215" s="344"/>
      <c r="N215" s="344"/>
      <c r="O215" s="344"/>
      <c r="P215" s="344"/>
      <c r="Q215" s="344"/>
      <c r="R215" s="344"/>
      <c r="S215" s="344"/>
      <c r="T215" s="344"/>
      <c r="U215" s="344"/>
      <c r="V215" s="344"/>
      <c r="W215" s="344"/>
      <c r="X215" s="344"/>
      <c r="Y215" s="344"/>
      <c r="Z215" s="344"/>
      <c r="AA215" s="344"/>
      <c r="AB215" s="344"/>
      <c r="AC215" s="344"/>
      <c r="AD215" s="344"/>
      <c r="AE215" s="344"/>
      <c r="AF215" s="344"/>
      <c r="AG215" s="344"/>
      <c r="AH215" s="344"/>
      <c r="AI215" s="344"/>
      <c r="AJ215" s="344"/>
    </row>
    <row r="216" spans="1:36" x14ac:dyDescent="0.2">
      <c r="A216" s="344"/>
      <c r="B216" s="344"/>
      <c r="C216" s="344"/>
      <c r="D216" s="344"/>
      <c r="E216" s="344"/>
      <c r="F216" s="344"/>
      <c r="G216" s="344"/>
      <c r="H216" s="344"/>
      <c r="I216" s="344"/>
      <c r="J216" s="344"/>
      <c r="K216" s="344"/>
      <c r="L216" s="344"/>
      <c r="M216" s="344"/>
      <c r="N216" s="344"/>
      <c r="O216" s="344"/>
      <c r="P216" s="344"/>
      <c r="Q216" s="344"/>
      <c r="R216" s="344"/>
      <c r="S216" s="344"/>
      <c r="T216" s="344"/>
      <c r="U216" s="344"/>
      <c r="V216" s="344"/>
      <c r="W216" s="344"/>
      <c r="X216" s="344"/>
      <c r="Y216" s="344"/>
      <c r="Z216" s="344"/>
      <c r="AA216" s="344"/>
      <c r="AB216" s="344"/>
      <c r="AC216" s="344"/>
      <c r="AD216" s="344"/>
      <c r="AE216" s="344"/>
      <c r="AF216" s="344"/>
      <c r="AG216" s="344"/>
      <c r="AH216" s="344"/>
      <c r="AI216" s="344"/>
      <c r="AJ216" s="344"/>
    </row>
    <row r="217" spans="1:36" x14ac:dyDescent="0.2">
      <c r="A217" s="344"/>
      <c r="B217" s="344"/>
      <c r="C217" s="344"/>
      <c r="D217" s="344"/>
      <c r="E217" s="344"/>
      <c r="F217" s="344"/>
      <c r="G217" s="344"/>
      <c r="H217" s="344"/>
      <c r="I217" s="344"/>
      <c r="J217" s="344"/>
      <c r="K217" s="344"/>
      <c r="L217" s="344"/>
      <c r="M217" s="344"/>
      <c r="N217" s="344"/>
      <c r="O217" s="344"/>
      <c r="P217" s="344"/>
      <c r="Q217" s="344"/>
      <c r="R217" s="344"/>
      <c r="S217" s="344"/>
      <c r="T217" s="344"/>
      <c r="U217" s="344"/>
      <c r="V217" s="344"/>
      <c r="W217" s="344"/>
      <c r="X217" s="344"/>
      <c r="Y217" s="344"/>
      <c r="Z217" s="344"/>
      <c r="AA217" s="344"/>
      <c r="AB217" s="344"/>
      <c r="AC217" s="344"/>
      <c r="AD217" s="344"/>
      <c r="AE217" s="344"/>
      <c r="AF217" s="344"/>
      <c r="AG217" s="344"/>
      <c r="AH217" s="344"/>
      <c r="AI217" s="344"/>
      <c r="AJ217" s="344"/>
    </row>
    <row r="218" spans="1:36" x14ac:dyDescent="0.2">
      <c r="A218" s="344"/>
      <c r="B218" s="344"/>
      <c r="C218" s="344"/>
      <c r="D218" s="344"/>
      <c r="E218" s="344"/>
      <c r="F218" s="344"/>
      <c r="G218" s="344"/>
      <c r="H218" s="344"/>
      <c r="I218" s="344"/>
      <c r="J218" s="344"/>
      <c r="K218" s="344"/>
      <c r="L218" s="344"/>
      <c r="M218" s="344"/>
      <c r="N218" s="344"/>
      <c r="O218" s="344"/>
      <c r="P218" s="344"/>
      <c r="Q218" s="344"/>
      <c r="R218" s="344"/>
      <c r="S218" s="344"/>
      <c r="T218" s="344"/>
      <c r="U218" s="344"/>
      <c r="V218" s="344"/>
      <c r="W218" s="344"/>
      <c r="X218" s="344"/>
      <c r="Y218" s="344"/>
      <c r="Z218" s="344"/>
      <c r="AA218" s="344"/>
      <c r="AB218" s="344"/>
      <c r="AC218" s="344"/>
      <c r="AD218" s="344"/>
      <c r="AE218" s="344"/>
      <c r="AF218" s="344"/>
      <c r="AG218" s="344"/>
      <c r="AH218" s="344"/>
      <c r="AI218" s="344"/>
      <c r="AJ218" s="344"/>
    </row>
    <row r="219" spans="1:36" x14ac:dyDescent="0.2">
      <c r="A219" s="344"/>
      <c r="B219" s="344"/>
      <c r="C219" s="344"/>
      <c r="D219" s="344"/>
      <c r="E219" s="344"/>
      <c r="F219" s="344"/>
      <c r="G219" s="344"/>
      <c r="H219" s="344"/>
      <c r="I219" s="344"/>
      <c r="J219" s="344"/>
      <c r="K219" s="344"/>
      <c r="L219" s="344"/>
      <c r="M219" s="344"/>
      <c r="N219" s="344"/>
      <c r="O219" s="344"/>
      <c r="P219" s="344"/>
      <c r="Q219" s="344"/>
      <c r="R219" s="344"/>
      <c r="S219" s="344"/>
      <c r="T219" s="344"/>
      <c r="U219" s="344"/>
      <c r="V219" s="344"/>
      <c r="W219" s="344"/>
      <c r="X219" s="344"/>
      <c r="Y219" s="344"/>
      <c r="Z219" s="344"/>
      <c r="AA219" s="344"/>
      <c r="AB219" s="344"/>
      <c r="AC219" s="344"/>
      <c r="AD219" s="344"/>
      <c r="AE219" s="344"/>
      <c r="AF219" s="344"/>
      <c r="AG219" s="344"/>
      <c r="AH219" s="344"/>
      <c r="AI219" s="344"/>
      <c r="AJ219" s="344"/>
    </row>
    <row r="220" spans="1:36" x14ac:dyDescent="0.2">
      <c r="A220" s="344"/>
      <c r="B220" s="344"/>
      <c r="C220" s="344"/>
      <c r="D220" s="344"/>
      <c r="E220" s="344"/>
      <c r="F220" s="344"/>
      <c r="G220" s="344"/>
      <c r="H220" s="344"/>
      <c r="I220" s="344"/>
      <c r="J220" s="344"/>
      <c r="K220" s="344"/>
      <c r="L220" s="344"/>
      <c r="M220" s="344"/>
      <c r="N220" s="344"/>
      <c r="O220" s="344"/>
      <c r="P220" s="344"/>
      <c r="Q220" s="344"/>
      <c r="R220" s="344"/>
      <c r="S220" s="344"/>
      <c r="T220" s="344"/>
      <c r="U220" s="344"/>
      <c r="V220" s="344"/>
      <c r="W220" s="344"/>
      <c r="X220" s="344"/>
      <c r="Y220" s="344"/>
      <c r="Z220" s="344"/>
      <c r="AA220" s="344"/>
      <c r="AB220" s="344"/>
      <c r="AC220" s="344"/>
      <c r="AD220" s="344"/>
      <c r="AE220" s="344"/>
      <c r="AF220" s="344"/>
      <c r="AG220" s="344"/>
      <c r="AH220" s="344"/>
      <c r="AI220" s="344"/>
      <c r="AJ220" s="344"/>
    </row>
    <row r="221" spans="1:36" x14ac:dyDescent="0.2">
      <c r="A221" s="344"/>
      <c r="B221" s="344"/>
      <c r="C221" s="344"/>
      <c r="D221" s="344"/>
      <c r="E221" s="344"/>
      <c r="F221" s="344"/>
      <c r="G221" s="344"/>
      <c r="H221" s="344"/>
      <c r="I221" s="344"/>
      <c r="J221" s="344"/>
      <c r="K221" s="344"/>
      <c r="L221" s="344"/>
      <c r="M221" s="344"/>
      <c r="N221" s="344"/>
      <c r="O221" s="344"/>
      <c r="P221" s="344"/>
      <c r="Q221" s="344"/>
      <c r="R221" s="344"/>
      <c r="S221" s="344"/>
      <c r="T221" s="344"/>
      <c r="U221" s="344"/>
      <c r="V221" s="344"/>
      <c r="W221" s="344"/>
      <c r="X221" s="344"/>
      <c r="Y221" s="344"/>
      <c r="Z221" s="344"/>
      <c r="AA221" s="344"/>
      <c r="AB221" s="344"/>
      <c r="AC221" s="344"/>
      <c r="AD221" s="344"/>
      <c r="AE221" s="344"/>
      <c r="AF221" s="344"/>
      <c r="AG221" s="344"/>
      <c r="AH221" s="344"/>
      <c r="AI221" s="344"/>
      <c r="AJ221" s="344"/>
    </row>
    <row r="222" spans="1:36" x14ac:dyDescent="0.2">
      <c r="A222" s="344"/>
      <c r="B222" s="344"/>
      <c r="C222" s="344"/>
      <c r="D222" s="344"/>
      <c r="E222" s="344"/>
      <c r="F222" s="344"/>
      <c r="G222" s="344"/>
      <c r="H222" s="344"/>
      <c r="I222" s="344"/>
      <c r="J222" s="344"/>
      <c r="K222" s="344"/>
      <c r="L222" s="344"/>
      <c r="M222" s="344"/>
      <c r="N222" s="344"/>
      <c r="O222" s="344"/>
      <c r="P222" s="344"/>
      <c r="Q222" s="344"/>
      <c r="R222" s="344"/>
      <c r="S222" s="344"/>
      <c r="T222" s="344"/>
      <c r="U222" s="344"/>
      <c r="V222" s="344"/>
      <c r="W222" s="344"/>
      <c r="X222" s="344"/>
      <c r="Y222" s="344"/>
      <c r="Z222" s="344"/>
      <c r="AA222" s="344"/>
      <c r="AB222" s="344"/>
      <c r="AC222" s="344"/>
      <c r="AD222" s="344"/>
      <c r="AE222" s="344"/>
      <c r="AF222" s="344"/>
      <c r="AG222" s="344"/>
      <c r="AH222" s="344"/>
      <c r="AI222" s="344"/>
      <c r="AJ222" s="344"/>
    </row>
    <row r="223" spans="1:36" x14ac:dyDescent="0.2">
      <c r="A223" s="344"/>
      <c r="B223" s="344"/>
      <c r="C223" s="344"/>
      <c r="D223" s="344"/>
      <c r="E223" s="344"/>
      <c r="F223" s="344"/>
      <c r="G223" s="344"/>
      <c r="H223" s="344"/>
      <c r="I223" s="344"/>
      <c r="J223" s="344"/>
      <c r="K223" s="344"/>
      <c r="L223" s="344"/>
      <c r="M223" s="344"/>
      <c r="N223" s="344"/>
      <c r="O223" s="344"/>
      <c r="P223" s="344"/>
      <c r="Q223" s="344"/>
      <c r="R223" s="344"/>
      <c r="S223" s="344"/>
      <c r="T223" s="344"/>
      <c r="U223" s="344"/>
      <c r="V223" s="344"/>
      <c r="W223" s="344"/>
      <c r="X223" s="344"/>
      <c r="Y223" s="344"/>
      <c r="Z223" s="344"/>
      <c r="AA223" s="344"/>
      <c r="AB223" s="344"/>
      <c r="AC223" s="344"/>
      <c r="AD223" s="344"/>
      <c r="AE223" s="344"/>
      <c r="AF223" s="344"/>
      <c r="AG223" s="344"/>
      <c r="AH223" s="344"/>
      <c r="AI223" s="344"/>
      <c r="AJ223" s="344"/>
    </row>
    <row r="224" spans="1:36" x14ac:dyDescent="0.2">
      <c r="A224" s="344"/>
      <c r="B224" s="344"/>
      <c r="C224" s="344"/>
      <c r="D224" s="344"/>
      <c r="E224" s="344"/>
      <c r="F224" s="344"/>
      <c r="G224" s="344"/>
      <c r="H224" s="344"/>
      <c r="I224" s="344"/>
      <c r="J224" s="344"/>
      <c r="K224" s="344"/>
      <c r="L224" s="344"/>
      <c r="M224" s="344"/>
      <c r="N224" s="344"/>
      <c r="O224" s="344"/>
      <c r="P224" s="344"/>
      <c r="Q224" s="344"/>
      <c r="R224" s="344"/>
      <c r="S224" s="344"/>
      <c r="T224" s="344"/>
      <c r="U224" s="344"/>
      <c r="V224" s="344"/>
      <c r="W224" s="344"/>
      <c r="X224" s="344"/>
      <c r="Y224" s="344"/>
      <c r="Z224" s="344"/>
      <c r="AA224" s="344"/>
      <c r="AB224" s="344"/>
      <c r="AC224" s="344"/>
      <c r="AD224" s="344"/>
      <c r="AE224" s="344"/>
      <c r="AF224" s="344"/>
      <c r="AG224" s="344"/>
      <c r="AH224" s="344"/>
      <c r="AI224" s="344"/>
      <c r="AJ224" s="344"/>
    </row>
    <row r="225" spans="1:36" x14ac:dyDescent="0.2">
      <c r="A225" s="344"/>
      <c r="B225" s="344"/>
      <c r="C225" s="344"/>
      <c r="D225" s="344"/>
      <c r="E225" s="344"/>
      <c r="F225" s="344"/>
      <c r="G225" s="344"/>
      <c r="H225" s="344"/>
      <c r="I225" s="344"/>
      <c r="J225" s="344"/>
      <c r="K225" s="344"/>
      <c r="L225" s="344"/>
      <c r="M225" s="344"/>
      <c r="N225" s="344"/>
      <c r="O225" s="344"/>
      <c r="P225" s="344"/>
      <c r="Q225" s="344"/>
      <c r="R225" s="344"/>
      <c r="S225" s="344"/>
      <c r="T225" s="344"/>
      <c r="U225" s="344"/>
      <c r="V225" s="344"/>
      <c r="W225" s="344"/>
      <c r="X225" s="344"/>
      <c r="Y225" s="344"/>
      <c r="Z225" s="344"/>
      <c r="AA225" s="344"/>
      <c r="AB225" s="344"/>
      <c r="AC225" s="344"/>
      <c r="AD225" s="344"/>
      <c r="AE225" s="344"/>
      <c r="AF225" s="344"/>
      <c r="AG225" s="344"/>
      <c r="AH225" s="344"/>
      <c r="AI225" s="344"/>
      <c r="AJ225" s="344"/>
    </row>
    <row r="226" spans="1:36" x14ac:dyDescent="0.2">
      <c r="A226" s="344"/>
      <c r="B226" s="344"/>
      <c r="C226" s="344"/>
      <c r="D226" s="344"/>
      <c r="E226" s="344"/>
      <c r="F226" s="344"/>
      <c r="G226" s="344"/>
      <c r="H226" s="344"/>
      <c r="I226" s="344"/>
      <c r="J226" s="344"/>
      <c r="K226" s="344"/>
      <c r="L226" s="344"/>
      <c r="M226" s="344"/>
      <c r="N226" s="344"/>
      <c r="O226" s="344"/>
      <c r="P226" s="344"/>
      <c r="Q226" s="344"/>
      <c r="R226" s="344"/>
      <c r="S226" s="344"/>
      <c r="T226" s="344"/>
      <c r="U226" s="344"/>
      <c r="V226" s="344"/>
      <c r="W226" s="344"/>
      <c r="X226" s="344"/>
      <c r="Y226" s="344"/>
      <c r="Z226" s="344"/>
      <c r="AA226" s="344"/>
      <c r="AB226" s="344"/>
      <c r="AC226" s="344"/>
      <c r="AD226" s="344"/>
      <c r="AE226" s="344"/>
      <c r="AF226" s="344"/>
      <c r="AG226" s="344"/>
      <c r="AH226" s="344"/>
      <c r="AI226" s="344"/>
      <c r="AJ226" s="344"/>
    </row>
    <row r="227" spans="1:36" x14ac:dyDescent="0.2">
      <c r="A227" s="344"/>
      <c r="B227" s="344"/>
      <c r="C227" s="344"/>
      <c r="D227" s="344"/>
      <c r="E227" s="344"/>
      <c r="F227" s="344"/>
      <c r="G227" s="344"/>
      <c r="H227" s="344"/>
      <c r="I227" s="344"/>
      <c r="J227" s="344"/>
      <c r="K227" s="344"/>
      <c r="L227" s="344"/>
      <c r="M227" s="344"/>
      <c r="N227" s="344"/>
      <c r="O227" s="344"/>
      <c r="P227" s="344"/>
      <c r="Q227" s="344"/>
      <c r="R227" s="344"/>
      <c r="S227" s="344"/>
      <c r="T227" s="344"/>
      <c r="U227" s="344"/>
      <c r="V227" s="344"/>
      <c r="W227" s="344"/>
      <c r="X227" s="344"/>
      <c r="Y227" s="344"/>
      <c r="Z227" s="344"/>
      <c r="AA227" s="344"/>
      <c r="AB227" s="344"/>
      <c r="AC227" s="344"/>
      <c r="AD227" s="344"/>
      <c r="AE227" s="344"/>
      <c r="AF227" s="344"/>
      <c r="AG227" s="344"/>
      <c r="AH227" s="344"/>
      <c r="AI227" s="344"/>
      <c r="AJ227" s="344"/>
    </row>
    <row r="228" spans="1:36" x14ac:dyDescent="0.2">
      <c r="A228" s="344"/>
      <c r="B228" s="344"/>
      <c r="C228" s="344"/>
      <c r="D228" s="344"/>
      <c r="E228" s="344"/>
      <c r="F228" s="344"/>
      <c r="G228" s="344"/>
      <c r="H228" s="344"/>
      <c r="I228" s="344"/>
      <c r="J228" s="344"/>
      <c r="K228" s="344"/>
      <c r="L228" s="344"/>
      <c r="M228" s="344"/>
      <c r="N228" s="344"/>
      <c r="O228" s="344"/>
      <c r="P228" s="344"/>
      <c r="Q228" s="344"/>
      <c r="R228" s="344"/>
      <c r="S228" s="344"/>
      <c r="T228" s="344"/>
      <c r="U228" s="344"/>
      <c r="V228" s="344"/>
      <c r="W228" s="344"/>
      <c r="X228" s="344"/>
      <c r="Y228" s="344"/>
      <c r="Z228" s="344"/>
      <c r="AA228" s="344"/>
      <c r="AB228" s="344"/>
      <c r="AC228" s="344"/>
      <c r="AD228" s="344"/>
      <c r="AE228" s="344"/>
      <c r="AF228" s="344"/>
      <c r="AG228" s="344"/>
      <c r="AH228" s="344"/>
      <c r="AI228" s="344"/>
      <c r="AJ228" s="344"/>
    </row>
    <row r="229" spans="1:36" x14ac:dyDescent="0.2">
      <c r="A229" s="344"/>
      <c r="B229" s="344"/>
      <c r="C229" s="344"/>
      <c r="D229" s="344"/>
      <c r="E229" s="344"/>
      <c r="F229" s="344"/>
      <c r="G229" s="344"/>
      <c r="H229" s="344"/>
      <c r="I229" s="344"/>
      <c r="J229" s="344"/>
      <c r="K229" s="344"/>
      <c r="L229" s="344"/>
      <c r="M229" s="344"/>
      <c r="N229" s="344"/>
      <c r="O229" s="344"/>
      <c r="P229" s="344"/>
      <c r="Q229" s="344"/>
      <c r="R229" s="344"/>
      <c r="S229" s="344"/>
      <c r="T229" s="344"/>
      <c r="U229" s="344"/>
      <c r="V229" s="344"/>
      <c r="W229" s="344"/>
      <c r="X229" s="344"/>
      <c r="Y229" s="344"/>
      <c r="Z229" s="344"/>
      <c r="AA229" s="344"/>
      <c r="AB229" s="344"/>
      <c r="AC229" s="344"/>
      <c r="AD229" s="344"/>
      <c r="AE229" s="344"/>
      <c r="AF229" s="344"/>
      <c r="AG229" s="344"/>
      <c r="AH229" s="344"/>
      <c r="AI229" s="344"/>
      <c r="AJ229" s="344"/>
    </row>
    <row r="230" spans="1:36" x14ac:dyDescent="0.2">
      <c r="A230" s="344"/>
      <c r="B230" s="344"/>
      <c r="C230" s="344"/>
      <c r="D230" s="344"/>
      <c r="E230" s="344"/>
      <c r="F230" s="344"/>
      <c r="G230" s="344"/>
      <c r="H230" s="344"/>
      <c r="I230" s="344"/>
      <c r="J230" s="344"/>
      <c r="K230" s="344"/>
      <c r="L230" s="344"/>
      <c r="M230" s="344"/>
      <c r="N230" s="344"/>
      <c r="O230" s="344"/>
      <c r="P230" s="344"/>
      <c r="Q230" s="344"/>
      <c r="R230" s="344"/>
      <c r="S230" s="344"/>
      <c r="T230" s="344"/>
      <c r="U230" s="344"/>
      <c r="V230" s="344"/>
      <c r="W230" s="344"/>
      <c r="X230" s="344"/>
      <c r="Y230" s="344"/>
      <c r="Z230" s="344"/>
      <c r="AA230" s="344"/>
      <c r="AB230" s="344"/>
      <c r="AC230" s="344"/>
      <c r="AD230" s="344"/>
      <c r="AE230" s="344"/>
      <c r="AF230" s="344"/>
      <c r="AG230" s="344"/>
      <c r="AH230" s="344"/>
      <c r="AI230" s="344"/>
      <c r="AJ230" s="344"/>
    </row>
    <row r="231" spans="1:36" x14ac:dyDescent="0.2">
      <c r="A231" s="344"/>
      <c r="B231" s="344"/>
      <c r="C231" s="344"/>
      <c r="D231" s="344"/>
      <c r="E231" s="344"/>
      <c r="F231" s="344"/>
      <c r="G231" s="344"/>
      <c r="H231" s="344"/>
      <c r="I231" s="344"/>
      <c r="J231" s="344"/>
      <c r="K231" s="344"/>
      <c r="L231" s="344"/>
      <c r="M231" s="344"/>
      <c r="N231" s="344"/>
      <c r="O231" s="344"/>
      <c r="P231" s="344"/>
      <c r="Q231" s="344"/>
      <c r="R231" s="344"/>
      <c r="S231" s="344"/>
      <c r="T231" s="344"/>
      <c r="U231" s="344"/>
      <c r="V231" s="344"/>
      <c r="W231" s="344"/>
      <c r="X231" s="344"/>
      <c r="Y231" s="344"/>
      <c r="Z231" s="344"/>
      <c r="AA231" s="344"/>
      <c r="AB231" s="344"/>
      <c r="AC231" s="344"/>
      <c r="AD231" s="344"/>
      <c r="AE231" s="344"/>
      <c r="AF231" s="344"/>
      <c r="AG231" s="344"/>
      <c r="AH231" s="344"/>
      <c r="AI231" s="344"/>
      <c r="AJ231" s="344"/>
    </row>
    <row r="232" spans="1:36" x14ac:dyDescent="0.2">
      <c r="A232" s="344"/>
      <c r="B232" s="344"/>
      <c r="C232" s="344"/>
      <c r="D232" s="344"/>
      <c r="E232" s="344"/>
      <c r="F232" s="344"/>
      <c r="G232" s="344"/>
      <c r="H232" s="344"/>
      <c r="I232" s="344"/>
      <c r="J232" s="344"/>
      <c r="K232" s="344"/>
      <c r="L232" s="344"/>
      <c r="M232" s="344"/>
      <c r="N232" s="344"/>
      <c r="O232" s="344"/>
      <c r="P232" s="344"/>
      <c r="Q232" s="344"/>
      <c r="R232" s="344"/>
      <c r="S232" s="344"/>
      <c r="T232" s="344"/>
      <c r="U232" s="344"/>
      <c r="V232" s="344"/>
      <c r="W232" s="344"/>
      <c r="X232" s="344"/>
      <c r="Y232" s="344"/>
      <c r="Z232" s="344"/>
      <c r="AA232" s="344"/>
      <c r="AB232" s="344"/>
      <c r="AC232" s="344"/>
      <c r="AD232" s="344"/>
      <c r="AE232" s="344"/>
      <c r="AF232" s="344"/>
      <c r="AG232" s="344"/>
      <c r="AH232" s="344"/>
      <c r="AI232" s="344"/>
      <c r="AJ232" s="344"/>
    </row>
    <row r="233" spans="1:36" x14ac:dyDescent="0.2">
      <c r="A233" s="344"/>
      <c r="B233" s="344"/>
      <c r="C233" s="344"/>
      <c r="D233" s="344"/>
      <c r="E233" s="344"/>
      <c r="F233" s="344"/>
      <c r="G233" s="344"/>
      <c r="H233" s="344"/>
      <c r="I233" s="344"/>
      <c r="J233" s="344"/>
      <c r="K233" s="344"/>
      <c r="L233" s="344"/>
      <c r="M233" s="344"/>
      <c r="N233" s="344"/>
      <c r="O233" s="344"/>
      <c r="P233" s="344"/>
      <c r="Q233" s="344"/>
      <c r="R233" s="344"/>
      <c r="S233" s="344"/>
      <c r="T233" s="344"/>
      <c r="U233" s="344"/>
      <c r="V233" s="344"/>
      <c r="W233" s="344"/>
      <c r="X233" s="344"/>
      <c r="Y233" s="344"/>
      <c r="Z233" s="344"/>
      <c r="AA233" s="344"/>
      <c r="AB233" s="344"/>
      <c r="AC233" s="344"/>
      <c r="AD233" s="344"/>
      <c r="AE233" s="344"/>
      <c r="AF233" s="344"/>
      <c r="AG233" s="344"/>
      <c r="AH233" s="344"/>
      <c r="AI233" s="344"/>
      <c r="AJ233" s="344"/>
    </row>
    <row r="234" spans="1:36" x14ac:dyDescent="0.2">
      <c r="A234" s="344"/>
      <c r="B234" s="344"/>
      <c r="C234" s="344"/>
      <c r="D234" s="344"/>
      <c r="E234" s="344"/>
      <c r="F234" s="344"/>
      <c r="G234" s="344"/>
      <c r="H234" s="344"/>
      <c r="I234" s="344"/>
      <c r="J234" s="344"/>
      <c r="K234" s="344"/>
      <c r="L234" s="344"/>
      <c r="M234" s="344"/>
      <c r="N234" s="344"/>
      <c r="O234" s="344"/>
      <c r="P234" s="344"/>
      <c r="Q234" s="344"/>
      <c r="R234" s="344"/>
      <c r="S234" s="344"/>
      <c r="T234" s="344"/>
      <c r="U234" s="344"/>
      <c r="V234" s="344"/>
      <c r="W234" s="344"/>
      <c r="X234" s="344"/>
      <c r="Y234" s="344"/>
      <c r="Z234" s="344"/>
      <c r="AA234" s="344"/>
      <c r="AB234" s="344"/>
      <c r="AC234" s="344"/>
      <c r="AD234" s="344"/>
      <c r="AE234" s="344"/>
      <c r="AF234" s="344"/>
      <c r="AG234" s="344"/>
      <c r="AH234" s="344"/>
      <c r="AI234" s="344"/>
      <c r="AJ234" s="344"/>
    </row>
    <row r="235" spans="1:36" x14ac:dyDescent="0.2">
      <c r="A235" s="344"/>
      <c r="B235" s="344"/>
      <c r="C235" s="344"/>
      <c r="D235" s="344"/>
      <c r="E235" s="344"/>
      <c r="F235" s="344"/>
      <c r="G235" s="344"/>
      <c r="H235" s="344"/>
      <c r="I235" s="344"/>
      <c r="J235" s="344"/>
      <c r="K235" s="344"/>
      <c r="L235" s="344"/>
      <c r="M235" s="344"/>
      <c r="N235" s="344"/>
      <c r="O235" s="344"/>
      <c r="P235" s="344"/>
      <c r="Q235" s="344"/>
      <c r="R235" s="344"/>
      <c r="S235" s="344"/>
      <c r="T235" s="344"/>
      <c r="U235" s="344"/>
      <c r="V235" s="344"/>
      <c r="W235" s="344"/>
      <c r="X235" s="344"/>
      <c r="Y235" s="344"/>
      <c r="Z235" s="344"/>
      <c r="AA235" s="344"/>
      <c r="AB235" s="344"/>
      <c r="AC235" s="344"/>
      <c r="AD235" s="344"/>
      <c r="AE235" s="344"/>
      <c r="AF235" s="344"/>
      <c r="AG235" s="344"/>
      <c r="AH235" s="344"/>
      <c r="AI235" s="344"/>
      <c r="AJ235" s="344"/>
    </row>
    <row r="236" spans="1:36" x14ac:dyDescent="0.2">
      <c r="A236" s="344"/>
      <c r="B236" s="344"/>
      <c r="C236" s="344"/>
      <c r="D236" s="344"/>
      <c r="E236" s="344"/>
      <c r="F236" s="344"/>
      <c r="G236" s="344"/>
      <c r="H236" s="344"/>
      <c r="I236" s="344"/>
      <c r="J236" s="344"/>
      <c r="K236" s="344"/>
      <c r="L236" s="344"/>
      <c r="M236" s="344"/>
      <c r="N236" s="344"/>
      <c r="O236" s="344"/>
      <c r="P236" s="344"/>
      <c r="Q236" s="344"/>
      <c r="R236" s="344"/>
      <c r="S236" s="344"/>
      <c r="T236" s="344"/>
      <c r="U236" s="344"/>
      <c r="V236" s="344"/>
      <c r="W236" s="344"/>
      <c r="X236" s="344"/>
      <c r="Y236" s="344"/>
      <c r="Z236" s="344"/>
      <c r="AA236" s="344"/>
      <c r="AB236" s="344"/>
      <c r="AC236" s="344"/>
      <c r="AD236" s="344"/>
      <c r="AE236" s="344"/>
      <c r="AF236" s="344"/>
      <c r="AG236" s="344"/>
      <c r="AH236" s="344"/>
      <c r="AI236" s="344"/>
      <c r="AJ236" s="344"/>
    </row>
    <row r="237" spans="1:36" x14ac:dyDescent="0.2">
      <c r="A237" s="344"/>
      <c r="B237" s="344"/>
      <c r="C237" s="344"/>
      <c r="D237" s="344"/>
      <c r="E237" s="344"/>
      <c r="F237" s="344"/>
      <c r="G237" s="344"/>
      <c r="H237" s="344"/>
      <c r="I237" s="344"/>
      <c r="J237" s="344"/>
      <c r="K237" s="344"/>
      <c r="L237" s="344"/>
      <c r="M237" s="344"/>
      <c r="N237" s="344"/>
      <c r="O237" s="344"/>
      <c r="P237" s="344"/>
      <c r="Q237" s="344"/>
      <c r="R237" s="344"/>
      <c r="S237" s="344"/>
      <c r="T237" s="344"/>
      <c r="U237" s="344"/>
      <c r="V237" s="344"/>
      <c r="W237" s="344"/>
      <c r="X237" s="344"/>
      <c r="Y237" s="344"/>
      <c r="Z237" s="344"/>
      <c r="AA237" s="344"/>
      <c r="AB237" s="344"/>
      <c r="AC237" s="344"/>
      <c r="AD237" s="344"/>
      <c r="AE237" s="344"/>
      <c r="AF237" s="344"/>
      <c r="AG237" s="344"/>
      <c r="AH237" s="344"/>
      <c r="AI237" s="344"/>
      <c r="AJ237" s="344"/>
    </row>
    <row r="238" spans="1:36" x14ac:dyDescent="0.2">
      <c r="A238" s="344"/>
      <c r="B238" s="344"/>
      <c r="C238" s="344"/>
      <c r="D238" s="344"/>
      <c r="E238" s="344"/>
      <c r="F238" s="344"/>
      <c r="G238" s="344"/>
      <c r="H238" s="344"/>
      <c r="I238" s="344"/>
      <c r="J238" s="344"/>
      <c r="K238" s="344"/>
      <c r="L238" s="344"/>
      <c r="M238" s="344"/>
      <c r="N238" s="344"/>
      <c r="O238" s="344"/>
      <c r="P238" s="344"/>
      <c r="Q238" s="344"/>
      <c r="R238" s="344"/>
      <c r="S238" s="344"/>
      <c r="T238" s="344"/>
      <c r="U238" s="344"/>
      <c r="V238" s="344"/>
      <c r="W238" s="344"/>
      <c r="X238" s="344"/>
      <c r="Y238" s="344"/>
      <c r="Z238" s="344"/>
      <c r="AA238" s="344"/>
      <c r="AB238" s="344"/>
      <c r="AC238" s="344"/>
      <c r="AD238" s="344"/>
      <c r="AE238" s="344"/>
      <c r="AF238" s="344"/>
      <c r="AG238" s="344"/>
      <c r="AH238" s="344"/>
      <c r="AI238" s="344"/>
      <c r="AJ238" s="344"/>
    </row>
    <row r="239" spans="1:36" x14ac:dyDescent="0.2">
      <c r="A239" s="344"/>
      <c r="B239" s="344"/>
      <c r="C239" s="344"/>
      <c r="D239" s="344"/>
      <c r="E239" s="344"/>
      <c r="F239" s="344"/>
      <c r="G239" s="344"/>
      <c r="H239" s="344"/>
      <c r="I239" s="344"/>
      <c r="J239" s="344"/>
      <c r="K239" s="344"/>
      <c r="L239" s="344"/>
      <c r="M239" s="344"/>
      <c r="N239" s="344"/>
      <c r="O239" s="344"/>
      <c r="P239" s="344"/>
      <c r="Q239" s="344"/>
      <c r="R239" s="344"/>
      <c r="S239" s="344"/>
      <c r="T239" s="344"/>
      <c r="U239" s="344"/>
      <c r="V239" s="344"/>
      <c r="W239" s="344"/>
      <c r="X239" s="344"/>
      <c r="Y239" s="344"/>
      <c r="Z239" s="344"/>
      <c r="AA239" s="344"/>
      <c r="AB239" s="344"/>
      <c r="AC239" s="344"/>
      <c r="AD239" s="344"/>
      <c r="AE239" s="344"/>
      <c r="AF239" s="344"/>
      <c r="AG239" s="344"/>
      <c r="AH239" s="344"/>
      <c r="AI239" s="344"/>
      <c r="AJ239" s="344"/>
    </row>
    <row r="240" spans="1:36" x14ac:dyDescent="0.2">
      <c r="A240" s="344"/>
      <c r="B240" s="344"/>
      <c r="C240" s="344"/>
      <c r="D240" s="344"/>
      <c r="E240" s="344"/>
      <c r="F240" s="344"/>
      <c r="G240" s="344"/>
      <c r="H240" s="344"/>
      <c r="I240" s="344"/>
      <c r="J240" s="344"/>
      <c r="K240" s="344"/>
      <c r="L240" s="344"/>
      <c r="M240" s="344"/>
      <c r="N240" s="344"/>
      <c r="O240" s="344"/>
      <c r="P240" s="344"/>
      <c r="Q240" s="344"/>
      <c r="R240" s="344"/>
      <c r="S240" s="344"/>
      <c r="T240" s="344"/>
      <c r="U240" s="344"/>
      <c r="V240" s="344"/>
      <c r="W240" s="344"/>
      <c r="X240" s="344"/>
      <c r="Y240" s="344"/>
      <c r="Z240" s="344"/>
      <c r="AA240" s="344"/>
      <c r="AB240" s="344"/>
      <c r="AC240" s="344"/>
      <c r="AD240" s="344"/>
      <c r="AE240" s="344"/>
      <c r="AF240" s="344"/>
      <c r="AG240" s="344"/>
      <c r="AH240" s="344"/>
      <c r="AI240" s="344"/>
      <c r="AJ240" s="344"/>
    </row>
    <row r="241" spans="1:36" x14ac:dyDescent="0.2">
      <c r="A241" s="344"/>
      <c r="B241" s="344"/>
      <c r="C241" s="344"/>
      <c r="D241" s="344"/>
      <c r="E241" s="344"/>
      <c r="F241" s="344"/>
      <c r="G241" s="344"/>
      <c r="H241" s="344"/>
      <c r="I241" s="344"/>
      <c r="J241" s="344"/>
      <c r="K241" s="344"/>
      <c r="L241" s="344"/>
      <c r="M241" s="344"/>
      <c r="N241" s="344"/>
      <c r="O241" s="344"/>
      <c r="P241" s="344"/>
      <c r="Q241" s="344"/>
      <c r="R241" s="344"/>
      <c r="S241" s="344"/>
      <c r="T241" s="344"/>
      <c r="U241" s="344"/>
      <c r="V241" s="344"/>
      <c r="W241" s="344"/>
      <c r="X241" s="344"/>
      <c r="Y241" s="344"/>
      <c r="Z241" s="344"/>
      <c r="AA241" s="344"/>
      <c r="AB241" s="344"/>
      <c r="AC241" s="344"/>
      <c r="AD241" s="344"/>
      <c r="AE241" s="344"/>
      <c r="AF241" s="344"/>
      <c r="AG241" s="344"/>
      <c r="AH241" s="344"/>
      <c r="AI241" s="344"/>
      <c r="AJ241" s="344"/>
    </row>
    <row r="242" spans="1:36" x14ac:dyDescent="0.2">
      <c r="A242" s="344"/>
      <c r="B242" s="344"/>
      <c r="C242" s="344"/>
      <c r="D242" s="344"/>
      <c r="E242" s="344"/>
      <c r="F242" s="344"/>
      <c r="G242" s="344"/>
      <c r="H242" s="344"/>
      <c r="I242" s="344"/>
      <c r="J242" s="344"/>
      <c r="K242" s="344"/>
      <c r="L242" s="344"/>
      <c r="M242" s="344"/>
      <c r="N242" s="344"/>
      <c r="O242" s="344"/>
      <c r="P242" s="344"/>
      <c r="Q242" s="344"/>
      <c r="R242" s="344"/>
      <c r="S242" s="344"/>
      <c r="T242" s="344"/>
      <c r="U242" s="344"/>
      <c r="V242" s="344"/>
      <c r="W242" s="344"/>
      <c r="X242" s="344"/>
      <c r="Y242" s="344"/>
      <c r="Z242" s="344"/>
      <c r="AA242" s="344"/>
      <c r="AB242" s="344"/>
      <c r="AC242" s="344"/>
      <c r="AD242" s="344"/>
      <c r="AE242" s="344"/>
      <c r="AF242" s="344"/>
      <c r="AG242" s="344"/>
      <c r="AH242" s="344"/>
      <c r="AI242" s="344"/>
      <c r="AJ242" s="344"/>
    </row>
    <row r="243" spans="1:36" x14ac:dyDescent="0.2">
      <c r="A243" s="344"/>
      <c r="B243" s="344"/>
      <c r="C243" s="344"/>
      <c r="D243" s="344"/>
      <c r="E243" s="344"/>
      <c r="F243" s="344"/>
      <c r="G243" s="344"/>
      <c r="H243" s="344"/>
      <c r="I243" s="344"/>
      <c r="J243" s="344"/>
      <c r="K243" s="344"/>
      <c r="L243" s="344"/>
      <c r="M243" s="344"/>
      <c r="N243" s="344"/>
      <c r="O243" s="344"/>
      <c r="P243" s="344"/>
      <c r="Q243" s="344"/>
      <c r="R243" s="344"/>
      <c r="S243" s="344"/>
      <c r="T243" s="344"/>
      <c r="U243" s="344"/>
      <c r="V243" s="344"/>
      <c r="W243" s="344"/>
      <c r="X243" s="344"/>
      <c r="Y243" s="344"/>
      <c r="Z243" s="344"/>
      <c r="AA243" s="344"/>
      <c r="AB243" s="344"/>
      <c r="AC243" s="344"/>
      <c r="AD243" s="344"/>
      <c r="AE243" s="344"/>
      <c r="AF243" s="344"/>
      <c r="AG243" s="344"/>
      <c r="AH243" s="344"/>
      <c r="AI243" s="344"/>
      <c r="AJ243" s="344"/>
    </row>
    <row r="244" spans="1:36" x14ac:dyDescent="0.2">
      <c r="A244" s="344"/>
      <c r="B244" s="344"/>
      <c r="C244" s="344"/>
      <c r="D244" s="344"/>
      <c r="E244" s="344"/>
      <c r="F244" s="344"/>
      <c r="G244" s="344"/>
      <c r="H244" s="344"/>
      <c r="I244" s="344"/>
      <c r="J244" s="344"/>
      <c r="K244" s="344"/>
      <c r="L244" s="344"/>
      <c r="M244" s="344"/>
      <c r="N244" s="344"/>
      <c r="O244" s="344"/>
      <c r="P244" s="344"/>
      <c r="Q244" s="344"/>
      <c r="R244" s="344"/>
      <c r="S244" s="344"/>
      <c r="T244" s="344"/>
      <c r="U244" s="344"/>
      <c r="V244" s="344"/>
      <c r="W244" s="344"/>
      <c r="X244" s="344"/>
      <c r="Y244" s="344"/>
      <c r="Z244" s="344"/>
      <c r="AA244" s="344"/>
      <c r="AB244" s="344"/>
      <c r="AC244" s="344"/>
      <c r="AD244" s="344"/>
      <c r="AE244" s="344"/>
      <c r="AF244" s="344"/>
      <c r="AG244" s="344"/>
      <c r="AH244" s="344"/>
      <c r="AI244" s="344"/>
      <c r="AJ244" s="344"/>
    </row>
    <row r="245" spans="1:36" x14ac:dyDescent="0.2">
      <c r="A245" s="344"/>
      <c r="B245" s="344"/>
      <c r="C245" s="344"/>
      <c r="D245" s="344"/>
      <c r="E245" s="344"/>
      <c r="F245" s="344"/>
      <c r="G245" s="344"/>
      <c r="H245" s="344"/>
      <c r="I245" s="344"/>
      <c r="J245" s="344"/>
      <c r="K245" s="344"/>
      <c r="L245" s="344"/>
      <c r="M245" s="344"/>
      <c r="N245" s="344"/>
      <c r="O245" s="344"/>
      <c r="P245" s="344"/>
      <c r="Q245" s="344"/>
      <c r="R245" s="344"/>
      <c r="S245" s="344"/>
      <c r="T245" s="344"/>
      <c r="U245" s="344"/>
      <c r="V245" s="344"/>
      <c r="W245" s="344"/>
      <c r="X245" s="344"/>
      <c r="Y245" s="344"/>
      <c r="Z245" s="344"/>
      <c r="AA245" s="344"/>
      <c r="AB245" s="344"/>
      <c r="AC245" s="344"/>
      <c r="AD245" s="344"/>
      <c r="AE245" s="344"/>
      <c r="AF245" s="344"/>
      <c r="AG245" s="344"/>
      <c r="AH245" s="344"/>
      <c r="AI245" s="344"/>
      <c r="AJ245" s="344"/>
    </row>
    <row r="246" spans="1:36" x14ac:dyDescent="0.2">
      <c r="A246" s="344"/>
      <c r="B246" s="344"/>
      <c r="C246" s="344"/>
      <c r="D246" s="344"/>
      <c r="E246" s="344"/>
      <c r="F246" s="344"/>
      <c r="G246" s="344"/>
      <c r="H246" s="344"/>
      <c r="I246" s="344"/>
      <c r="J246" s="344"/>
      <c r="K246" s="344"/>
      <c r="L246" s="344"/>
      <c r="M246" s="344"/>
      <c r="N246" s="344"/>
      <c r="O246" s="344"/>
      <c r="P246" s="344"/>
      <c r="Q246" s="344"/>
      <c r="R246" s="344"/>
      <c r="S246" s="344"/>
      <c r="T246" s="344"/>
      <c r="U246" s="344"/>
      <c r="V246" s="344"/>
      <c r="W246" s="344"/>
      <c r="X246" s="344"/>
      <c r="Y246" s="344"/>
      <c r="Z246" s="344"/>
      <c r="AA246" s="344"/>
      <c r="AB246" s="344"/>
      <c r="AC246" s="344"/>
      <c r="AD246" s="344"/>
      <c r="AE246" s="344"/>
      <c r="AF246" s="344"/>
      <c r="AG246" s="344"/>
      <c r="AH246" s="344"/>
      <c r="AI246" s="344"/>
      <c r="AJ246" s="344"/>
    </row>
    <row r="247" spans="1:36" x14ac:dyDescent="0.2">
      <c r="A247" s="344"/>
      <c r="B247" s="344"/>
      <c r="C247" s="344"/>
      <c r="D247" s="344"/>
      <c r="E247" s="344"/>
      <c r="F247" s="344"/>
      <c r="G247" s="344"/>
      <c r="H247" s="344"/>
      <c r="I247" s="344"/>
      <c r="J247" s="344"/>
      <c r="K247" s="344"/>
      <c r="L247" s="344"/>
      <c r="M247" s="344"/>
      <c r="N247" s="344"/>
      <c r="O247" s="344"/>
      <c r="P247" s="344"/>
      <c r="Q247" s="344"/>
      <c r="R247" s="344"/>
      <c r="S247" s="344"/>
      <c r="T247" s="344"/>
      <c r="U247" s="344"/>
      <c r="V247" s="344"/>
      <c r="W247" s="344"/>
      <c r="X247" s="344"/>
      <c r="Y247" s="344"/>
      <c r="Z247" s="344"/>
      <c r="AA247" s="344"/>
      <c r="AB247" s="344"/>
      <c r="AC247" s="344"/>
      <c r="AD247" s="344"/>
      <c r="AE247" s="344"/>
      <c r="AF247" s="344"/>
      <c r="AG247" s="344"/>
      <c r="AH247" s="344"/>
      <c r="AI247" s="344"/>
      <c r="AJ247" s="344"/>
    </row>
    <row r="248" spans="1:36" x14ac:dyDescent="0.2">
      <c r="A248" s="344"/>
      <c r="B248" s="344"/>
      <c r="C248" s="344"/>
      <c r="D248" s="344"/>
      <c r="E248" s="344"/>
      <c r="F248" s="344"/>
      <c r="G248" s="344"/>
      <c r="H248" s="344"/>
      <c r="I248" s="344"/>
      <c r="J248" s="344"/>
      <c r="K248" s="344"/>
      <c r="L248" s="344"/>
      <c r="M248" s="344"/>
      <c r="N248" s="344"/>
      <c r="O248" s="344"/>
      <c r="P248" s="344"/>
      <c r="Q248" s="344"/>
      <c r="R248" s="344"/>
      <c r="S248" s="344"/>
      <c r="T248" s="344"/>
      <c r="U248" s="344"/>
      <c r="V248" s="344"/>
      <c r="W248" s="344"/>
      <c r="X248" s="344"/>
      <c r="Y248" s="344"/>
      <c r="Z248" s="344"/>
      <c r="AA248" s="344"/>
      <c r="AB248" s="344"/>
      <c r="AC248" s="344"/>
      <c r="AD248" s="344"/>
      <c r="AE248" s="344"/>
      <c r="AF248" s="344"/>
      <c r="AG248" s="344"/>
      <c r="AH248" s="344"/>
      <c r="AI248" s="344"/>
      <c r="AJ248" s="344"/>
    </row>
    <row r="249" spans="1:36" x14ac:dyDescent="0.2">
      <c r="A249" s="344"/>
      <c r="B249" s="344"/>
      <c r="C249" s="344"/>
      <c r="D249" s="344"/>
      <c r="E249" s="344"/>
      <c r="F249" s="344"/>
      <c r="G249" s="344"/>
      <c r="H249" s="344"/>
      <c r="I249" s="344"/>
      <c r="J249" s="344"/>
      <c r="K249" s="344"/>
      <c r="L249" s="344"/>
      <c r="M249" s="344"/>
      <c r="N249" s="344"/>
      <c r="O249" s="344"/>
      <c r="P249" s="344"/>
      <c r="Q249" s="344"/>
      <c r="R249" s="344"/>
      <c r="S249" s="344"/>
      <c r="T249" s="344"/>
      <c r="U249" s="344"/>
      <c r="V249" s="344"/>
      <c r="W249" s="344"/>
      <c r="X249" s="344"/>
      <c r="Y249" s="344"/>
      <c r="Z249" s="344"/>
      <c r="AA249" s="344"/>
      <c r="AB249" s="344"/>
      <c r="AC249" s="344"/>
      <c r="AD249" s="344"/>
      <c r="AE249" s="344"/>
      <c r="AF249" s="344"/>
      <c r="AG249" s="344"/>
      <c r="AH249" s="344"/>
      <c r="AI249" s="344"/>
      <c r="AJ249" s="344"/>
    </row>
    <row r="250" spans="1:36" x14ac:dyDescent="0.2">
      <c r="A250" s="344"/>
      <c r="B250" s="344"/>
      <c r="C250" s="344"/>
      <c r="D250" s="344"/>
      <c r="E250" s="344"/>
      <c r="F250" s="344"/>
      <c r="G250" s="344"/>
      <c r="H250" s="344"/>
      <c r="I250" s="344"/>
      <c r="J250" s="344"/>
      <c r="K250" s="344"/>
      <c r="L250" s="344"/>
      <c r="M250" s="344"/>
      <c r="N250" s="344"/>
      <c r="O250" s="344"/>
      <c r="P250" s="344"/>
      <c r="Q250" s="344"/>
      <c r="R250" s="344"/>
      <c r="S250" s="344"/>
      <c r="T250" s="344"/>
      <c r="U250" s="344"/>
      <c r="V250" s="344"/>
      <c r="W250" s="344"/>
      <c r="X250" s="344"/>
      <c r="Y250" s="344"/>
      <c r="Z250" s="344"/>
      <c r="AA250" s="344"/>
      <c r="AB250" s="344"/>
      <c r="AC250" s="344"/>
      <c r="AD250" s="344"/>
      <c r="AE250" s="344"/>
      <c r="AF250" s="344"/>
      <c r="AG250" s="344"/>
      <c r="AH250" s="344"/>
      <c r="AI250" s="344"/>
      <c r="AJ250" s="344"/>
    </row>
    <row r="251" spans="1:36" x14ac:dyDescent="0.2">
      <c r="A251" s="344"/>
      <c r="B251" s="344"/>
      <c r="C251" s="344"/>
      <c r="D251" s="344"/>
      <c r="E251" s="344"/>
      <c r="F251" s="344"/>
      <c r="G251" s="344"/>
      <c r="H251" s="344"/>
      <c r="I251" s="344"/>
      <c r="J251" s="344"/>
      <c r="K251" s="344"/>
      <c r="L251" s="344"/>
      <c r="M251" s="344"/>
      <c r="N251" s="344"/>
      <c r="O251" s="344"/>
      <c r="P251" s="344"/>
      <c r="Q251" s="344"/>
      <c r="R251" s="344"/>
      <c r="S251" s="344"/>
      <c r="T251" s="344"/>
      <c r="U251" s="344"/>
      <c r="V251" s="344"/>
      <c r="W251" s="344"/>
      <c r="X251" s="344"/>
      <c r="Y251" s="344"/>
      <c r="Z251" s="344"/>
      <c r="AA251" s="344"/>
      <c r="AB251" s="344"/>
      <c r="AC251" s="344"/>
      <c r="AD251" s="344"/>
      <c r="AE251" s="344"/>
      <c r="AF251" s="344"/>
      <c r="AG251" s="344"/>
      <c r="AH251" s="344"/>
      <c r="AI251" s="344"/>
      <c r="AJ251" s="344"/>
    </row>
    <row r="252" spans="1:36" x14ac:dyDescent="0.2">
      <c r="A252" s="344"/>
      <c r="B252" s="344"/>
      <c r="C252" s="344"/>
      <c r="D252" s="344"/>
      <c r="E252" s="344"/>
      <c r="F252" s="344"/>
      <c r="G252" s="344"/>
      <c r="H252" s="344"/>
      <c r="I252" s="344"/>
      <c r="J252" s="344"/>
      <c r="K252" s="344"/>
      <c r="L252" s="344"/>
      <c r="M252" s="344"/>
      <c r="N252" s="344"/>
      <c r="O252" s="344"/>
      <c r="P252" s="344"/>
      <c r="Q252" s="344"/>
      <c r="R252" s="344"/>
      <c r="S252" s="344"/>
      <c r="T252" s="344"/>
      <c r="U252" s="344"/>
      <c r="V252" s="344"/>
      <c r="W252" s="344"/>
      <c r="X252" s="344"/>
      <c r="Y252" s="344"/>
      <c r="Z252" s="344"/>
      <c r="AA252" s="344"/>
      <c r="AB252" s="344"/>
      <c r="AC252" s="344"/>
      <c r="AD252" s="344"/>
      <c r="AE252" s="344"/>
      <c r="AF252" s="344"/>
      <c r="AG252" s="344"/>
      <c r="AH252" s="344"/>
      <c r="AI252" s="344"/>
      <c r="AJ252" s="344"/>
    </row>
    <row r="253" spans="1:36" x14ac:dyDescent="0.2">
      <c r="A253" s="344"/>
      <c r="B253" s="344"/>
      <c r="C253" s="344"/>
      <c r="D253" s="344"/>
      <c r="E253" s="344"/>
      <c r="F253" s="344"/>
      <c r="G253" s="344"/>
      <c r="H253" s="344"/>
      <c r="I253" s="344"/>
      <c r="J253" s="344"/>
      <c r="K253" s="344"/>
      <c r="L253" s="344"/>
      <c r="M253" s="344"/>
      <c r="N253" s="344"/>
      <c r="O253" s="344"/>
      <c r="P253" s="344"/>
      <c r="Q253" s="344"/>
      <c r="R253" s="344"/>
      <c r="S253" s="344"/>
      <c r="T253" s="344"/>
      <c r="U253" s="344"/>
      <c r="V253" s="344"/>
      <c r="W253" s="344"/>
      <c r="X253" s="344"/>
      <c r="Y253" s="344"/>
      <c r="Z253" s="344"/>
      <c r="AA253" s="344"/>
      <c r="AB253" s="344"/>
      <c r="AC253" s="344"/>
      <c r="AD253" s="344"/>
      <c r="AE253" s="344"/>
      <c r="AF253" s="344"/>
      <c r="AG253" s="344"/>
      <c r="AH253" s="344"/>
      <c r="AI253" s="344"/>
      <c r="AJ253" s="344"/>
    </row>
    <row r="254" spans="1:36" x14ac:dyDescent="0.2">
      <c r="A254" s="344"/>
      <c r="B254" s="344"/>
      <c r="C254" s="344"/>
      <c r="D254" s="344"/>
      <c r="E254" s="344"/>
      <c r="F254" s="344"/>
      <c r="G254" s="344"/>
      <c r="H254" s="344"/>
      <c r="I254" s="344"/>
      <c r="J254" s="344"/>
      <c r="K254" s="344"/>
      <c r="L254" s="344"/>
      <c r="M254" s="344"/>
      <c r="N254" s="344"/>
      <c r="O254" s="344"/>
      <c r="P254" s="344"/>
      <c r="Q254" s="344"/>
      <c r="R254" s="344"/>
      <c r="S254" s="344"/>
      <c r="T254" s="344"/>
      <c r="U254" s="344"/>
      <c r="V254" s="344"/>
      <c r="W254" s="344"/>
      <c r="X254" s="344"/>
      <c r="Y254" s="344"/>
      <c r="Z254" s="344"/>
      <c r="AA254" s="344"/>
      <c r="AB254" s="344"/>
      <c r="AC254" s="344"/>
      <c r="AD254" s="344"/>
      <c r="AE254" s="344"/>
      <c r="AF254" s="344"/>
      <c r="AG254" s="344"/>
      <c r="AH254" s="344"/>
      <c r="AI254" s="344"/>
      <c r="AJ254" s="344"/>
    </row>
    <row r="255" spans="1:36" x14ac:dyDescent="0.2">
      <c r="A255" s="344"/>
      <c r="B255" s="344"/>
      <c r="C255" s="344"/>
      <c r="D255" s="344"/>
      <c r="E255" s="344"/>
      <c r="F255" s="344"/>
      <c r="G255" s="344"/>
      <c r="H255" s="344"/>
      <c r="I255" s="344"/>
      <c r="J255" s="344"/>
      <c r="K255" s="344"/>
      <c r="L255" s="344"/>
      <c r="M255" s="344"/>
      <c r="N255" s="344"/>
      <c r="O255" s="344"/>
      <c r="P255" s="344"/>
      <c r="Q255" s="344"/>
      <c r="R255" s="344"/>
      <c r="S255" s="344"/>
      <c r="T255" s="344"/>
      <c r="U255" s="344"/>
      <c r="V255" s="344"/>
      <c r="W255" s="344"/>
      <c r="X255" s="344"/>
      <c r="Y255" s="344"/>
      <c r="Z255" s="344"/>
      <c r="AA255" s="344"/>
      <c r="AB255" s="344"/>
      <c r="AC255" s="344"/>
      <c r="AD255" s="344"/>
      <c r="AE255" s="344"/>
      <c r="AF255" s="344"/>
      <c r="AG255" s="344"/>
      <c r="AH255" s="344"/>
      <c r="AI255" s="344"/>
      <c r="AJ255" s="344"/>
    </row>
    <row r="256" spans="1:36" x14ac:dyDescent="0.2">
      <c r="A256" s="344"/>
      <c r="B256" s="344"/>
      <c r="C256" s="344"/>
      <c r="D256" s="344"/>
      <c r="E256" s="344"/>
      <c r="F256" s="344"/>
      <c r="G256" s="344"/>
      <c r="H256" s="344"/>
      <c r="I256" s="344"/>
      <c r="J256" s="344"/>
      <c r="K256" s="344"/>
      <c r="L256" s="344"/>
      <c r="M256" s="344"/>
      <c r="N256" s="344"/>
      <c r="O256" s="344"/>
      <c r="P256" s="344"/>
      <c r="Q256" s="344"/>
      <c r="R256" s="344"/>
      <c r="S256" s="344"/>
      <c r="T256" s="344"/>
      <c r="U256" s="344"/>
      <c r="V256" s="344"/>
      <c r="W256" s="344"/>
      <c r="X256" s="344"/>
      <c r="Y256" s="344"/>
      <c r="Z256" s="344"/>
      <c r="AA256" s="344"/>
      <c r="AB256" s="344"/>
      <c r="AC256" s="344"/>
      <c r="AD256" s="344"/>
      <c r="AE256" s="344"/>
      <c r="AF256" s="344"/>
      <c r="AG256" s="344"/>
      <c r="AH256" s="344"/>
      <c r="AI256" s="344"/>
      <c r="AJ256" s="344"/>
    </row>
    <row r="257" spans="1:36" x14ac:dyDescent="0.2">
      <c r="A257" s="344"/>
      <c r="B257" s="344"/>
      <c r="C257" s="344"/>
      <c r="D257" s="344"/>
      <c r="E257" s="344"/>
      <c r="F257" s="344"/>
      <c r="G257" s="344"/>
      <c r="H257" s="344"/>
      <c r="I257" s="344"/>
      <c r="J257" s="344"/>
      <c r="K257" s="344"/>
      <c r="L257" s="344"/>
      <c r="M257" s="344"/>
      <c r="N257" s="344"/>
      <c r="O257" s="344"/>
      <c r="P257" s="344"/>
      <c r="Q257" s="344"/>
      <c r="R257" s="344"/>
      <c r="S257" s="344"/>
      <c r="T257" s="344"/>
      <c r="U257" s="344"/>
      <c r="V257" s="344"/>
      <c r="W257" s="344"/>
      <c r="X257" s="344"/>
      <c r="Y257" s="344"/>
      <c r="Z257" s="344"/>
      <c r="AA257" s="344"/>
      <c r="AB257" s="344"/>
      <c r="AC257" s="344"/>
      <c r="AD257" s="344"/>
      <c r="AE257" s="344"/>
      <c r="AF257" s="344"/>
      <c r="AG257" s="344"/>
      <c r="AH257" s="344"/>
      <c r="AI257" s="344"/>
      <c r="AJ257" s="344"/>
    </row>
    <row r="258" spans="1:36" x14ac:dyDescent="0.2">
      <c r="A258" s="344"/>
      <c r="B258" s="344"/>
      <c r="C258" s="344"/>
      <c r="D258" s="344"/>
      <c r="E258" s="344"/>
      <c r="F258" s="344"/>
      <c r="G258" s="344"/>
      <c r="H258" s="344"/>
      <c r="I258" s="344"/>
      <c r="J258" s="344"/>
      <c r="K258" s="344"/>
      <c r="L258" s="344"/>
      <c r="M258" s="344"/>
      <c r="N258" s="344"/>
      <c r="O258" s="344"/>
      <c r="P258" s="344"/>
      <c r="Q258" s="344"/>
      <c r="R258" s="344"/>
      <c r="S258" s="344"/>
      <c r="T258" s="344"/>
      <c r="U258" s="344"/>
      <c r="V258" s="344"/>
      <c r="W258" s="344"/>
      <c r="X258" s="344"/>
      <c r="Y258" s="344"/>
      <c r="Z258" s="344"/>
      <c r="AA258" s="344"/>
      <c r="AB258" s="344"/>
      <c r="AC258" s="344"/>
      <c r="AD258" s="344"/>
      <c r="AE258" s="344"/>
      <c r="AF258" s="344"/>
      <c r="AG258" s="344"/>
      <c r="AH258" s="344"/>
      <c r="AI258" s="344"/>
      <c r="AJ258" s="344"/>
    </row>
    <row r="259" spans="1:36" x14ac:dyDescent="0.2">
      <c r="A259" s="344"/>
      <c r="B259" s="344"/>
      <c r="C259" s="344"/>
      <c r="D259" s="344"/>
      <c r="E259" s="344"/>
      <c r="F259" s="344"/>
      <c r="G259" s="344"/>
      <c r="H259" s="344"/>
      <c r="I259" s="344"/>
      <c r="J259" s="344"/>
      <c r="K259" s="344"/>
      <c r="L259" s="344"/>
      <c r="M259" s="344"/>
      <c r="N259" s="344"/>
      <c r="O259" s="344"/>
      <c r="P259" s="344"/>
      <c r="Q259" s="344"/>
      <c r="R259" s="344"/>
      <c r="S259" s="344"/>
      <c r="T259" s="344"/>
      <c r="U259" s="344"/>
      <c r="V259" s="344"/>
      <c r="W259" s="344"/>
      <c r="X259" s="344"/>
      <c r="Y259" s="344"/>
      <c r="Z259" s="344"/>
      <c r="AA259" s="344"/>
      <c r="AB259" s="344"/>
      <c r="AC259" s="344"/>
      <c r="AD259" s="344"/>
      <c r="AE259" s="344"/>
      <c r="AF259" s="344"/>
      <c r="AG259" s="344"/>
      <c r="AH259" s="344"/>
      <c r="AI259" s="344"/>
      <c r="AJ259" s="344"/>
    </row>
    <row r="260" spans="1:36" x14ac:dyDescent="0.2">
      <c r="A260" s="344"/>
      <c r="B260" s="344"/>
      <c r="C260" s="344"/>
      <c r="D260" s="344"/>
      <c r="E260" s="344"/>
      <c r="F260" s="344"/>
      <c r="G260" s="344"/>
      <c r="H260" s="344"/>
      <c r="I260" s="344"/>
      <c r="J260" s="344"/>
      <c r="K260" s="344"/>
      <c r="L260" s="344"/>
      <c r="M260" s="344"/>
      <c r="N260" s="344"/>
      <c r="O260" s="344"/>
      <c r="P260" s="344"/>
      <c r="Q260" s="344"/>
      <c r="R260" s="344"/>
      <c r="S260" s="344"/>
      <c r="T260" s="344"/>
      <c r="U260" s="344"/>
      <c r="V260" s="344"/>
      <c r="W260" s="344"/>
      <c r="X260" s="344"/>
      <c r="Y260" s="344"/>
      <c r="Z260" s="344"/>
      <c r="AA260" s="344"/>
      <c r="AB260" s="344"/>
      <c r="AC260" s="344"/>
      <c r="AD260" s="344"/>
      <c r="AE260" s="344"/>
      <c r="AF260" s="344"/>
      <c r="AG260" s="344"/>
      <c r="AH260" s="344"/>
      <c r="AI260" s="344"/>
      <c r="AJ260" s="344"/>
    </row>
    <row r="261" spans="1:36" x14ac:dyDescent="0.2">
      <c r="A261" s="344"/>
      <c r="B261" s="344"/>
      <c r="C261" s="344"/>
      <c r="D261" s="344"/>
      <c r="E261" s="344"/>
      <c r="F261" s="344"/>
      <c r="G261" s="344"/>
      <c r="H261" s="344"/>
      <c r="I261" s="344"/>
      <c r="J261" s="344"/>
      <c r="K261" s="344"/>
      <c r="L261" s="344"/>
      <c r="M261" s="344"/>
      <c r="N261" s="344"/>
      <c r="O261" s="344"/>
      <c r="P261" s="344"/>
      <c r="Q261" s="344"/>
      <c r="R261" s="344"/>
      <c r="S261" s="344"/>
      <c r="T261" s="344"/>
      <c r="U261" s="344"/>
      <c r="V261" s="344"/>
      <c r="W261" s="344"/>
      <c r="X261" s="344"/>
      <c r="Y261" s="344"/>
      <c r="Z261" s="344"/>
      <c r="AA261" s="344"/>
      <c r="AB261" s="344"/>
      <c r="AC261" s="344"/>
      <c r="AD261" s="344"/>
      <c r="AE261" s="344"/>
      <c r="AF261" s="344"/>
      <c r="AG261" s="344"/>
      <c r="AH261" s="344"/>
      <c r="AI261" s="344"/>
      <c r="AJ261" s="344"/>
    </row>
    <row r="262" spans="1:36" x14ac:dyDescent="0.2">
      <c r="A262" s="344"/>
      <c r="B262" s="344"/>
      <c r="C262" s="344"/>
      <c r="D262" s="344"/>
      <c r="E262" s="344"/>
      <c r="F262" s="344"/>
      <c r="G262" s="344"/>
      <c r="H262" s="344"/>
      <c r="I262" s="344"/>
      <c r="J262" s="344"/>
      <c r="K262" s="344"/>
      <c r="L262" s="344"/>
      <c r="M262" s="344"/>
      <c r="N262" s="344"/>
      <c r="O262" s="344"/>
      <c r="P262" s="344"/>
      <c r="Q262" s="344"/>
      <c r="R262" s="344"/>
      <c r="S262" s="344"/>
      <c r="T262" s="344"/>
      <c r="U262" s="344"/>
      <c r="V262" s="344"/>
      <c r="W262" s="344"/>
      <c r="X262" s="344"/>
      <c r="Y262" s="344"/>
      <c r="Z262" s="344"/>
      <c r="AA262" s="344"/>
      <c r="AB262" s="344"/>
      <c r="AC262" s="344"/>
      <c r="AD262" s="344"/>
      <c r="AE262" s="344"/>
      <c r="AF262" s="344"/>
      <c r="AG262" s="344"/>
      <c r="AH262" s="344"/>
      <c r="AI262" s="344"/>
      <c r="AJ262" s="344"/>
    </row>
    <row r="263" spans="1:36" x14ac:dyDescent="0.2">
      <c r="A263" s="344"/>
      <c r="B263" s="344"/>
      <c r="C263" s="344"/>
      <c r="D263" s="344"/>
      <c r="E263" s="344"/>
      <c r="F263" s="344"/>
      <c r="G263" s="344"/>
      <c r="H263" s="344"/>
      <c r="I263" s="344"/>
      <c r="J263" s="344"/>
      <c r="K263" s="344"/>
      <c r="L263" s="344"/>
      <c r="M263" s="344"/>
      <c r="N263" s="344"/>
      <c r="O263" s="344"/>
      <c r="P263" s="344"/>
      <c r="Q263" s="344"/>
      <c r="R263" s="344"/>
      <c r="S263" s="344"/>
      <c r="T263" s="344"/>
      <c r="U263" s="344"/>
      <c r="V263" s="344"/>
      <c r="W263" s="344"/>
      <c r="X263" s="344"/>
      <c r="Y263" s="344"/>
      <c r="Z263" s="344"/>
      <c r="AA263" s="344"/>
      <c r="AB263" s="344"/>
      <c r="AC263" s="344"/>
      <c r="AD263" s="344"/>
      <c r="AE263" s="344"/>
      <c r="AF263" s="344"/>
      <c r="AG263" s="344"/>
      <c r="AH263" s="344"/>
      <c r="AI263" s="344"/>
      <c r="AJ263" s="344"/>
    </row>
    <row r="264" spans="1:36" x14ac:dyDescent="0.2">
      <c r="A264" s="344"/>
      <c r="B264" s="344"/>
      <c r="C264" s="344"/>
      <c r="D264" s="344"/>
      <c r="E264" s="344"/>
      <c r="F264" s="344"/>
      <c r="G264" s="344"/>
      <c r="H264" s="344"/>
      <c r="I264" s="344"/>
      <c r="J264" s="344"/>
      <c r="K264" s="344"/>
      <c r="L264" s="344"/>
      <c r="M264" s="344"/>
      <c r="N264" s="344"/>
      <c r="O264" s="344"/>
      <c r="P264" s="344"/>
      <c r="Q264" s="344"/>
      <c r="R264" s="344"/>
      <c r="S264" s="344"/>
      <c r="T264" s="344"/>
      <c r="U264" s="344"/>
      <c r="V264" s="344"/>
      <c r="W264" s="344"/>
      <c r="X264" s="344"/>
      <c r="Y264" s="344"/>
      <c r="Z264" s="344"/>
      <c r="AA264" s="344"/>
      <c r="AB264" s="344"/>
      <c r="AC264" s="344"/>
      <c r="AD264" s="344"/>
      <c r="AE264" s="344"/>
      <c r="AF264" s="344"/>
      <c r="AG264" s="344"/>
      <c r="AH264" s="344"/>
      <c r="AI264" s="344"/>
      <c r="AJ264" s="344"/>
    </row>
    <row r="265" spans="1:36" x14ac:dyDescent="0.2">
      <c r="A265" s="344"/>
      <c r="B265" s="344"/>
      <c r="C265" s="344"/>
      <c r="D265" s="344"/>
      <c r="E265" s="344"/>
      <c r="F265" s="344"/>
      <c r="G265" s="344"/>
      <c r="H265" s="344"/>
      <c r="I265" s="344"/>
      <c r="J265" s="344"/>
      <c r="K265" s="344"/>
      <c r="L265" s="344"/>
      <c r="M265" s="344"/>
      <c r="N265" s="344"/>
      <c r="O265" s="344"/>
      <c r="P265" s="344"/>
      <c r="Q265" s="344"/>
      <c r="R265" s="344"/>
      <c r="S265" s="344"/>
      <c r="T265" s="344"/>
      <c r="U265" s="344"/>
      <c r="V265" s="344"/>
      <c r="W265" s="344"/>
      <c r="X265" s="344"/>
      <c r="Y265" s="344"/>
      <c r="Z265" s="344"/>
      <c r="AA265" s="344"/>
      <c r="AB265" s="344"/>
      <c r="AC265" s="344"/>
      <c r="AD265" s="344"/>
      <c r="AE265" s="344"/>
      <c r="AF265" s="344"/>
      <c r="AG265" s="344"/>
      <c r="AH265" s="344"/>
      <c r="AI265" s="344"/>
      <c r="AJ265" s="344"/>
    </row>
    <row r="266" spans="1:36" x14ac:dyDescent="0.2">
      <c r="A266" s="344"/>
      <c r="B266" s="344"/>
      <c r="C266" s="344"/>
      <c r="D266" s="344"/>
      <c r="E266" s="344"/>
      <c r="F266" s="344"/>
      <c r="G266" s="344"/>
      <c r="H266" s="344"/>
      <c r="I266" s="344"/>
      <c r="J266" s="344"/>
      <c r="K266" s="344"/>
      <c r="L266" s="344"/>
      <c r="M266" s="344"/>
      <c r="N266" s="344"/>
      <c r="O266" s="344"/>
      <c r="P266" s="344"/>
      <c r="Q266" s="344"/>
      <c r="R266" s="344"/>
      <c r="S266" s="344"/>
      <c r="T266" s="344"/>
      <c r="U266" s="344"/>
      <c r="V266" s="344"/>
      <c r="W266" s="344"/>
      <c r="X266" s="344"/>
      <c r="Y266" s="344"/>
      <c r="Z266" s="344"/>
      <c r="AA266" s="344"/>
      <c r="AB266" s="344"/>
      <c r="AC266" s="344"/>
      <c r="AD266" s="344"/>
      <c r="AE266" s="344"/>
      <c r="AF266" s="344"/>
      <c r="AG266" s="344"/>
      <c r="AH266" s="344"/>
      <c r="AI266" s="344"/>
      <c r="AJ266" s="344"/>
    </row>
    <row r="267" spans="1:36" x14ac:dyDescent="0.2">
      <c r="A267" s="344"/>
      <c r="B267" s="344"/>
      <c r="C267" s="344"/>
      <c r="D267" s="344"/>
      <c r="E267" s="344"/>
      <c r="F267" s="344"/>
      <c r="G267" s="344"/>
      <c r="H267" s="344"/>
      <c r="I267" s="344"/>
      <c r="J267" s="344"/>
      <c r="K267" s="344"/>
      <c r="L267" s="344"/>
      <c r="M267" s="344"/>
      <c r="N267" s="344"/>
      <c r="O267" s="344"/>
      <c r="P267" s="344"/>
      <c r="Q267" s="344"/>
      <c r="R267" s="344"/>
      <c r="S267" s="344"/>
      <c r="T267" s="344"/>
      <c r="U267" s="344"/>
      <c r="V267" s="344"/>
      <c r="W267" s="344"/>
      <c r="X267" s="344"/>
      <c r="Y267" s="344"/>
      <c r="Z267" s="344"/>
      <c r="AA267" s="344"/>
      <c r="AB267" s="344"/>
      <c r="AC267" s="344"/>
      <c r="AD267" s="344"/>
      <c r="AE267" s="344"/>
      <c r="AF267" s="344"/>
      <c r="AG267" s="344"/>
      <c r="AH267" s="344"/>
      <c r="AI267" s="344"/>
      <c r="AJ267" s="344"/>
    </row>
    <row r="268" spans="1:36" x14ac:dyDescent="0.2">
      <c r="A268" s="344"/>
      <c r="B268" s="344"/>
      <c r="C268" s="344"/>
      <c r="D268" s="344"/>
      <c r="E268" s="344"/>
      <c r="F268" s="344"/>
      <c r="G268" s="344"/>
      <c r="H268" s="344"/>
      <c r="I268" s="344"/>
      <c r="J268" s="344"/>
      <c r="K268" s="344"/>
      <c r="L268" s="344"/>
      <c r="M268" s="344"/>
      <c r="N268" s="344"/>
      <c r="O268" s="344"/>
      <c r="P268" s="344"/>
      <c r="Q268" s="344"/>
      <c r="R268" s="344"/>
      <c r="S268" s="344"/>
      <c r="T268" s="344"/>
      <c r="U268" s="344"/>
      <c r="V268" s="344"/>
      <c r="W268" s="344"/>
      <c r="X268" s="344"/>
      <c r="Y268" s="344"/>
      <c r="Z268" s="344"/>
      <c r="AA268" s="344"/>
      <c r="AB268" s="344"/>
      <c r="AC268" s="344"/>
      <c r="AD268" s="344"/>
      <c r="AE268" s="344"/>
      <c r="AF268" s="344"/>
      <c r="AG268" s="344"/>
      <c r="AH268" s="344"/>
      <c r="AI268" s="344"/>
      <c r="AJ268" s="344"/>
    </row>
    <row r="269" spans="1:36" x14ac:dyDescent="0.2">
      <c r="A269" s="344"/>
      <c r="B269" s="344"/>
      <c r="C269" s="344"/>
      <c r="D269" s="344"/>
      <c r="E269" s="344"/>
      <c r="F269" s="344"/>
      <c r="G269" s="344"/>
      <c r="H269" s="344"/>
      <c r="I269" s="344"/>
      <c r="J269" s="344"/>
      <c r="K269" s="344"/>
      <c r="L269" s="344"/>
      <c r="M269" s="344"/>
      <c r="N269" s="344"/>
      <c r="O269" s="344"/>
      <c r="P269" s="344"/>
      <c r="Q269" s="344"/>
      <c r="R269" s="344"/>
      <c r="S269" s="344"/>
      <c r="T269" s="344"/>
      <c r="U269" s="344"/>
      <c r="V269" s="344"/>
      <c r="W269" s="344"/>
      <c r="X269" s="344"/>
      <c r="Y269" s="344"/>
      <c r="Z269" s="344"/>
      <c r="AA269" s="344"/>
      <c r="AB269" s="344"/>
      <c r="AC269" s="344"/>
      <c r="AD269" s="344"/>
      <c r="AE269" s="344"/>
      <c r="AF269" s="344"/>
      <c r="AG269" s="344"/>
      <c r="AH269" s="344"/>
      <c r="AI269" s="344"/>
      <c r="AJ269" s="344"/>
    </row>
    <row r="270" spans="1:36" x14ac:dyDescent="0.2">
      <c r="A270" s="344"/>
      <c r="B270" s="344"/>
      <c r="C270" s="344"/>
      <c r="D270" s="344"/>
      <c r="E270" s="344"/>
      <c r="F270" s="344"/>
      <c r="G270" s="344"/>
      <c r="H270" s="344"/>
      <c r="I270" s="344"/>
      <c r="J270" s="344"/>
      <c r="K270" s="344"/>
      <c r="L270" s="344"/>
      <c r="M270" s="344"/>
      <c r="N270" s="344"/>
      <c r="O270" s="344"/>
      <c r="P270" s="344"/>
      <c r="Q270" s="344"/>
      <c r="R270" s="344"/>
      <c r="S270" s="344"/>
      <c r="T270" s="344"/>
      <c r="U270" s="344"/>
      <c r="V270" s="344"/>
      <c r="W270" s="344"/>
      <c r="X270" s="344"/>
      <c r="Y270" s="344"/>
      <c r="Z270" s="344"/>
      <c r="AA270" s="344"/>
      <c r="AB270" s="344"/>
      <c r="AC270" s="344"/>
      <c r="AD270" s="344"/>
      <c r="AE270" s="344"/>
      <c r="AF270" s="344"/>
      <c r="AG270" s="344"/>
      <c r="AH270" s="344"/>
      <c r="AI270" s="344"/>
      <c r="AJ270" s="344"/>
    </row>
    <row r="271" spans="1:36" x14ac:dyDescent="0.2">
      <c r="A271" s="344"/>
      <c r="B271" s="344"/>
      <c r="C271" s="344"/>
      <c r="D271" s="344"/>
      <c r="E271" s="344"/>
      <c r="F271" s="344"/>
      <c r="G271" s="344"/>
      <c r="H271" s="344"/>
      <c r="I271" s="344"/>
      <c r="J271" s="344"/>
      <c r="K271" s="344"/>
      <c r="L271" s="344"/>
      <c r="M271" s="344"/>
      <c r="N271" s="344"/>
      <c r="O271" s="344"/>
      <c r="P271" s="344"/>
      <c r="Q271" s="344"/>
      <c r="R271" s="344"/>
      <c r="S271" s="344"/>
      <c r="T271" s="344"/>
      <c r="U271" s="344"/>
      <c r="V271" s="344"/>
      <c r="W271" s="344"/>
      <c r="X271" s="344"/>
      <c r="Y271" s="344"/>
      <c r="Z271" s="344"/>
      <c r="AA271" s="344"/>
      <c r="AB271" s="344"/>
      <c r="AC271" s="344"/>
      <c r="AD271" s="344"/>
      <c r="AE271" s="344"/>
      <c r="AF271" s="344"/>
      <c r="AG271" s="344"/>
      <c r="AH271" s="344"/>
      <c r="AI271" s="344"/>
      <c r="AJ271" s="344"/>
    </row>
    <row r="272" spans="1:36" x14ac:dyDescent="0.2">
      <c r="A272" s="344"/>
      <c r="B272" s="344"/>
      <c r="C272" s="344"/>
      <c r="D272" s="344"/>
      <c r="E272" s="344"/>
      <c r="F272" s="344"/>
      <c r="G272" s="344"/>
      <c r="H272" s="344"/>
      <c r="I272" s="344"/>
      <c r="J272" s="344"/>
      <c r="K272" s="344"/>
      <c r="L272" s="344"/>
      <c r="M272" s="344"/>
      <c r="N272" s="344"/>
      <c r="O272" s="344"/>
      <c r="P272" s="344"/>
      <c r="Q272" s="344"/>
      <c r="R272" s="344"/>
      <c r="S272" s="344"/>
      <c r="T272" s="344"/>
      <c r="U272" s="344"/>
      <c r="V272" s="344"/>
      <c r="W272" s="344"/>
      <c r="X272" s="344"/>
      <c r="Y272" s="344"/>
      <c r="Z272" s="344"/>
      <c r="AA272" s="344"/>
      <c r="AB272" s="344"/>
      <c r="AC272" s="344"/>
      <c r="AD272" s="344"/>
      <c r="AE272" s="344"/>
      <c r="AF272" s="344"/>
      <c r="AG272" s="344"/>
      <c r="AH272" s="344"/>
      <c r="AI272" s="344"/>
      <c r="AJ272" s="344"/>
    </row>
    <row r="273" spans="1:36" x14ac:dyDescent="0.2">
      <c r="A273" s="344"/>
      <c r="B273" s="344"/>
      <c r="C273" s="344"/>
      <c r="D273" s="344"/>
      <c r="E273" s="344"/>
      <c r="F273" s="344"/>
      <c r="G273" s="344"/>
      <c r="H273" s="344"/>
      <c r="I273" s="344"/>
      <c r="J273" s="344"/>
      <c r="K273" s="344"/>
      <c r="L273" s="344"/>
      <c r="M273" s="344"/>
      <c r="N273" s="344"/>
      <c r="O273" s="344"/>
      <c r="P273" s="344"/>
      <c r="Q273" s="344"/>
      <c r="R273" s="344"/>
      <c r="S273" s="344"/>
      <c r="T273" s="344"/>
      <c r="U273" s="344"/>
      <c r="V273" s="344"/>
      <c r="W273" s="344"/>
      <c r="X273" s="344"/>
      <c r="Y273" s="344"/>
      <c r="Z273" s="344"/>
      <c r="AA273" s="344"/>
      <c r="AB273" s="344"/>
      <c r="AC273" s="344"/>
      <c r="AD273" s="344"/>
      <c r="AE273" s="344"/>
      <c r="AF273" s="344"/>
      <c r="AG273" s="344"/>
      <c r="AH273" s="344"/>
      <c r="AI273" s="344"/>
      <c r="AJ273" s="344"/>
    </row>
    <row r="274" spans="1:36" x14ac:dyDescent="0.2">
      <c r="A274" s="344"/>
      <c r="B274" s="344"/>
      <c r="C274" s="344"/>
      <c r="D274" s="344"/>
      <c r="E274" s="344"/>
      <c r="F274" s="344"/>
      <c r="G274" s="344"/>
      <c r="H274" s="344"/>
      <c r="I274" s="344"/>
      <c r="J274" s="344"/>
      <c r="K274" s="344"/>
      <c r="L274" s="344"/>
      <c r="M274" s="344"/>
      <c r="N274" s="344"/>
      <c r="O274" s="344"/>
      <c r="P274" s="344"/>
      <c r="Q274" s="344"/>
      <c r="R274" s="344"/>
      <c r="S274" s="344"/>
      <c r="T274" s="344"/>
      <c r="U274" s="344"/>
      <c r="V274" s="344"/>
      <c r="W274" s="344"/>
      <c r="X274" s="344"/>
      <c r="Y274" s="344"/>
      <c r="Z274" s="344"/>
      <c r="AA274" s="344"/>
      <c r="AB274" s="344"/>
      <c r="AC274" s="344"/>
      <c r="AD274" s="344"/>
      <c r="AE274" s="344"/>
      <c r="AF274" s="344"/>
      <c r="AG274" s="344"/>
      <c r="AH274" s="344"/>
      <c r="AI274" s="344"/>
      <c r="AJ274" s="344"/>
    </row>
    <row r="275" spans="1:36" x14ac:dyDescent="0.2">
      <c r="A275" s="344"/>
      <c r="B275" s="344"/>
      <c r="C275" s="344"/>
      <c r="D275" s="344"/>
      <c r="E275" s="344"/>
      <c r="F275" s="344"/>
      <c r="G275" s="344"/>
      <c r="H275" s="344"/>
      <c r="I275" s="344"/>
      <c r="J275" s="344"/>
      <c r="K275" s="344"/>
      <c r="L275" s="344"/>
      <c r="M275" s="344"/>
      <c r="N275" s="344"/>
      <c r="O275" s="344"/>
      <c r="P275" s="344"/>
      <c r="Q275" s="344"/>
      <c r="R275" s="344"/>
      <c r="S275" s="344"/>
      <c r="T275" s="344"/>
      <c r="U275" s="344"/>
      <c r="V275" s="344"/>
      <c r="W275" s="344"/>
      <c r="X275" s="344"/>
      <c r="Y275" s="344"/>
      <c r="Z275" s="344"/>
      <c r="AA275" s="344"/>
      <c r="AB275" s="344"/>
      <c r="AC275" s="344"/>
      <c r="AD275" s="344"/>
      <c r="AE275" s="344"/>
      <c r="AF275" s="344"/>
      <c r="AG275" s="344"/>
      <c r="AH275" s="344"/>
      <c r="AI275" s="344"/>
      <c r="AJ275" s="344"/>
    </row>
    <row r="276" spans="1:36" x14ac:dyDescent="0.2">
      <c r="A276" s="344"/>
      <c r="B276" s="344"/>
      <c r="C276" s="344"/>
      <c r="D276" s="344"/>
      <c r="E276" s="344"/>
      <c r="F276" s="344"/>
      <c r="G276" s="344"/>
      <c r="H276" s="344"/>
      <c r="I276" s="344"/>
      <c r="J276" s="344"/>
      <c r="K276" s="344"/>
      <c r="L276" s="344"/>
      <c r="M276" s="344"/>
      <c r="N276" s="344"/>
      <c r="O276" s="344"/>
      <c r="P276" s="344"/>
      <c r="Q276" s="344"/>
      <c r="R276" s="344"/>
      <c r="S276" s="344"/>
      <c r="T276" s="344"/>
      <c r="U276" s="344"/>
      <c r="V276" s="344"/>
      <c r="W276" s="344"/>
      <c r="X276" s="344"/>
      <c r="Y276" s="344"/>
      <c r="Z276" s="344"/>
      <c r="AA276" s="344"/>
      <c r="AB276" s="344"/>
      <c r="AC276" s="344"/>
      <c r="AD276" s="344"/>
      <c r="AE276" s="344"/>
      <c r="AF276" s="344"/>
      <c r="AG276" s="344"/>
      <c r="AH276" s="344"/>
      <c r="AI276" s="344"/>
      <c r="AJ276" s="344"/>
    </row>
    <row r="277" spans="1:36" x14ac:dyDescent="0.2">
      <c r="A277" s="344"/>
      <c r="B277" s="344"/>
      <c r="C277" s="344"/>
      <c r="D277" s="344"/>
      <c r="E277" s="344"/>
      <c r="F277" s="344"/>
      <c r="G277" s="344"/>
      <c r="H277" s="344"/>
      <c r="I277" s="344"/>
      <c r="J277" s="344"/>
      <c r="K277" s="344"/>
      <c r="L277" s="344"/>
      <c r="M277" s="344"/>
      <c r="N277" s="344"/>
      <c r="O277" s="344"/>
      <c r="P277" s="344"/>
      <c r="Q277" s="344"/>
      <c r="R277" s="344"/>
      <c r="S277" s="344"/>
      <c r="T277" s="344"/>
      <c r="U277" s="344"/>
      <c r="V277" s="344"/>
      <c r="W277" s="344"/>
      <c r="X277" s="344"/>
      <c r="Y277" s="344"/>
      <c r="Z277" s="344"/>
      <c r="AA277" s="344"/>
      <c r="AB277" s="344"/>
      <c r="AC277" s="344"/>
      <c r="AD277" s="344"/>
      <c r="AE277" s="344"/>
      <c r="AF277" s="344"/>
      <c r="AG277" s="344"/>
      <c r="AH277" s="344"/>
      <c r="AI277" s="344"/>
      <c r="AJ277" s="344"/>
    </row>
    <row r="278" spans="1:36" x14ac:dyDescent="0.2">
      <c r="A278" s="344"/>
      <c r="B278" s="344"/>
      <c r="C278" s="344"/>
      <c r="D278" s="344"/>
      <c r="E278" s="344"/>
      <c r="F278" s="344"/>
      <c r="G278" s="344"/>
      <c r="H278" s="344"/>
      <c r="I278" s="344"/>
      <c r="J278" s="344"/>
      <c r="K278" s="344"/>
      <c r="L278" s="344"/>
      <c r="M278" s="344"/>
      <c r="N278" s="344"/>
      <c r="O278" s="344"/>
      <c r="P278" s="344"/>
      <c r="Q278" s="344"/>
      <c r="R278" s="344"/>
      <c r="S278" s="344"/>
      <c r="T278" s="344"/>
      <c r="U278" s="344"/>
      <c r="V278" s="344"/>
      <c r="W278" s="344"/>
      <c r="X278" s="344"/>
      <c r="Y278" s="344"/>
      <c r="Z278" s="344"/>
      <c r="AA278" s="344"/>
      <c r="AB278" s="344"/>
      <c r="AC278" s="344"/>
      <c r="AD278" s="344"/>
      <c r="AE278" s="344"/>
      <c r="AF278" s="344"/>
      <c r="AG278" s="344"/>
      <c r="AH278" s="344"/>
      <c r="AI278" s="344"/>
      <c r="AJ278" s="344"/>
    </row>
    <row r="279" spans="1:36" x14ac:dyDescent="0.2">
      <c r="A279" s="344"/>
      <c r="B279" s="344"/>
      <c r="C279" s="344"/>
      <c r="D279" s="344"/>
      <c r="E279" s="344"/>
      <c r="F279" s="344"/>
      <c r="G279" s="344"/>
      <c r="H279" s="344"/>
      <c r="I279" s="344"/>
      <c r="J279" s="344"/>
      <c r="K279" s="344"/>
      <c r="L279" s="344"/>
      <c r="M279" s="344"/>
      <c r="N279" s="344"/>
      <c r="O279" s="344"/>
      <c r="P279" s="344"/>
      <c r="Q279" s="344"/>
      <c r="R279" s="344"/>
      <c r="S279" s="344"/>
      <c r="T279" s="344"/>
      <c r="U279" s="344"/>
      <c r="V279" s="344"/>
      <c r="W279" s="344"/>
      <c r="X279" s="344"/>
      <c r="Y279" s="344"/>
      <c r="Z279" s="344"/>
      <c r="AA279" s="344"/>
      <c r="AB279" s="344"/>
      <c r="AC279" s="344"/>
      <c r="AD279" s="344"/>
      <c r="AE279" s="344"/>
      <c r="AF279" s="344"/>
      <c r="AG279" s="344"/>
      <c r="AH279" s="344"/>
      <c r="AI279" s="344"/>
      <c r="AJ279" s="344"/>
    </row>
    <row r="280" spans="1:36" x14ac:dyDescent="0.2">
      <c r="A280" s="344"/>
      <c r="B280" s="344"/>
      <c r="C280" s="344"/>
      <c r="D280" s="344"/>
      <c r="E280" s="344"/>
      <c r="F280" s="344"/>
      <c r="G280" s="344"/>
      <c r="H280" s="344"/>
      <c r="I280" s="344"/>
      <c r="J280" s="344"/>
      <c r="K280" s="344"/>
      <c r="L280" s="344"/>
      <c r="M280" s="344"/>
      <c r="N280" s="344"/>
      <c r="O280" s="344"/>
      <c r="P280" s="344"/>
      <c r="Q280" s="344"/>
      <c r="R280" s="344"/>
      <c r="S280" s="344"/>
      <c r="T280" s="344"/>
      <c r="U280" s="344"/>
      <c r="V280" s="344"/>
      <c r="W280" s="344"/>
      <c r="X280" s="344"/>
      <c r="Y280" s="344"/>
      <c r="Z280" s="344"/>
      <c r="AA280" s="344"/>
      <c r="AB280" s="344"/>
      <c r="AC280" s="344"/>
      <c r="AD280" s="344"/>
      <c r="AE280" s="344"/>
      <c r="AF280" s="344"/>
      <c r="AG280" s="344"/>
      <c r="AH280" s="344"/>
      <c r="AI280" s="344"/>
      <c r="AJ280" s="344"/>
    </row>
    <row r="281" spans="1:36" x14ac:dyDescent="0.2">
      <c r="A281" s="344"/>
      <c r="B281" s="344"/>
      <c r="C281" s="344"/>
      <c r="D281" s="344"/>
      <c r="E281" s="344"/>
      <c r="F281" s="344"/>
      <c r="G281" s="344"/>
      <c r="H281" s="344"/>
      <c r="I281" s="344"/>
      <c r="J281" s="344"/>
      <c r="K281" s="344"/>
      <c r="L281" s="344"/>
      <c r="M281" s="344"/>
      <c r="N281" s="344"/>
      <c r="O281" s="344"/>
      <c r="P281" s="344"/>
      <c r="Q281" s="344"/>
      <c r="R281" s="344"/>
      <c r="S281" s="344"/>
      <c r="T281" s="344"/>
      <c r="U281" s="344"/>
      <c r="V281" s="344"/>
      <c r="W281" s="344"/>
      <c r="X281" s="344"/>
      <c r="Y281" s="344"/>
      <c r="Z281" s="344"/>
      <c r="AA281" s="344"/>
      <c r="AB281" s="344"/>
      <c r="AC281" s="344"/>
      <c r="AD281" s="344"/>
      <c r="AE281" s="344"/>
      <c r="AF281" s="344"/>
      <c r="AG281" s="344"/>
      <c r="AH281" s="344"/>
      <c r="AI281" s="344"/>
      <c r="AJ281" s="344"/>
    </row>
    <row r="282" spans="1:36" x14ac:dyDescent="0.2">
      <c r="A282" s="344"/>
      <c r="B282" s="344"/>
      <c r="C282" s="344"/>
      <c r="D282" s="344"/>
      <c r="E282" s="344"/>
      <c r="F282" s="344"/>
      <c r="G282" s="344"/>
      <c r="H282" s="344"/>
      <c r="I282" s="344"/>
      <c r="J282" s="344"/>
      <c r="K282" s="344"/>
      <c r="L282" s="344"/>
      <c r="M282" s="344"/>
      <c r="N282" s="344"/>
      <c r="O282" s="344"/>
      <c r="P282" s="344"/>
      <c r="Q282" s="344"/>
      <c r="R282" s="344"/>
      <c r="S282" s="344"/>
      <c r="T282" s="344"/>
      <c r="U282" s="344"/>
      <c r="V282" s="344"/>
      <c r="W282" s="344"/>
      <c r="X282" s="344"/>
      <c r="Y282" s="344"/>
      <c r="Z282" s="344"/>
      <c r="AA282" s="344"/>
      <c r="AB282" s="344"/>
      <c r="AC282" s="344"/>
      <c r="AD282" s="344"/>
      <c r="AE282" s="344"/>
      <c r="AF282" s="344"/>
      <c r="AG282" s="344"/>
      <c r="AH282" s="344"/>
      <c r="AI282" s="344"/>
      <c r="AJ282" s="344"/>
    </row>
    <row r="283" spans="1:36" x14ac:dyDescent="0.2">
      <c r="A283" s="344"/>
      <c r="B283" s="344"/>
      <c r="C283" s="344"/>
      <c r="D283" s="344"/>
      <c r="E283" s="344"/>
      <c r="F283" s="344"/>
      <c r="G283" s="344"/>
      <c r="H283" s="344"/>
      <c r="I283" s="344"/>
      <c r="J283" s="344"/>
      <c r="K283" s="344"/>
      <c r="L283" s="344"/>
      <c r="M283" s="344"/>
      <c r="N283" s="344"/>
      <c r="O283" s="344"/>
      <c r="P283" s="344"/>
      <c r="Q283" s="344"/>
      <c r="R283" s="344"/>
      <c r="S283" s="344"/>
      <c r="T283" s="344"/>
      <c r="U283" s="344"/>
      <c r="V283" s="344"/>
      <c r="W283" s="344"/>
      <c r="X283" s="344"/>
      <c r="Y283" s="344"/>
      <c r="Z283" s="344"/>
      <c r="AA283" s="344"/>
      <c r="AB283" s="344"/>
      <c r="AC283" s="344"/>
      <c r="AD283" s="344"/>
      <c r="AE283" s="344"/>
      <c r="AF283" s="344"/>
      <c r="AG283" s="344"/>
      <c r="AH283" s="344"/>
      <c r="AI283" s="344"/>
      <c r="AJ283" s="344"/>
    </row>
    <row r="284" spans="1:36" x14ac:dyDescent="0.2">
      <c r="A284" s="344"/>
      <c r="B284" s="344"/>
      <c r="C284" s="344"/>
      <c r="D284" s="344"/>
      <c r="E284" s="344"/>
      <c r="F284" s="344"/>
      <c r="G284" s="344"/>
      <c r="H284" s="344"/>
      <c r="I284" s="344"/>
      <c r="J284" s="344"/>
      <c r="K284" s="344"/>
      <c r="L284" s="344"/>
      <c r="M284" s="344"/>
      <c r="N284" s="344"/>
      <c r="O284" s="344"/>
      <c r="P284" s="344"/>
      <c r="Q284" s="344"/>
      <c r="R284" s="344"/>
      <c r="S284" s="344"/>
      <c r="T284" s="344"/>
      <c r="U284" s="344"/>
      <c r="V284" s="344"/>
      <c r="W284" s="344"/>
      <c r="X284" s="344"/>
      <c r="Y284" s="344"/>
      <c r="Z284" s="344"/>
      <c r="AA284" s="344"/>
      <c r="AB284" s="344"/>
      <c r="AC284" s="344"/>
      <c r="AD284" s="344"/>
      <c r="AE284" s="344"/>
      <c r="AF284" s="344"/>
      <c r="AG284" s="344"/>
      <c r="AH284" s="344"/>
      <c r="AI284" s="344"/>
      <c r="AJ284" s="344"/>
    </row>
    <row r="285" spans="1:36" x14ac:dyDescent="0.2">
      <c r="A285" s="344"/>
      <c r="B285" s="344"/>
      <c r="C285" s="344"/>
      <c r="D285" s="344"/>
      <c r="E285" s="344"/>
      <c r="F285" s="344"/>
      <c r="G285" s="344"/>
      <c r="H285" s="344"/>
      <c r="I285" s="344"/>
      <c r="J285" s="344"/>
      <c r="K285" s="344"/>
      <c r="L285" s="344"/>
      <c r="M285" s="344"/>
      <c r="N285" s="344"/>
      <c r="O285" s="344"/>
      <c r="P285" s="344"/>
      <c r="Q285" s="344"/>
      <c r="R285" s="344"/>
      <c r="S285" s="344"/>
      <c r="T285" s="344"/>
      <c r="U285" s="344"/>
      <c r="V285" s="344"/>
      <c r="W285" s="344"/>
      <c r="X285" s="344"/>
      <c r="Y285" s="344"/>
      <c r="Z285" s="344"/>
      <c r="AA285" s="344"/>
      <c r="AB285" s="344"/>
      <c r="AC285" s="344"/>
      <c r="AD285" s="344"/>
      <c r="AE285" s="344"/>
      <c r="AF285" s="344"/>
      <c r="AG285" s="344"/>
      <c r="AH285" s="344"/>
      <c r="AI285" s="344"/>
      <c r="AJ285" s="344"/>
    </row>
    <row r="286" spans="1:36" x14ac:dyDescent="0.2">
      <c r="A286" s="344"/>
      <c r="B286" s="344"/>
      <c r="C286" s="344"/>
      <c r="D286" s="344"/>
      <c r="E286" s="344"/>
      <c r="F286" s="344"/>
      <c r="G286" s="344"/>
      <c r="H286" s="344"/>
      <c r="I286" s="344"/>
      <c r="J286" s="344"/>
      <c r="K286" s="344"/>
      <c r="L286" s="344"/>
      <c r="M286" s="344"/>
      <c r="N286" s="344"/>
      <c r="O286" s="344"/>
      <c r="P286" s="344"/>
      <c r="Q286" s="344"/>
      <c r="R286" s="344"/>
      <c r="S286" s="344"/>
      <c r="T286" s="344"/>
      <c r="U286" s="344"/>
      <c r="V286" s="344"/>
      <c r="W286" s="344"/>
      <c r="X286" s="344"/>
      <c r="Y286" s="344"/>
      <c r="Z286" s="344"/>
      <c r="AA286" s="344"/>
      <c r="AB286" s="344"/>
      <c r="AC286" s="344"/>
      <c r="AD286" s="344"/>
      <c r="AE286" s="344"/>
      <c r="AF286" s="344"/>
      <c r="AG286" s="344"/>
      <c r="AH286" s="344"/>
      <c r="AI286" s="344"/>
      <c r="AJ286" s="344"/>
    </row>
    <row r="287" spans="1:36" x14ac:dyDescent="0.2">
      <c r="A287" s="344"/>
      <c r="B287" s="344"/>
      <c r="C287" s="344"/>
      <c r="D287" s="344"/>
      <c r="E287" s="344"/>
      <c r="F287" s="344"/>
      <c r="G287" s="344"/>
      <c r="H287" s="344"/>
      <c r="I287" s="344"/>
      <c r="J287" s="344"/>
      <c r="K287" s="344"/>
      <c r="L287" s="344"/>
      <c r="M287" s="344"/>
      <c r="N287" s="344"/>
      <c r="O287" s="344"/>
      <c r="P287" s="344"/>
      <c r="Q287" s="344"/>
      <c r="R287" s="344"/>
      <c r="S287" s="344"/>
      <c r="T287" s="344"/>
      <c r="U287" s="344"/>
      <c r="V287" s="344"/>
      <c r="W287" s="344"/>
      <c r="X287" s="344"/>
      <c r="Y287" s="344"/>
      <c r="Z287" s="344"/>
      <c r="AA287" s="344"/>
      <c r="AB287" s="344"/>
      <c r="AC287" s="344"/>
      <c r="AD287" s="344"/>
      <c r="AE287" s="344"/>
      <c r="AF287" s="344"/>
      <c r="AG287" s="344"/>
      <c r="AH287" s="344"/>
      <c r="AI287" s="344"/>
      <c r="AJ287" s="344"/>
    </row>
    <row r="288" spans="1:36" x14ac:dyDescent="0.2">
      <c r="A288" s="344"/>
      <c r="B288" s="344"/>
      <c r="C288" s="344"/>
      <c r="D288" s="344"/>
      <c r="E288" s="344"/>
      <c r="F288" s="344"/>
      <c r="G288" s="344"/>
      <c r="H288" s="344"/>
      <c r="I288" s="344"/>
      <c r="J288" s="344"/>
      <c r="K288" s="344"/>
      <c r="L288" s="344"/>
      <c r="M288" s="344"/>
      <c r="N288" s="344"/>
      <c r="O288" s="344"/>
      <c r="P288" s="344"/>
      <c r="Q288" s="344"/>
      <c r="R288" s="344"/>
      <c r="S288" s="344"/>
      <c r="T288" s="344"/>
      <c r="U288" s="344"/>
      <c r="V288" s="344"/>
      <c r="W288" s="344"/>
      <c r="X288" s="344"/>
      <c r="Y288" s="344"/>
      <c r="Z288" s="344"/>
      <c r="AA288" s="344"/>
      <c r="AB288" s="344"/>
      <c r="AC288" s="344"/>
      <c r="AD288" s="344"/>
      <c r="AE288" s="344"/>
      <c r="AF288" s="344"/>
      <c r="AG288" s="344"/>
      <c r="AH288" s="344"/>
      <c r="AI288" s="344"/>
      <c r="AJ288" s="344"/>
    </row>
    <row r="289" spans="1:36" x14ac:dyDescent="0.2">
      <c r="A289" s="344"/>
      <c r="B289" s="344"/>
      <c r="C289" s="344"/>
      <c r="D289" s="344"/>
      <c r="E289" s="344"/>
      <c r="F289" s="344"/>
      <c r="G289" s="344"/>
      <c r="H289" s="344"/>
      <c r="I289" s="344"/>
      <c r="J289" s="344"/>
      <c r="K289" s="344"/>
      <c r="L289" s="344"/>
      <c r="M289" s="344"/>
      <c r="N289" s="344"/>
      <c r="O289" s="344"/>
      <c r="P289" s="344"/>
      <c r="Q289" s="344"/>
      <c r="R289" s="344"/>
      <c r="S289" s="344"/>
      <c r="T289" s="344"/>
      <c r="U289" s="344"/>
      <c r="V289" s="344"/>
      <c r="W289" s="344"/>
      <c r="X289" s="344"/>
      <c r="Y289" s="344"/>
      <c r="Z289" s="344"/>
      <c r="AA289" s="344"/>
      <c r="AB289" s="344"/>
      <c r="AC289" s="344"/>
      <c r="AD289" s="344"/>
      <c r="AE289" s="344"/>
      <c r="AF289" s="344"/>
      <c r="AG289" s="344"/>
      <c r="AH289" s="344"/>
      <c r="AI289" s="344"/>
      <c r="AJ289" s="344"/>
    </row>
    <row r="290" spans="1:36" x14ac:dyDescent="0.2">
      <c r="A290" s="344"/>
      <c r="B290" s="344"/>
      <c r="C290" s="344"/>
      <c r="D290" s="344"/>
      <c r="E290" s="344"/>
      <c r="F290" s="344"/>
      <c r="G290" s="344"/>
      <c r="H290" s="344"/>
      <c r="I290" s="344"/>
      <c r="J290" s="344"/>
      <c r="K290" s="344"/>
      <c r="L290" s="344"/>
      <c r="M290" s="344"/>
      <c r="N290" s="344"/>
      <c r="O290" s="344"/>
      <c r="P290" s="344"/>
      <c r="Q290" s="344"/>
      <c r="R290" s="344"/>
      <c r="S290" s="344"/>
      <c r="T290" s="344"/>
      <c r="U290" s="344"/>
      <c r="V290" s="344"/>
      <c r="W290" s="344"/>
      <c r="X290" s="344"/>
      <c r="Y290" s="344"/>
      <c r="Z290" s="344"/>
      <c r="AA290" s="344"/>
      <c r="AB290" s="344"/>
      <c r="AC290" s="344"/>
      <c r="AD290" s="344"/>
      <c r="AE290" s="344"/>
      <c r="AF290" s="344"/>
      <c r="AG290" s="344"/>
      <c r="AH290" s="344"/>
      <c r="AI290" s="344"/>
      <c r="AJ290" s="344"/>
    </row>
    <row r="291" spans="1:36" x14ac:dyDescent="0.2">
      <c r="A291" s="344"/>
      <c r="B291" s="344"/>
      <c r="C291" s="344"/>
      <c r="D291" s="344"/>
      <c r="E291" s="344"/>
      <c r="F291" s="344"/>
      <c r="G291" s="344"/>
      <c r="H291" s="344"/>
      <c r="I291" s="344"/>
      <c r="J291" s="344"/>
      <c r="K291" s="344"/>
      <c r="L291" s="344"/>
      <c r="M291" s="344"/>
      <c r="N291" s="344"/>
      <c r="O291" s="344"/>
      <c r="P291" s="344"/>
      <c r="Q291" s="344"/>
      <c r="R291" s="344"/>
      <c r="S291" s="344"/>
      <c r="T291" s="344"/>
      <c r="U291" s="344"/>
      <c r="V291" s="344"/>
      <c r="W291" s="344"/>
      <c r="X291" s="344"/>
      <c r="Y291" s="344"/>
      <c r="Z291" s="344"/>
      <c r="AA291" s="344"/>
      <c r="AB291" s="344"/>
      <c r="AC291" s="344"/>
      <c r="AD291" s="344"/>
      <c r="AE291" s="344"/>
      <c r="AF291" s="344"/>
      <c r="AG291" s="344"/>
      <c r="AH291" s="344"/>
      <c r="AI291" s="344"/>
      <c r="AJ291" s="344"/>
    </row>
    <row r="292" spans="1:36" x14ac:dyDescent="0.2">
      <c r="A292" s="344"/>
      <c r="B292" s="344"/>
      <c r="C292" s="344"/>
      <c r="D292" s="344"/>
      <c r="E292" s="344"/>
      <c r="F292" s="344"/>
      <c r="G292" s="344"/>
      <c r="H292" s="344"/>
      <c r="I292" s="344"/>
      <c r="J292" s="344"/>
      <c r="K292" s="344"/>
      <c r="L292" s="344"/>
      <c r="M292" s="344"/>
      <c r="N292" s="344"/>
      <c r="O292" s="344"/>
      <c r="P292" s="344"/>
      <c r="Q292" s="344"/>
      <c r="R292" s="344"/>
      <c r="S292" s="344"/>
      <c r="T292" s="344"/>
      <c r="U292" s="344"/>
      <c r="V292" s="344"/>
      <c r="W292" s="344"/>
      <c r="X292" s="344"/>
      <c r="Y292" s="344"/>
      <c r="Z292" s="344"/>
      <c r="AA292" s="344"/>
      <c r="AB292" s="344"/>
      <c r="AC292" s="344"/>
      <c r="AD292" s="344"/>
      <c r="AE292" s="344"/>
      <c r="AF292" s="344"/>
      <c r="AG292" s="344"/>
      <c r="AH292" s="344"/>
      <c r="AI292" s="344"/>
      <c r="AJ292" s="344"/>
    </row>
    <row r="293" spans="1:36" x14ac:dyDescent="0.2">
      <c r="A293" s="344"/>
      <c r="B293" s="344"/>
      <c r="C293" s="344"/>
      <c r="D293" s="344"/>
      <c r="E293" s="344"/>
      <c r="F293" s="344"/>
      <c r="G293" s="344"/>
      <c r="H293" s="344"/>
      <c r="I293" s="344"/>
      <c r="J293" s="344"/>
      <c r="K293" s="344"/>
      <c r="L293" s="344"/>
      <c r="M293" s="344"/>
      <c r="N293" s="344"/>
      <c r="O293" s="344"/>
      <c r="P293" s="344"/>
      <c r="Q293" s="344"/>
      <c r="R293" s="344"/>
      <c r="S293" s="344"/>
      <c r="T293" s="344"/>
      <c r="U293" s="344"/>
      <c r="V293" s="344"/>
      <c r="W293" s="344"/>
      <c r="X293" s="344"/>
      <c r="Y293" s="344"/>
      <c r="Z293" s="344"/>
      <c r="AA293" s="344"/>
      <c r="AB293" s="344"/>
      <c r="AC293" s="344"/>
      <c r="AD293" s="344"/>
      <c r="AE293" s="344"/>
      <c r="AF293" s="344"/>
      <c r="AG293" s="344"/>
      <c r="AH293" s="344"/>
      <c r="AI293" s="344"/>
      <c r="AJ293" s="344"/>
    </row>
    <row r="294" spans="1:36" x14ac:dyDescent="0.2">
      <c r="A294" s="344"/>
      <c r="B294" s="344"/>
      <c r="C294" s="344"/>
      <c r="D294" s="344"/>
      <c r="E294" s="344"/>
      <c r="F294" s="344"/>
      <c r="G294" s="344"/>
      <c r="H294" s="344"/>
      <c r="I294" s="344"/>
      <c r="J294" s="344"/>
      <c r="K294" s="344"/>
      <c r="L294" s="344"/>
      <c r="M294" s="344"/>
      <c r="N294" s="344"/>
      <c r="O294" s="344"/>
      <c r="P294" s="344"/>
      <c r="Q294" s="344"/>
      <c r="R294" s="344"/>
      <c r="S294" s="344"/>
      <c r="T294" s="344"/>
      <c r="U294" s="344"/>
      <c r="V294" s="344"/>
      <c r="W294" s="344"/>
      <c r="X294" s="344"/>
      <c r="Y294" s="344"/>
      <c r="Z294" s="344"/>
      <c r="AA294" s="344"/>
      <c r="AB294" s="344"/>
      <c r="AC294" s="344"/>
      <c r="AD294" s="344"/>
      <c r="AE294" s="344"/>
      <c r="AF294" s="344"/>
      <c r="AG294" s="344"/>
      <c r="AH294" s="344"/>
      <c r="AI294" s="344"/>
      <c r="AJ294" s="344"/>
    </row>
    <row r="295" spans="1:36" x14ac:dyDescent="0.2">
      <c r="A295" s="344"/>
      <c r="B295" s="344"/>
      <c r="C295" s="344"/>
      <c r="D295" s="344"/>
      <c r="E295" s="344"/>
      <c r="F295" s="344"/>
      <c r="G295" s="344"/>
      <c r="H295" s="344"/>
      <c r="I295" s="344"/>
      <c r="J295" s="344"/>
      <c r="K295" s="344"/>
      <c r="L295" s="344"/>
      <c r="M295" s="344"/>
      <c r="N295" s="344"/>
      <c r="O295" s="344"/>
      <c r="P295" s="344"/>
      <c r="Q295" s="344"/>
      <c r="R295" s="344"/>
      <c r="S295" s="344"/>
      <c r="T295" s="344"/>
      <c r="U295" s="344"/>
      <c r="V295" s="344"/>
      <c r="W295" s="344"/>
      <c r="X295" s="344"/>
      <c r="Y295" s="344"/>
      <c r="Z295" s="344"/>
      <c r="AA295" s="344"/>
      <c r="AB295" s="344"/>
      <c r="AC295" s="344"/>
      <c r="AD295" s="344"/>
      <c r="AE295" s="344"/>
      <c r="AF295" s="344"/>
      <c r="AG295" s="344"/>
      <c r="AH295" s="344"/>
      <c r="AI295" s="344"/>
      <c r="AJ295" s="344"/>
    </row>
    <row r="296" spans="1:36" x14ac:dyDescent="0.2">
      <c r="A296" s="344"/>
      <c r="B296" s="344"/>
      <c r="C296" s="344"/>
      <c r="D296" s="344"/>
      <c r="E296" s="344"/>
      <c r="F296" s="344"/>
      <c r="G296" s="344"/>
      <c r="H296" s="344"/>
      <c r="I296" s="344"/>
      <c r="J296" s="344"/>
      <c r="K296" s="344"/>
      <c r="L296" s="344"/>
      <c r="M296" s="344"/>
      <c r="N296" s="344"/>
      <c r="O296" s="344"/>
      <c r="P296" s="344"/>
      <c r="Q296" s="344"/>
      <c r="R296" s="344"/>
      <c r="S296" s="344"/>
      <c r="T296" s="344"/>
      <c r="U296" s="344"/>
      <c r="V296" s="344"/>
      <c r="W296" s="344"/>
      <c r="X296" s="344"/>
      <c r="Y296" s="344"/>
      <c r="Z296" s="344"/>
      <c r="AA296" s="344"/>
      <c r="AB296" s="344"/>
      <c r="AC296" s="344"/>
      <c r="AD296" s="344"/>
      <c r="AE296" s="344"/>
      <c r="AF296" s="344"/>
      <c r="AG296" s="344"/>
      <c r="AH296" s="344"/>
      <c r="AI296" s="344"/>
      <c r="AJ296" s="344"/>
    </row>
    <row r="297" spans="1:36" x14ac:dyDescent="0.2">
      <c r="A297" s="344"/>
      <c r="B297" s="344"/>
      <c r="C297" s="344"/>
      <c r="D297" s="344"/>
      <c r="E297" s="344"/>
      <c r="F297" s="344"/>
      <c r="G297" s="344"/>
      <c r="H297" s="344"/>
      <c r="I297" s="344"/>
      <c r="J297" s="344"/>
      <c r="K297" s="344"/>
      <c r="L297" s="344"/>
      <c r="M297" s="344"/>
      <c r="N297" s="344"/>
      <c r="O297" s="344"/>
      <c r="P297" s="344"/>
      <c r="Q297" s="344"/>
      <c r="R297" s="344"/>
      <c r="S297" s="344"/>
      <c r="T297" s="344"/>
      <c r="U297" s="344"/>
      <c r="V297" s="344"/>
      <c r="W297" s="344"/>
      <c r="X297" s="344"/>
      <c r="Y297" s="344"/>
      <c r="Z297" s="344"/>
      <c r="AA297" s="344"/>
      <c r="AB297" s="344"/>
      <c r="AC297" s="344"/>
      <c r="AD297" s="344"/>
      <c r="AE297" s="344"/>
      <c r="AF297" s="344"/>
      <c r="AG297" s="344"/>
      <c r="AH297" s="344"/>
      <c r="AI297" s="344"/>
      <c r="AJ297" s="344"/>
    </row>
    <row r="298" spans="1:36" x14ac:dyDescent="0.2">
      <c r="A298" s="344"/>
      <c r="B298" s="344"/>
      <c r="C298" s="344"/>
      <c r="D298" s="344"/>
      <c r="E298" s="344"/>
      <c r="F298" s="344"/>
      <c r="G298" s="344"/>
      <c r="H298" s="344"/>
      <c r="I298" s="344"/>
      <c r="J298" s="344"/>
      <c r="K298" s="344"/>
      <c r="L298" s="344"/>
      <c r="M298" s="344"/>
      <c r="N298" s="344"/>
      <c r="O298" s="344"/>
      <c r="P298" s="344"/>
      <c r="Q298" s="344"/>
      <c r="R298" s="344"/>
      <c r="S298" s="344"/>
      <c r="T298" s="344"/>
      <c r="U298" s="344"/>
      <c r="V298" s="344"/>
      <c r="W298" s="344"/>
      <c r="X298" s="344"/>
      <c r="Y298" s="344"/>
      <c r="Z298" s="344"/>
      <c r="AA298" s="344"/>
      <c r="AB298" s="344"/>
      <c r="AC298" s="344"/>
      <c r="AD298" s="344"/>
      <c r="AE298" s="344"/>
      <c r="AF298" s="344"/>
      <c r="AG298" s="344"/>
      <c r="AH298" s="344"/>
      <c r="AI298" s="344"/>
      <c r="AJ298" s="344"/>
    </row>
    <row r="299" spans="1:36" x14ac:dyDescent="0.2">
      <c r="A299" s="344"/>
      <c r="B299" s="344"/>
      <c r="C299" s="344"/>
      <c r="D299" s="344"/>
      <c r="E299" s="344"/>
      <c r="F299" s="344"/>
      <c r="G299" s="344"/>
      <c r="H299" s="344"/>
      <c r="I299" s="344"/>
      <c r="J299" s="344"/>
      <c r="K299" s="344"/>
      <c r="L299" s="344"/>
      <c r="M299" s="344"/>
      <c r="N299" s="344"/>
      <c r="O299" s="344"/>
      <c r="P299" s="344"/>
      <c r="Q299" s="344"/>
      <c r="R299" s="344"/>
      <c r="S299" s="344"/>
      <c r="T299" s="344"/>
      <c r="U299" s="344"/>
      <c r="V299" s="344"/>
      <c r="W299" s="344"/>
      <c r="X299" s="344"/>
      <c r="Y299" s="344"/>
      <c r="Z299" s="344"/>
      <c r="AA299" s="344"/>
      <c r="AB299" s="344"/>
      <c r="AC299" s="344"/>
      <c r="AD299" s="344"/>
      <c r="AE299" s="344"/>
      <c r="AF299" s="344"/>
      <c r="AG299" s="344"/>
      <c r="AH299" s="344"/>
      <c r="AI299" s="344"/>
      <c r="AJ299" s="344"/>
    </row>
    <row r="300" spans="1:36" x14ac:dyDescent="0.2">
      <c r="A300" s="344"/>
      <c r="B300" s="344"/>
      <c r="C300" s="344"/>
      <c r="D300" s="344"/>
      <c r="E300" s="344"/>
      <c r="F300" s="344"/>
      <c r="G300" s="344"/>
      <c r="H300" s="344"/>
      <c r="I300" s="344"/>
      <c r="J300" s="344"/>
      <c r="K300" s="344"/>
      <c r="L300" s="344"/>
      <c r="M300" s="344"/>
      <c r="N300" s="344"/>
      <c r="O300" s="344"/>
      <c r="P300" s="344"/>
      <c r="Q300" s="344"/>
      <c r="R300" s="344"/>
      <c r="S300" s="344"/>
      <c r="T300" s="344"/>
      <c r="U300" s="344"/>
      <c r="V300" s="344"/>
      <c r="W300" s="344"/>
      <c r="X300" s="344"/>
      <c r="Y300" s="344"/>
      <c r="Z300" s="344"/>
      <c r="AA300" s="344"/>
      <c r="AB300" s="344"/>
      <c r="AC300" s="344"/>
      <c r="AD300" s="344"/>
      <c r="AE300" s="344"/>
      <c r="AF300" s="344"/>
      <c r="AG300" s="344"/>
      <c r="AH300" s="344"/>
      <c r="AI300" s="344"/>
      <c r="AJ300" s="344"/>
    </row>
    <row r="301" spans="1:36" x14ac:dyDescent="0.2">
      <c r="A301" s="344"/>
      <c r="B301" s="344"/>
      <c r="C301" s="344"/>
      <c r="D301" s="344"/>
      <c r="E301" s="344"/>
      <c r="F301" s="344"/>
      <c r="G301" s="344"/>
      <c r="H301" s="344"/>
      <c r="I301" s="344"/>
      <c r="J301" s="344"/>
      <c r="K301" s="344"/>
      <c r="L301" s="344"/>
      <c r="M301" s="344"/>
      <c r="N301" s="344"/>
      <c r="O301" s="344"/>
      <c r="P301" s="344"/>
      <c r="Q301" s="344"/>
      <c r="R301" s="344"/>
      <c r="S301" s="344"/>
      <c r="T301" s="344"/>
      <c r="U301" s="344"/>
      <c r="V301" s="344"/>
      <c r="W301" s="344"/>
      <c r="X301" s="344"/>
      <c r="Y301" s="344"/>
      <c r="Z301" s="344"/>
      <c r="AA301" s="344"/>
      <c r="AB301" s="344"/>
      <c r="AC301" s="344"/>
      <c r="AD301" s="344"/>
      <c r="AE301" s="344"/>
      <c r="AF301" s="344"/>
      <c r="AG301" s="344"/>
      <c r="AH301" s="344"/>
      <c r="AI301" s="344"/>
      <c r="AJ301" s="344"/>
    </row>
    <row r="302" spans="1:36" x14ac:dyDescent="0.2">
      <c r="A302" s="344"/>
      <c r="B302" s="344"/>
      <c r="C302" s="344"/>
      <c r="D302" s="344"/>
      <c r="E302" s="344"/>
      <c r="F302" s="344"/>
      <c r="G302" s="344"/>
      <c r="H302" s="344"/>
      <c r="I302" s="344"/>
      <c r="J302" s="344"/>
      <c r="K302" s="344"/>
      <c r="L302" s="344"/>
      <c r="M302" s="344"/>
      <c r="N302" s="344"/>
      <c r="O302" s="344"/>
      <c r="P302" s="344"/>
      <c r="Q302" s="344"/>
      <c r="R302" s="344"/>
      <c r="S302" s="344"/>
      <c r="T302" s="344"/>
      <c r="U302" s="344"/>
      <c r="V302" s="344"/>
      <c r="W302" s="344"/>
      <c r="X302" s="344"/>
      <c r="Y302" s="344"/>
      <c r="Z302" s="344"/>
      <c r="AA302" s="344"/>
      <c r="AB302" s="344"/>
      <c r="AC302" s="344"/>
      <c r="AD302" s="344"/>
      <c r="AE302" s="344"/>
      <c r="AF302" s="344"/>
      <c r="AG302" s="344"/>
      <c r="AH302" s="344"/>
      <c r="AI302" s="344"/>
      <c r="AJ302" s="344"/>
    </row>
    <row r="303" spans="1:36" x14ac:dyDescent="0.2">
      <c r="A303" s="344"/>
      <c r="B303" s="344"/>
      <c r="C303" s="344"/>
      <c r="D303" s="344"/>
      <c r="E303" s="344"/>
      <c r="F303" s="344"/>
      <c r="G303" s="344"/>
      <c r="H303" s="344"/>
      <c r="I303" s="344"/>
      <c r="J303" s="344"/>
      <c r="K303" s="344"/>
      <c r="L303" s="344"/>
      <c r="M303" s="344"/>
      <c r="N303" s="344"/>
      <c r="O303" s="344"/>
      <c r="P303" s="344"/>
      <c r="Q303" s="344"/>
      <c r="R303" s="344"/>
      <c r="S303" s="344"/>
      <c r="T303" s="344"/>
      <c r="U303" s="344"/>
      <c r="V303" s="344"/>
      <c r="W303" s="344"/>
      <c r="X303" s="344"/>
      <c r="Y303" s="344"/>
      <c r="Z303" s="344"/>
      <c r="AA303" s="344"/>
      <c r="AB303" s="344"/>
      <c r="AC303" s="344"/>
      <c r="AD303" s="344"/>
      <c r="AE303" s="344"/>
      <c r="AF303" s="344"/>
      <c r="AG303" s="344"/>
      <c r="AH303" s="344"/>
      <c r="AI303" s="344"/>
      <c r="AJ303" s="34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152"/>
  <sheetViews>
    <sheetView topLeftCell="H15" workbookViewId="0">
      <selection activeCell="U38" sqref="U38"/>
    </sheetView>
  </sheetViews>
  <sheetFormatPr defaultRowHeight="15" x14ac:dyDescent="0.25"/>
  <cols>
    <col min="1" max="1" width="9" style="6" bestFit="1" customWidth="1"/>
    <col min="2" max="2" width="29.85546875" style="6" bestFit="1" customWidth="1"/>
    <col min="3" max="3" width="24.85546875" style="6" bestFit="1" customWidth="1"/>
    <col min="4" max="4" width="28.42578125" style="6" bestFit="1" customWidth="1"/>
    <col min="5" max="5" width="8.140625" style="6" bestFit="1" customWidth="1"/>
    <col min="6" max="6" width="4.7109375" style="6" bestFit="1" customWidth="1"/>
    <col min="7" max="7" width="8.42578125" style="6" bestFit="1" customWidth="1"/>
    <col min="8" max="8" width="28.7109375" style="6" bestFit="1" customWidth="1"/>
    <col min="9" max="9" width="3.5703125" style="6" bestFit="1" customWidth="1"/>
    <col min="10" max="10" width="5.140625" style="6" bestFit="1" customWidth="1"/>
    <col min="11" max="11" width="15.140625" style="7" bestFit="1" customWidth="1"/>
    <col min="12" max="12" width="9" style="6"/>
    <col min="13" max="13" width="13.140625" style="6" bestFit="1" customWidth="1"/>
    <col min="14" max="15" width="9" style="6"/>
    <col min="16" max="16" width="10.42578125" style="6" bestFit="1" customWidth="1"/>
    <col min="17" max="17" width="9" style="6"/>
    <col min="18" max="18" width="11.42578125" style="6" bestFit="1" customWidth="1"/>
    <col min="19" max="19" width="9" style="6"/>
    <col min="20" max="20" width="10.42578125" style="6" bestFit="1" customWidth="1"/>
    <col min="21" max="21" width="13.140625" style="6" bestFit="1" customWidth="1"/>
    <col min="22" max="256" width="9" style="6"/>
    <col min="257" max="257" width="9" style="6" bestFit="1" customWidth="1"/>
    <col min="258" max="258" width="29.85546875" style="6" bestFit="1" customWidth="1"/>
    <col min="259" max="259" width="24.85546875" style="6" bestFit="1" customWidth="1"/>
    <col min="260" max="260" width="28.42578125" style="6" bestFit="1" customWidth="1"/>
    <col min="261" max="261" width="8.140625" style="6" bestFit="1" customWidth="1"/>
    <col min="262" max="262" width="4.7109375" style="6" bestFit="1" customWidth="1"/>
    <col min="263" max="263" width="8.42578125" style="6" bestFit="1" customWidth="1"/>
    <col min="264" max="264" width="28.7109375" style="6" bestFit="1" customWidth="1"/>
    <col min="265" max="265" width="3.5703125" style="6" bestFit="1" customWidth="1"/>
    <col min="266" max="266" width="5.140625" style="6" bestFit="1" customWidth="1"/>
    <col min="267" max="267" width="15.140625" style="6" bestFit="1" customWidth="1"/>
    <col min="268" max="512" width="9" style="6"/>
    <col min="513" max="513" width="9" style="6" bestFit="1" customWidth="1"/>
    <col min="514" max="514" width="29.85546875" style="6" bestFit="1" customWidth="1"/>
    <col min="515" max="515" width="24.85546875" style="6" bestFit="1" customWidth="1"/>
    <col min="516" max="516" width="28.42578125" style="6" bestFit="1" customWidth="1"/>
    <col min="517" max="517" width="8.140625" style="6" bestFit="1" customWidth="1"/>
    <col min="518" max="518" width="4.7109375" style="6" bestFit="1" customWidth="1"/>
    <col min="519" max="519" width="8.42578125" style="6" bestFit="1" customWidth="1"/>
    <col min="520" max="520" width="28.7109375" style="6" bestFit="1" customWidth="1"/>
    <col min="521" max="521" width="3.5703125" style="6" bestFit="1" customWidth="1"/>
    <col min="522" max="522" width="5.140625" style="6" bestFit="1" customWidth="1"/>
    <col min="523" max="523" width="15.140625" style="6" bestFit="1" customWidth="1"/>
    <col min="524" max="768" width="9" style="6"/>
    <col min="769" max="769" width="9" style="6" bestFit="1" customWidth="1"/>
    <col min="770" max="770" width="29.85546875" style="6" bestFit="1" customWidth="1"/>
    <col min="771" max="771" width="24.85546875" style="6" bestFit="1" customWidth="1"/>
    <col min="772" max="772" width="28.42578125" style="6" bestFit="1" customWidth="1"/>
    <col min="773" max="773" width="8.140625" style="6" bestFit="1" customWidth="1"/>
    <col min="774" max="774" width="4.7109375" style="6" bestFit="1" customWidth="1"/>
    <col min="775" max="775" width="8.42578125" style="6" bestFit="1" customWidth="1"/>
    <col min="776" max="776" width="28.7109375" style="6" bestFit="1" customWidth="1"/>
    <col min="777" max="777" width="3.5703125" style="6" bestFit="1" customWidth="1"/>
    <col min="778" max="778" width="5.140625" style="6" bestFit="1" customWidth="1"/>
    <col min="779" max="779" width="15.140625" style="6" bestFit="1" customWidth="1"/>
    <col min="780" max="1024" width="9" style="6"/>
    <col min="1025" max="1025" width="9" style="6" bestFit="1" customWidth="1"/>
    <col min="1026" max="1026" width="29.85546875" style="6" bestFit="1" customWidth="1"/>
    <col min="1027" max="1027" width="24.85546875" style="6" bestFit="1" customWidth="1"/>
    <col min="1028" max="1028" width="28.42578125" style="6" bestFit="1" customWidth="1"/>
    <col min="1029" max="1029" width="8.140625" style="6" bestFit="1" customWidth="1"/>
    <col min="1030" max="1030" width="4.7109375" style="6" bestFit="1" customWidth="1"/>
    <col min="1031" max="1031" width="8.42578125" style="6" bestFit="1" customWidth="1"/>
    <col min="1032" max="1032" width="28.7109375" style="6" bestFit="1" customWidth="1"/>
    <col min="1033" max="1033" width="3.5703125" style="6" bestFit="1" customWidth="1"/>
    <col min="1034" max="1034" width="5.140625" style="6" bestFit="1" customWidth="1"/>
    <col min="1035" max="1035" width="15.140625" style="6" bestFit="1" customWidth="1"/>
    <col min="1036" max="1280" width="9" style="6"/>
    <col min="1281" max="1281" width="9" style="6" bestFit="1" customWidth="1"/>
    <col min="1282" max="1282" width="29.85546875" style="6" bestFit="1" customWidth="1"/>
    <col min="1283" max="1283" width="24.85546875" style="6" bestFit="1" customWidth="1"/>
    <col min="1284" max="1284" width="28.42578125" style="6" bestFit="1" customWidth="1"/>
    <col min="1285" max="1285" width="8.140625" style="6" bestFit="1" customWidth="1"/>
    <col min="1286" max="1286" width="4.7109375" style="6" bestFit="1" customWidth="1"/>
    <col min="1287" max="1287" width="8.42578125" style="6" bestFit="1" customWidth="1"/>
    <col min="1288" max="1288" width="28.7109375" style="6" bestFit="1" customWidth="1"/>
    <col min="1289" max="1289" width="3.5703125" style="6" bestFit="1" customWidth="1"/>
    <col min="1290" max="1290" width="5.140625" style="6" bestFit="1" customWidth="1"/>
    <col min="1291" max="1291" width="15.140625" style="6" bestFit="1" customWidth="1"/>
    <col min="1292" max="1536" width="9" style="6"/>
    <col min="1537" max="1537" width="9" style="6" bestFit="1" customWidth="1"/>
    <col min="1538" max="1538" width="29.85546875" style="6" bestFit="1" customWidth="1"/>
    <col min="1539" max="1539" width="24.85546875" style="6" bestFit="1" customWidth="1"/>
    <col min="1540" max="1540" width="28.42578125" style="6" bestFit="1" customWidth="1"/>
    <col min="1541" max="1541" width="8.140625" style="6" bestFit="1" customWidth="1"/>
    <col min="1542" max="1542" width="4.7109375" style="6" bestFit="1" customWidth="1"/>
    <col min="1543" max="1543" width="8.42578125" style="6" bestFit="1" customWidth="1"/>
    <col min="1544" max="1544" width="28.7109375" style="6" bestFit="1" customWidth="1"/>
    <col min="1545" max="1545" width="3.5703125" style="6" bestFit="1" customWidth="1"/>
    <col min="1546" max="1546" width="5.140625" style="6" bestFit="1" customWidth="1"/>
    <col min="1547" max="1547" width="15.140625" style="6" bestFit="1" customWidth="1"/>
    <col min="1548" max="1792" width="9" style="6"/>
    <col min="1793" max="1793" width="9" style="6" bestFit="1" customWidth="1"/>
    <col min="1794" max="1794" width="29.85546875" style="6" bestFit="1" customWidth="1"/>
    <col min="1795" max="1795" width="24.85546875" style="6" bestFit="1" customWidth="1"/>
    <col min="1796" max="1796" width="28.42578125" style="6" bestFit="1" customWidth="1"/>
    <col min="1797" max="1797" width="8.140625" style="6" bestFit="1" customWidth="1"/>
    <col min="1798" max="1798" width="4.7109375" style="6" bestFit="1" customWidth="1"/>
    <col min="1799" max="1799" width="8.42578125" style="6" bestFit="1" customWidth="1"/>
    <col min="1800" max="1800" width="28.7109375" style="6" bestFit="1" customWidth="1"/>
    <col min="1801" max="1801" width="3.5703125" style="6" bestFit="1" customWidth="1"/>
    <col min="1802" max="1802" width="5.140625" style="6" bestFit="1" customWidth="1"/>
    <col min="1803" max="1803" width="15.140625" style="6" bestFit="1" customWidth="1"/>
    <col min="1804" max="2048" width="9" style="6"/>
    <col min="2049" max="2049" width="9" style="6" bestFit="1" customWidth="1"/>
    <col min="2050" max="2050" width="29.85546875" style="6" bestFit="1" customWidth="1"/>
    <col min="2051" max="2051" width="24.85546875" style="6" bestFit="1" customWidth="1"/>
    <col min="2052" max="2052" width="28.42578125" style="6" bestFit="1" customWidth="1"/>
    <col min="2053" max="2053" width="8.140625" style="6" bestFit="1" customWidth="1"/>
    <col min="2054" max="2054" width="4.7109375" style="6" bestFit="1" customWidth="1"/>
    <col min="2055" max="2055" width="8.42578125" style="6" bestFit="1" customWidth="1"/>
    <col min="2056" max="2056" width="28.7109375" style="6" bestFit="1" customWidth="1"/>
    <col min="2057" max="2057" width="3.5703125" style="6" bestFit="1" customWidth="1"/>
    <col min="2058" max="2058" width="5.140625" style="6" bestFit="1" customWidth="1"/>
    <col min="2059" max="2059" width="15.140625" style="6" bestFit="1" customWidth="1"/>
    <col min="2060" max="2304" width="9" style="6"/>
    <col min="2305" max="2305" width="9" style="6" bestFit="1" customWidth="1"/>
    <col min="2306" max="2306" width="29.85546875" style="6" bestFit="1" customWidth="1"/>
    <col min="2307" max="2307" width="24.85546875" style="6" bestFit="1" customWidth="1"/>
    <col min="2308" max="2308" width="28.42578125" style="6" bestFit="1" customWidth="1"/>
    <col min="2309" max="2309" width="8.140625" style="6" bestFit="1" customWidth="1"/>
    <col min="2310" max="2310" width="4.7109375" style="6" bestFit="1" customWidth="1"/>
    <col min="2311" max="2311" width="8.42578125" style="6" bestFit="1" customWidth="1"/>
    <col min="2312" max="2312" width="28.7109375" style="6" bestFit="1" customWidth="1"/>
    <col min="2313" max="2313" width="3.5703125" style="6" bestFit="1" customWidth="1"/>
    <col min="2314" max="2314" width="5.140625" style="6" bestFit="1" customWidth="1"/>
    <col min="2315" max="2315" width="15.140625" style="6" bestFit="1" customWidth="1"/>
    <col min="2316" max="2560" width="9" style="6"/>
    <col min="2561" max="2561" width="9" style="6" bestFit="1" customWidth="1"/>
    <col min="2562" max="2562" width="29.85546875" style="6" bestFit="1" customWidth="1"/>
    <col min="2563" max="2563" width="24.85546875" style="6" bestFit="1" customWidth="1"/>
    <col min="2564" max="2564" width="28.42578125" style="6" bestFit="1" customWidth="1"/>
    <col min="2565" max="2565" width="8.140625" style="6" bestFit="1" customWidth="1"/>
    <col min="2566" max="2566" width="4.7109375" style="6" bestFit="1" customWidth="1"/>
    <col min="2567" max="2567" width="8.42578125" style="6" bestFit="1" customWidth="1"/>
    <col min="2568" max="2568" width="28.7109375" style="6" bestFit="1" customWidth="1"/>
    <col min="2569" max="2569" width="3.5703125" style="6" bestFit="1" customWidth="1"/>
    <col min="2570" max="2570" width="5.140625" style="6" bestFit="1" customWidth="1"/>
    <col min="2571" max="2571" width="15.140625" style="6" bestFit="1" customWidth="1"/>
    <col min="2572" max="2816" width="9" style="6"/>
    <col min="2817" max="2817" width="9" style="6" bestFit="1" customWidth="1"/>
    <col min="2818" max="2818" width="29.85546875" style="6" bestFit="1" customWidth="1"/>
    <col min="2819" max="2819" width="24.85546875" style="6" bestFit="1" customWidth="1"/>
    <col min="2820" max="2820" width="28.42578125" style="6" bestFit="1" customWidth="1"/>
    <col min="2821" max="2821" width="8.140625" style="6" bestFit="1" customWidth="1"/>
    <col min="2822" max="2822" width="4.7109375" style="6" bestFit="1" customWidth="1"/>
    <col min="2823" max="2823" width="8.42578125" style="6" bestFit="1" customWidth="1"/>
    <col min="2824" max="2824" width="28.7109375" style="6" bestFit="1" customWidth="1"/>
    <col min="2825" max="2825" width="3.5703125" style="6" bestFit="1" customWidth="1"/>
    <col min="2826" max="2826" width="5.140625" style="6" bestFit="1" customWidth="1"/>
    <col min="2827" max="2827" width="15.140625" style="6" bestFit="1" customWidth="1"/>
    <col min="2828" max="3072" width="9" style="6"/>
    <col min="3073" max="3073" width="9" style="6" bestFit="1" customWidth="1"/>
    <col min="3074" max="3074" width="29.85546875" style="6" bestFit="1" customWidth="1"/>
    <col min="3075" max="3075" width="24.85546875" style="6" bestFit="1" customWidth="1"/>
    <col min="3076" max="3076" width="28.42578125" style="6" bestFit="1" customWidth="1"/>
    <col min="3077" max="3077" width="8.140625" style="6" bestFit="1" customWidth="1"/>
    <col min="3078" max="3078" width="4.7109375" style="6" bestFit="1" customWidth="1"/>
    <col min="3079" max="3079" width="8.42578125" style="6" bestFit="1" customWidth="1"/>
    <col min="3080" max="3080" width="28.7109375" style="6" bestFit="1" customWidth="1"/>
    <col min="3081" max="3081" width="3.5703125" style="6" bestFit="1" customWidth="1"/>
    <col min="3082" max="3082" width="5.140625" style="6" bestFit="1" customWidth="1"/>
    <col min="3083" max="3083" width="15.140625" style="6" bestFit="1" customWidth="1"/>
    <col min="3084" max="3328" width="9" style="6"/>
    <col min="3329" max="3329" width="9" style="6" bestFit="1" customWidth="1"/>
    <col min="3330" max="3330" width="29.85546875" style="6" bestFit="1" customWidth="1"/>
    <col min="3331" max="3331" width="24.85546875" style="6" bestFit="1" customWidth="1"/>
    <col min="3332" max="3332" width="28.42578125" style="6" bestFit="1" customWidth="1"/>
    <col min="3333" max="3333" width="8.140625" style="6" bestFit="1" customWidth="1"/>
    <col min="3334" max="3334" width="4.7109375" style="6" bestFit="1" customWidth="1"/>
    <col min="3335" max="3335" width="8.42578125" style="6" bestFit="1" customWidth="1"/>
    <col min="3336" max="3336" width="28.7109375" style="6" bestFit="1" customWidth="1"/>
    <col min="3337" max="3337" width="3.5703125" style="6" bestFit="1" customWidth="1"/>
    <col min="3338" max="3338" width="5.140625" style="6" bestFit="1" customWidth="1"/>
    <col min="3339" max="3339" width="15.140625" style="6" bestFit="1" customWidth="1"/>
    <col min="3340" max="3584" width="9" style="6"/>
    <col min="3585" max="3585" width="9" style="6" bestFit="1" customWidth="1"/>
    <col min="3586" max="3586" width="29.85546875" style="6" bestFit="1" customWidth="1"/>
    <col min="3587" max="3587" width="24.85546875" style="6" bestFit="1" customWidth="1"/>
    <col min="3588" max="3588" width="28.42578125" style="6" bestFit="1" customWidth="1"/>
    <col min="3589" max="3589" width="8.140625" style="6" bestFit="1" customWidth="1"/>
    <col min="3590" max="3590" width="4.7109375" style="6" bestFit="1" customWidth="1"/>
    <col min="3591" max="3591" width="8.42578125" style="6" bestFit="1" customWidth="1"/>
    <col min="3592" max="3592" width="28.7109375" style="6" bestFit="1" customWidth="1"/>
    <col min="3593" max="3593" width="3.5703125" style="6" bestFit="1" customWidth="1"/>
    <col min="3594" max="3594" width="5.140625" style="6" bestFit="1" customWidth="1"/>
    <col min="3595" max="3595" width="15.140625" style="6" bestFit="1" customWidth="1"/>
    <col min="3596" max="3840" width="9" style="6"/>
    <col min="3841" max="3841" width="9" style="6" bestFit="1" customWidth="1"/>
    <col min="3842" max="3842" width="29.85546875" style="6" bestFit="1" customWidth="1"/>
    <col min="3843" max="3843" width="24.85546875" style="6" bestFit="1" customWidth="1"/>
    <col min="3844" max="3844" width="28.42578125" style="6" bestFit="1" customWidth="1"/>
    <col min="3845" max="3845" width="8.140625" style="6" bestFit="1" customWidth="1"/>
    <col min="3846" max="3846" width="4.7109375" style="6" bestFit="1" customWidth="1"/>
    <col min="3847" max="3847" width="8.42578125" style="6" bestFit="1" customWidth="1"/>
    <col min="3848" max="3848" width="28.7109375" style="6" bestFit="1" customWidth="1"/>
    <col min="3849" max="3849" width="3.5703125" style="6" bestFit="1" customWidth="1"/>
    <col min="3850" max="3850" width="5.140625" style="6" bestFit="1" customWidth="1"/>
    <col min="3851" max="3851" width="15.140625" style="6" bestFit="1" customWidth="1"/>
    <col min="3852" max="4096" width="9" style="6"/>
    <col min="4097" max="4097" width="9" style="6" bestFit="1" customWidth="1"/>
    <col min="4098" max="4098" width="29.85546875" style="6" bestFit="1" customWidth="1"/>
    <col min="4099" max="4099" width="24.85546875" style="6" bestFit="1" customWidth="1"/>
    <col min="4100" max="4100" width="28.42578125" style="6" bestFit="1" customWidth="1"/>
    <col min="4101" max="4101" width="8.140625" style="6" bestFit="1" customWidth="1"/>
    <col min="4102" max="4102" width="4.7109375" style="6" bestFit="1" customWidth="1"/>
    <col min="4103" max="4103" width="8.42578125" style="6" bestFit="1" customWidth="1"/>
    <col min="4104" max="4104" width="28.7109375" style="6" bestFit="1" customWidth="1"/>
    <col min="4105" max="4105" width="3.5703125" style="6" bestFit="1" customWidth="1"/>
    <col min="4106" max="4106" width="5.140625" style="6" bestFit="1" customWidth="1"/>
    <col min="4107" max="4107" width="15.140625" style="6" bestFit="1" customWidth="1"/>
    <col min="4108" max="4352" width="9" style="6"/>
    <col min="4353" max="4353" width="9" style="6" bestFit="1" customWidth="1"/>
    <col min="4354" max="4354" width="29.85546875" style="6" bestFit="1" customWidth="1"/>
    <col min="4355" max="4355" width="24.85546875" style="6" bestFit="1" customWidth="1"/>
    <col min="4356" max="4356" width="28.42578125" style="6" bestFit="1" customWidth="1"/>
    <col min="4357" max="4357" width="8.140625" style="6" bestFit="1" customWidth="1"/>
    <col min="4358" max="4358" width="4.7109375" style="6" bestFit="1" customWidth="1"/>
    <col min="4359" max="4359" width="8.42578125" style="6" bestFit="1" customWidth="1"/>
    <col min="4360" max="4360" width="28.7109375" style="6" bestFit="1" customWidth="1"/>
    <col min="4361" max="4361" width="3.5703125" style="6" bestFit="1" customWidth="1"/>
    <col min="4362" max="4362" width="5.140625" style="6" bestFit="1" customWidth="1"/>
    <col min="4363" max="4363" width="15.140625" style="6" bestFit="1" customWidth="1"/>
    <col min="4364" max="4608" width="9" style="6"/>
    <col min="4609" max="4609" width="9" style="6" bestFit="1" customWidth="1"/>
    <col min="4610" max="4610" width="29.85546875" style="6" bestFit="1" customWidth="1"/>
    <col min="4611" max="4611" width="24.85546875" style="6" bestFit="1" customWidth="1"/>
    <col min="4612" max="4612" width="28.42578125" style="6" bestFit="1" customWidth="1"/>
    <col min="4613" max="4613" width="8.140625" style="6" bestFit="1" customWidth="1"/>
    <col min="4614" max="4614" width="4.7109375" style="6" bestFit="1" customWidth="1"/>
    <col min="4615" max="4615" width="8.42578125" style="6" bestFit="1" customWidth="1"/>
    <col min="4616" max="4616" width="28.7109375" style="6" bestFit="1" customWidth="1"/>
    <col min="4617" max="4617" width="3.5703125" style="6" bestFit="1" customWidth="1"/>
    <col min="4618" max="4618" width="5.140625" style="6" bestFit="1" customWidth="1"/>
    <col min="4619" max="4619" width="15.140625" style="6" bestFit="1" customWidth="1"/>
    <col min="4620" max="4864" width="9" style="6"/>
    <col min="4865" max="4865" width="9" style="6" bestFit="1" customWidth="1"/>
    <col min="4866" max="4866" width="29.85546875" style="6" bestFit="1" customWidth="1"/>
    <col min="4867" max="4867" width="24.85546875" style="6" bestFit="1" customWidth="1"/>
    <col min="4868" max="4868" width="28.42578125" style="6" bestFit="1" customWidth="1"/>
    <col min="4869" max="4869" width="8.140625" style="6" bestFit="1" customWidth="1"/>
    <col min="4870" max="4870" width="4.7109375" style="6" bestFit="1" customWidth="1"/>
    <col min="4871" max="4871" width="8.42578125" style="6" bestFit="1" customWidth="1"/>
    <col min="4872" max="4872" width="28.7109375" style="6" bestFit="1" customWidth="1"/>
    <col min="4873" max="4873" width="3.5703125" style="6" bestFit="1" customWidth="1"/>
    <col min="4874" max="4874" width="5.140625" style="6" bestFit="1" customWidth="1"/>
    <col min="4875" max="4875" width="15.140625" style="6" bestFit="1" customWidth="1"/>
    <col min="4876" max="5120" width="9" style="6"/>
    <col min="5121" max="5121" width="9" style="6" bestFit="1" customWidth="1"/>
    <col min="5122" max="5122" width="29.85546875" style="6" bestFit="1" customWidth="1"/>
    <col min="5123" max="5123" width="24.85546875" style="6" bestFit="1" customWidth="1"/>
    <col min="5124" max="5124" width="28.42578125" style="6" bestFit="1" customWidth="1"/>
    <col min="5125" max="5125" width="8.140625" style="6" bestFit="1" customWidth="1"/>
    <col min="5126" max="5126" width="4.7109375" style="6" bestFit="1" customWidth="1"/>
    <col min="5127" max="5127" width="8.42578125" style="6" bestFit="1" customWidth="1"/>
    <col min="5128" max="5128" width="28.7109375" style="6" bestFit="1" customWidth="1"/>
    <col min="5129" max="5129" width="3.5703125" style="6" bestFit="1" customWidth="1"/>
    <col min="5130" max="5130" width="5.140625" style="6" bestFit="1" customWidth="1"/>
    <col min="5131" max="5131" width="15.140625" style="6" bestFit="1" customWidth="1"/>
    <col min="5132" max="5376" width="9" style="6"/>
    <col min="5377" max="5377" width="9" style="6" bestFit="1" customWidth="1"/>
    <col min="5378" max="5378" width="29.85546875" style="6" bestFit="1" customWidth="1"/>
    <col min="5379" max="5379" width="24.85546875" style="6" bestFit="1" customWidth="1"/>
    <col min="5380" max="5380" width="28.42578125" style="6" bestFit="1" customWidth="1"/>
    <col min="5381" max="5381" width="8.140625" style="6" bestFit="1" customWidth="1"/>
    <col min="5382" max="5382" width="4.7109375" style="6" bestFit="1" customWidth="1"/>
    <col min="5383" max="5383" width="8.42578125" style="6" bestFit="1" customWidth="1"/>
    <col min="5384" max="5384" width="28.7109375" style="6" bestFit="1" customWidth="1"/>
    <col min="5385" max="5385" width="3.5703125" style="6" bestFit="1" customWidth="1"/>
    <col min="5386" max="5386" width="5.140625" style="6" bestFit="1" customWidth="1"/>
    <col min="5387" max="5387" width="15.140625" style="6" bestFit="1" customWidth="1"/>
    <col min="5388" max="5632" width="9" style="6"/>
    <col min="5633" max="5633" width="9" style="6" bestFit="1" customWidth="1"/>
    <col min="5634" max="5634" width="29.85546875" style="6" bestFit="1" customWidth="1"/>
    <col min="5635" max="5635" width="24.85546875" style="6" bestFit="1" customWidth="1"/>
    <col min="5636" max="5636" width="28.42578125" style="6" bestFit="1" customWidth="1"/>
    <col min="5637" max="5637" width="8.140625" style="6" bestFit="1" customWidth="1"/>
    <col min="5638" max="5638" width="4.7109375" style="6" bestFit="1" customWidth="1"/>
    <col min="5639" max="5639" width="8.42578125" style="6" bestFit="1" customWidth="1"/>
    <col min="5640" max="5640" width="28.7109375" style="6" bestFit="1" customWidth="1"/>
    <col min="5641" max="5641" width="3.5703125" style="6" bestFit="1" customWidth="1"/>
    <col min="5642" max="5642" width="5.140625" style="6" bestFit="1" customWidth="1"/>
    <col min="5643" max="5643" width="15.140625" style="6" bestFit="1" customWidth="1"/>
    <col min="5644" max="5888" width="9" style="6"/>
    <col min="5889" max="5889" width="9" style="6" bestFit="1" customWidth="1"/>
    <col min="5890" max="5890" width="29.85546875" style="6" bestFit="1" customWidth="1"/>
    <col min="5891" max="5891" width="24.85546875" style="6" bestFit="1" customWidth="1"/>
    <col min="5892" max="5892" width="28.42578125" style="6" bestFit="1" customWidth="1"/>
    <col min="5893" max="5893" width="8.140625" style="6" bestFit="1" customWidth="1"/>
    <col min="5894" max="5894" width="4.7109375" style="6" bestFit="1" customWidth="1"/>
    <col min="5895" max="5895" width="8.42578125" style="6" bestFit="1" customWidth="1"/>
    <col min="5896" max="5896" width="28.7109375" style="6" bestFit="1" customWidth="1"/>
    <col min="5897" max="5897" width="3.5703125" style="6" bestFit="1" customWidth="1"/>
    <col min="5898" max="5898" width="5.140625" style="6" bestFit="1" customWidth="1"/>
    <col min="5899" max="5899" width="15.140625" style="6" bestFit="1" customWidth="1"/>
    <col min="5900" max="6144" width="9" style="6"/>
    <col min="6145" max="6145" width="9" style="6" bestFit="1" customWidth="1"/>
    <col min="6146" max="6146" width="29.85546875" style="6" bestFit="1" customWidth="1"/>
    <col min="6147" max="6147" width="24.85546875" style="6" bestFit="1" customWidth="1"/>
    <col min="6148" max="6148" width="28.42578125" style="6" bestFit="1" customWidth="1"/>
    <col min="6149" max="6149" width="8.140625" style="6" bestFit="1" customWidth="1"/>
    <col min="6150" max="6150" width="4.7109375" style="6" bestFit="1" customWidth="1"/>
    <col min="6151" max="6151" width="8.42578125" style="6" bestFit="1" customWidth="1"/>
    <col min="6152" max="6152" width="28.7109375" style="6" bestFit="1" customWidth="1"/>
    <col min="6153" max="6153" width="3.5703125" style="6" bestFit="1" customWidth="1"/>
    <col min="6154" max="6154" width="5.140625" style="6" bestFit="1" customWidth="1"/>
    <col min="6155" max="6155" width="15.140625" style="6" bestFit="1" customWidth="1"/>
    <col min="6156" max="6400" width="9" style="6"/>
    <col min="6401" max="6401" width="9" style="6" bestFit="1" customWidth="1"/>
    <col min="6402" max="6402" width="29.85546875" style="6" bestFit="1" customWidth="1"/>
    <col min="6403" max="6403" width="24.85546875" style="6" bestFit="1" customWidth="1"/>
    <col min="6404" max="6404" width="28.42578125" style="6" bestFit="1" customWidth="1"/>
    <col min="6405" max="6405" width="8.140625" style="6" bestFit="1" customWidth="1"/>
    <col min="6406" max="6406" width="4.7109375" style="6" bestFit="1" customWidth="1"/>
    <col min="6407" max="6407" width="8.42578125" style="6" bestFit="1" customWidth="1"/>
    <col min="6408" max="6408" width="28.7109375" style="6" bestFit="1" customWidth="1"/>
    <col min="6409" max="6409" width="3.5703125" style="6" bestFit="1" customWidth="1"/>
    <col min="6410" max="6410" width="5.140625" style="6" bestFit="1" customWidth="1"/>
    <col min="6411" max="6411" width="15.140625" style="6" bestFit="1" customWidth="1"/>
    <col min="6412" max="6656" width="9" style="6"/>
    <col min="6657" max="6657" width="9" style="6" bestFit="1" customWidth="1"/>
    <col min="6658" max="6658" width="29.85546875" style="6" bestFit="1" customWidth="1"/>
    <col min="6659" max="6659" width="24.85546875" style="6" bestFit="1" customWidth="1"/>
    <col min="6660" max="6660" width="28.42578125" style="6" bestFit="1" customWidth="1"/>
    <col min="6661" max="6661" width="8.140625" style="6" bestFit="1" customWidth="1"/>
    <col min="6662" max="6662" width="4.7109375" style="6" bestFit="1" customWidth="1"/>
    <col min="6663" max="6663" width="8.42578125" style="6" bestFit="1" customWidth="1"/>
    <col min="6664" max="6664" width="28.7109375" style="6" bestFit="1" customWidth="1"/>
    <col min="6665" max="6665" width="3.5703125" style="6" bestFit="1" customWidth="1"/>
    <col min="6666" max="6666" width="5.140625" style="6" bestFit="1" customWidth="1"/>
    <col min="6667" max="6667" width="15.140625" style="6" bestFit="1" customWidth="1"/>
    <col min="6668" max="6912" width="9" style="6"/>
    <col min="6913" max="6913" width="9" style="6" bestFit="1" customWidth="1"/>
    <col min="6914" max="6914" width="29.85546875" style="6" bestFit="1" customWidth="1"/>
    <col min="6915" max="6915" width="24.85546875" style="6" bestFit="1" customWidth="1"/>
    <col min="6916" max="6916" width="28.42578125" style="6" bestFit="1" customWidth="1"/>
    <col min="6917" max="6917" width="8.140625" style="6" bestFit="1" customWidth="1"/>
    <col min="6918" max="6918" width="4.7109375" style="6" bestFit="1" customWidth="1"/>
    <col min="6919" max="6919" width="8.42578125" style="6" bestFit="1" customWidth="1"/>
    <col min="6920" max="6920" width="28.7109375" style="6" bestFit="1" customWidth="1"/>
    <col min="6921" max="6921" width="3.5703125" style="6" bestFit="1" customWidth="1"/>
    <col min="6922" max="6922" width="5.140625" style="6" bestFit="1" customWidth="1"/>
    <col min="6923" max="6923" width="15.140625" style="6" bestFit="1" customWidth="1"/>
    <col min="6924" max="7168" width="9" style="6"/>
    <col min="7169" max="7169" width="9" style="6" bestFit="1" customWidth="1"/>
    <col min="7170" max="7170" width="29.85546875" style="6" bestFit="1" customWidth="1"/>
    <col min="7171" max="7171" width="24.85546875" style="6" bestFit="1" customWidth="1"/>
    <col min="7172" max="7172" width="28.42578125" style="6" bestFit="1" customWidth="1"/>
    <col min="7173" max="7173" width="8.140625" style="6" bestFit="1" customWidth="1"/>
    <col min="7174" max="7174" width="4.7109375" style="6" bestFit="1" customWidth="1"/>
    <col min="7175" max="7175" width="8.42578125" style="6" bestFit="1" customWidth="1"/>
    <col min="7176" max="7176" width="28.7109375" style="6" bestFit="1" customWidth="1"/>
    <col min="7177" max="7177" width="3.5703125" style="6" bestFit="1" customWidth="1"/>
    <col min="7178" max="7178" width="5.140625" style="6" bestFit="1" customWidth="1"/>
    <col min="7179" max="7179" width="15.140625" style="6" bestFit="1" customWidth="1"/>
    <col min="7180" max="7424" width="9" style="6"/>
    <col min="7425" max="7425" width="9" style="6" bestFit="1" customWidth="1"/>
    <col min="7426" max="7426" width="29.85546875" style="6" bestFit="1" customWidth="1"/>
    <col min="7427" max="7427" width="24.85546875" style="6" bestFit="1" customWidth="1"/>
    <col min="7428" max="7428" width="28.42578125" style="6" bestFit="1" customWidth="1"/>
    <col min="7429" max="7429" width="8.140625" style="6" bestFit="1" customWidth="1"/>
    <col min="7430" max="7430" width="4.7109375" style="6" bestFit="1" customWidth="1"/>
    <col min="7431" max="7431" width="8.42578125" style="6" bestFit="1" customWidth="1"/>
    <col min="7432" max="7432" width="28.7109375" style="6" bestFit="1" customWidth="1"/>
    <col min="7433" max="7433" width="3.5703125" style="6" bestFit="1" customWidth="1"/>
    <col min="7434" max="7434" width="5.140625" style="6" bestFit="1" customWidth="1"/>
    <col min="7435" max="7435" width="15.140625" style="6" bestFit="1" customWidth="1"/>
    <col min="7436" max="7680" width="9" style="6"/>
    <col min="7681" max="7681" width="9" style="6" bestFit="1" customWidth="1"/>
    <col min="7682" max="7682" width="29.85546875" style="6" bestFit="1" customWidth="1"/>
    <col min="7683" max="7683" width="24.85546875" style="6" bestFit="1" customWidth="1"/>
    <col min="7684" max="7684" width="28.42578125" style="6" bestFit="1" customWidth="1"/>
    <col min="7685" max="7685" width="8.140625" style="6" bestFit="1" customWidth="1"/>
    <col min="7686" max="7686" width="4.7109375" style="6" bestFit="1" customWidth="1"/>
    <col min="7687" max="7687" width="8.42578125" style="6" bestFit="1" customWidth="1"/>
    <col min="7688" max="7688" width="28.7109375" style="6" bestFit="1" customWidth="1"/>
    <col min="7689" max="7689" width="3.5703125" style="6" bestFit="1" customWidth="1"/>
    <col min="7690" max="7690" width="5.140625" style="6" bestFit="1" customWidth="1"/>
    <col min="7691" max="7691" width="15.140625" style="6" bestFit="1" customWidth="1"/>
    <col min="7692" max="7936" width="9" style="6"/>
    <col min="7937" max="7937" width="9" style="6" bestFit="1" customWidth="1"/>
    <col min="7938" max="7938" width="29.85546875" style="6" bestFit="1" customWidth="1"/>
    <col min="7939" max="7939" width="24.85546875" style="6" bestFit="1" customWidth="1"/>
    <col min="7940" max="7940" width="28.42578125" style="6" bestFit="1" customWidth="1"/>
    <col min="7941" max="7941" width="8.140625" style="6" bestFit="1" customWidth="1"/>
    <col min="7942" max="7942" width="4.7109375" style="6" bestFit="1" customWidth="1"/>
    <col min="7943" max="7943" width="8.42578125" style="6" bestFit="1" customWidth="1"/>
    <col min="7944" max="7944" width="28.7109375" style="6" bestFit="1" customWidth="1"/>
    <col min="7945" max="7945" width="3.5703125" style="6" bestFit="1" customWidth="1"/>
    <col min="7946" max="7946" width="5.140625" style="6" bestFit="1" customWidth="1"/>
    <col min="7947" max="7947" width="15.140625" style="6" bestFit="1" customWidth="1"/>
    <col min="7948" max="8192" width="9" style="6"/>
    <col min="8193" max="8193" width="9" style="6" bestFit="1" customWidth="1"/>
    <col min="8194" max="8194" width="29.85546875" style="6" bestFit="1" customWidth="1"/>
    <col min="8195" max="8195" width="24.85546875" style="6" bestFit="1" customWidth="1"/>
    <col min="8196" max="8196" width="28.42578125" style="6" bestFit="1" customWidth="1"/>
    <col min="8197" max="8197" width="8.140625" style="6" bestFit="1" customWidth="1"/>
    <col min="8198" max="8198" width="4.7109375" style="6" bestFit="1" customWidth="1"/>
    <col min="8199" max="8199" width="8.42578125" style="6" bestFit="1" customWidth="1"/>
    <col min="8200" max="8200" width="28.7109375" style="6" bestFit="1" customWidth="1"/>
    <col min="8201" max="8201" width="3.5703125" style="6" bestFit="1" customWidth="1"/>
    <col min="8202" max="8202" width="5.140625" style="6" bestFit="1" customWidth="1"/>
    <col min="8203" max="8203" width="15.140625" style="6" bestFit="1" customWidth="1"/>
    <col min="8204" max="8448" width="9" style="6"/>
    <col min="8449" max="8449" width="9" style="6" bestFit="1" customWidth="1"/>
    <col min="8450" max="8450" width="29.85546875" style="6" bestFit="1" customWidth="1"/>
    <col min="8451" max="8451" width="24.85546875" style="6" bestFit="1" customWidth="1"/>
    <col min="8452" max="8452" width="28.42578125" style="6" bestFit="1" customWidth="1"/>
    <col min="8453" max="8453" width="8.140625" style="6" bestFit="1" customWidth="1"/>
    <col min="8454" max="8454" width="4.7109375" style="6" bestFit="1" customWidth="1"/>
    <col min="8455" max="8455" width="8.42578125" style="6" bestFit="1" customWidth="1"/>
    <col min="8456" max="8456" width="28.7109375" style="6" bestFit="1" customWidth="1"/>
    <col min="8457" max="8457" width="3.5703125" style="6" bestFit="1" customWidth="1"/>
    <col min="8458" max="8458" width="5.140625" style="6" bestFit="1" customWidth="1"/>
    <col min="8459" max="8459" width="15.140625" style="6" bestFit="1" customWidth="1"/>
    <col min="8460" max="8704" width="9" style="6"/>
    <col min="8705" max="8705" width="9" style="6" bestFit="1" customWidth="1"/>
    <col min="8706" max="8706" width="29.85546875" style="6" bestFit="1" customWidth="1"/>
    <col min="8707" max="8707" width="24.85546875" style="6" bestFit="1" customWidth="1"/>
    <col min="8708" max="8708" width="28.42578125" style="6" bestFit="1" customWidth="1"/>
    <col min="8709" max="8709" width="8.140625" style="6" bestFit="1" customWidth="1"/>
    <col min="8710" max="8710" width="4.7109375" style="6" bestFit="1" customWidth="1"/>
    <col min="8711" max="8711" width="8.42578125" style="6" bestFit="1" customWidth="1"/>
    <col min="8712" max="8712" width="28.7109375" style="6" bestFit="1" customWidth="1"/>
    <col min="8713" max="8713" width="3.5703125" style="6" bestFit="1" customWidth="1"/>
    <col min="8714" max="8714" width="5.140625" style="6" bestFit="1" customWidth="1"/>
    <col min="8715" max="8715" width="15.140625" style="6" bestFit="1" customWidth="1"/>
    <col min="8716" max="8960" width="9" style="6"/>
    <col min="8961" max="8961" width="9" style="6" bestFit="1" customWidth="1"/>
    <col min="8962" max="8962" width="29.85546875" style="6" bestFit="1" customWidth="1"/>
    <col min="8963" max="8963" width="24.85546875" style="6" bestFit="1" customWidth="1"/>
    <col min="8964" max="8964" width="28.42578125" style="6" bestFit="1" customWidth="1"/>
    <col min="8965" max="8965" width="8.140625" style="6" bestFit="1" customWidth="1"/>
    <col min="8966" max="8966" width="4.7109375" style="6" bestFit="1" customWidth="1"/>
    <col min="8967" max="8967" width="8.42578125" style="6" bestFit="1" customWidth="1"/>
    <col min="8968" max="8968" width="28.7109375" style="6" bestFit="1" customWidth="1"/>
    <col min="8969" max="8969" width="3.5703125" style="6" bestFit="1" customWidth="1"/>
    <col min="8970" max="8970" width="5.140625" style="6" bestFit="1" customWidth="1"/>
    <col min="8971" max="8971" width="15.140625" style="6" bestFit="1" customWidth="1"/>
    <col min="8972" max="9216" width="9" style="6"/>
    <col min="9217" max="9217" width="9" style="6" bestFit="1" customWidth="1"/>
    <col min="9218" max="9218" width="29.85546875" style="6" bestFit="1" customWidth="1"/>
    <col min="9219" max="9219" width="24.85546875" style="6" bestFit="1" customWidth="1"/>
    <col min="9220" max="9220" width="28.42578125" style="6" bestFit="1" customWidth="1"/>
    <col min="9221" max="9221" width="8.140625" style="6" bestFit="1" customWidth="1"/>
    <col min="9222" max="9222" width="4.7109375" style="6" bestFit="1" customWidth="1"/>
    <col min="9223" max="9223" width="8.42578125" style="6" bestFit="1" customWidth="1"/>
    <col min="9224" max="9224" width="28.7109375" style="6" bestFit="1" customWidth="1"/>
    <col min="9225" max="9225" width="3.5703125" style="6" bestFit="1" customWidth="1"/>
    <col min="9226" max="9226" width="5.140625" style="6" bestFit="1" customWidth="1"/>
    <col min="9227" max="9227" width="15.140625" style="6" bestFit="1" customWidth="1"/>
    <col min="9228" max="9472" width="9" style="6"/>
    <col min="9473" max="9473" width="9" style="6" bestFit="1" customWidth="1"/>
    <col min="9474" max="9474" width="29.85546875" style="6" bestFit="1" customWidth="1"/>
    <col min="9475" max="9475" width="24.85546875" style="6" bestFit="1" customWidth="1"/>
    <col min="9476" max="9476" width="28.42578125" style="6" bestFit="1" customWidth="1"/>
    <col min="9477" max="9477" width="8.140625" style="6" bestFit="1" customWidth="1"/>
    <col min="9478" max="9478" width="4.7109375" style="6" bestFit="1" customWidth="1"/>
    <col min="9479" max="9479" width="8.42578125" style="6" bestFit="1" customWidth="1"/>
    <col min="9480" max="9480" width="28.7109375" style="6" bestFit="1" customWidth="1"/>
    <col min="9481" max="9481" width="3.5703125" style="6" bestFit="1" customWidth="1"/>
    <col min="9482" max="9482" width="5.140625" style="6" bestFit="1" customWidth="1"/>
    <col min="9483" max="9483" width="15.140625" style="6" bestFit="1" customWidth="1"/>
    <col min="9484" max="9728" width="9" style="6"/>
    <col min="9729" max="9729" width="9" style="6" bestFit="1" customWidth="1"/>
    <col min="9730" max="9730" width="29.85546875" style="6" bestFit="1" customWidth="1"/>
    <col min="9731" max="9731" width="24.85546875" style="6" bestFit="1" customWidth="1"/>
    <col min="9732" max="9732" width="28.42578125" style="6" bestFit="1" customWidth="1"/>
    <col min="9733" max="9733" width="8.140625" style="6" bestFit="1" customWidth="1"/>
    <col min="9734" max="9734" width="4.7109375" style="6" bestFit="1" customWidth="1"/>
    <col min="9735" max="9735" width="8.42578125" style="6" bestFit="1" customWidth="1"/>
    <col min="9736" max="9736" width="28.7109375" style="6" bestFit="1" customWidth="1"/>
    <col min="9737" max="9737" width="3.5703125" style="6" bestFit="1" customWidth="1"/>
    <col min="9738" max="9738" width="5.140625" style="6" bestFit="1" customWidth="1"/>
    <col min="9739" max="9739" width="15.140625" style="6" bestFit="1" customWidth="1"/>
    <col min="9740" max="9984" width="9" style="6"/>
    <col min="9985" max="9985" width="9" style="6" bestFit="1" customWidth="1"/>
    <col min="9986" max="9986" width="29.85546875" style="6" bestFit="1" customWidth="1"/>
    <col min="9987" max="9987" width="24.85546875" style="6" bestFit="1" customWidth="1"/>
    <col min="9988" max="9988" width="28.42578125" style="6" bestFit="1" customWidth="1"/>
    <col min="9989" max="9989" width="8.140625" style="6" bestFit="1" customWidth="1"/>
    <col min="9990" max="9990" width="4.7109375" style="6" bestFit="1" customWidth="1"/>
    <col min="9991" max="9991" width="8.42578125" style="6" bestFit="1" customWidth="1"/>
    <col min="9992" max="9992" width="28.7109375" style="6" bestFit="1" customWidth="1"/>
    <col min="9993" max="9993" width="3.5703125" style="6" bestFit="1" customWidth="1"/>
    <col min="9994" max="9994" width="5.140625" style="6" bestFit="1" customWidth="1"/>
    <col min="9995" max="9995" width="15.140625" style="6" bestFit="1" customWidth="1"/>
    <col min="9996" max="10240" width="9" style="6"/>
    <col min="10241" max="10241" width="9" style="6" bestFit="1" customWidth="1"/>
    <col min="10242" max="10242" width="29.85546875" style="6" bestFit="1" customWidth="1"/>
    <col min="10243" max="10243" width="24.85546875" style="6" bestFit="1" customWidth="1"/>
    <col min="10244" max="10244" width="28.42578125" style="6" bestFit="1" customWidth="1"/>
    <col min="10245" max="10245" width="8.140625" style="6" bestFit="1" customWidth="1"/>
    <col min="10246" max="10246" width="4.7109375" style="6" bestFit="1" customWidth="1"/>
    <col min="10247" max="10247" width="8.42578125" style="6" bestFit="1" customWidth="1"/>
    <col min="10248" max="10248" width="28.7109375" style="6" bestFit="1" customWidth="1"/>
    <col min="10249" max="10249" width="3.5703125" style="6" bestFit="1" customWidth="1"/>
    <col min="10250" max="10250" width="5.140625" style="6" bestFit="1" customWidth="1"/>
    <col min="10251" max="10251" width="15.140625" style="6" bestFit="1" customWidth="1"/>
    <col min="10252" max="10496" width="9" style="6"/>
    <col min="10497" max="10497" width="9" style="6" bestFit="1" customWidth="1"/>
    <col min="10498" max="10498" width="29.85546875" style="6" bestFit="1" customWidth="1"/>
    <col min="10499" max="10499" width="24.85546875" style="6" bestFit="1" customWidth="1"/>
    <col min="10500" max="10500" width="28.42578125" style="6" bestFit="1" customWidth="1"/>
    <col min="10501" max="10501" width="8.140625" style="6" bestFit="1" customWidth="1"/>
    <col min="10502" max="10502" width="4.7109375" style="6" bestFit="1" customWidth="1"/>
    <col min="10503" max="10503" width="8.42578125" style="6" bestFit="1" customWidth="1"/>
    <col min="10504" max="10504" width="28.7109375" style="6" bestFit="1" customWidth="1"/>
    <col min="10505" max="10505" width="3.5703125" style="6" bestFit="1" customWidth="1"/>
    <col min="10506" max="10506" width="5.140625" style="6" bestFit="1" customWidth="1"/>
    <col min="10507" max="10507" width="15.140625" style="6" bestFit="1" customWidth="1"/>
    <col min="10508" max="10752" width="9" style="6"/>
    <col min="10753" max="10753" width="9" style="6" bestFit="1" customWidth="1"/>
    <col min="10754" max="10754" width="29.85546875" style="6" bestFit="1" customWidth="1"/>
    <col min="10755" max="10755" width="24.85546875" style="6" bestFit="1" customWidth="1"/>
    <col min="10756" max="10756" width="28.42578125" style="6" bestFit="1" customWidth="1"/>
    <col min="10757" max="10757" width="8.140625" style="6" bestFit="1" customWidth="1"/>
    <col min="10758" max="10758" width="4.7109375" style="6" bestFit="1" customWidth="1"/>
    <col min="10759" max="10759" width="8.42578125" style="6" bestFit="1" customWidth="1"/>
    <col min="10760" max="10760" width="28.7109375" style="6" bestFit="1" customWidth="1"/>
    <col min="10761" max="10761" width="3.5703125" style="6" bestFit="1" customWidth="1"/>
    <col min="10762" max="10762" width="5.140625" style="6" bestFit="1" customWidth="1"/>
    <col min="10763" max="10763" width="15.140625" style="6" bestFit="1" customWidth="1"/>
    <col min="10764" max="11008" width="9" style="6"/>
    <col min="11009" max="11009" width="9" style="6" bestFit="1" customWidth="1"/>
    <col min="11010" max="11010" width="29.85546875" style="6" bestFit="1" customWidth="1"/>
    <col min="11011" max="11011" width="24.85546875" style="6" bestFit="1" customWidth="1"/>
    <col min="11012" max="11012" width="28.42578125" style="6" bestFit="1" customWidth="1"/>
    <col min="11013" max="11013" width="8.140625" style="6" bestFit="1" customWidth="1"/>
    <col min="11014" max="11014" width="4.7109375" style="6" bestFit="1" customWidth="1"/>
    <col min="11015" max="11015" width="8.42578125" style="6" bestFit="1" customWidth="1"/>
    <col min="11016" max="11016" width="28.7109375" style="6" bestFit="1" customWidth="1"/>
    <col min="11017" max="11017" width="3.5703125" style="6" bestFit="1" customWidth="1"/>
    <col min="11018" max="11018" width="5.140625" style="6" bestFit="1" customWidth="1"/>
    <col min="11019" max="11019" width="15.140625" style="6" bestFit="1" customWidth="1"/>
    <col min="11020" max="11264" width="9" style="6"/>
    <col min="11265" max="11265" width="9" style="6" bestFit="1" customWidth="1"/>
    <col min="11266" max="11266" width="29.85546875" style="6" bestFit="1" customWidth="1"/>
    <col min="11267" max="11267" width="24.85546875" style="6" bestFit="1" customWidth="1"/>
    <col min="11268" max="11268" width="28.42578125" style="6" bestFit="1" customWidth="1"/>
    <col min="11269" max="11269" width="8.140625" style="6" bestFit="1" customWidth="1"/>
    <col min="11270" max="11270" width="4.7109375" style="6" bestFit="1" customWidth="1"/>
    <col min="11271" max="11271" width="8.42578125" style="6" bestFit="1" customWidth="1"/>
    <col min="11272" max="11272" width="28.7109375" style="6" bestFit="1" customWidth="1"/>
    <col min="11273" max="11273" width="3.5703125" style="6" bestFit="1" customWidth="1"/>
    <col min="11274" max="11274" width="5.140625" style="6" bestFit="1" customWidth="1"/>
    <col min="11275" max="11275" width="15.140625" style="6" bestFit="1" customWidth="1"/>
    <col min="11276" max="11520" width="9" style="6"/>
    <col min="11521" max="11521" width="9" style="6" bestFit="1" customWidth="1"/>
    <col min="11522" max="11522" width="29.85546875" style="6" bestFit="1" customWidth="1"/>
    <col min="11523" max="11523" width="24.85546875" style="6" bestFit="1" customWidth="1"/>
    <col min="11524" max="11524" width="28.42578125" style="6" bestFit="1" customWidth="1"/>
    <col min="11525" max="11525" width="8.140625" style="6" bestFit="1" customWidth="1"/>
    <col min="11526" max="11526" width="4.7109375" style="6" bestFit="1" customWidth="1"/>
    <col min="11527" max="11527" width="8.42578125" style="6" bestFit="1" customWidth="1"/>
    <col min="11528" max="11528" width="28.7109375" style="6" bestFit="1" customWidth="1"/>
    <col min="11529" max="11529" width="3.5703125" style="6" bestFit="1" customWidth="1"/>
    <col min="11530" max="11530" width="5.140625" style="6" bestFit="1" customWidth="1"/>
    <col min="11531" max="11531" width="15.140625" style="6" bestFit="1" customWidth="1"/>
    <col min="11532" max="11776" width="9" style="6"/>
    <col min="11777" max="11777" width="9" style="6" bestFit="1" customWidth="1"/>
    <col min="11778" max="11778" width="29.85546875" style="6" bestFit="1" customWidth="1"/>
    <col min="11779" max="11779" width="24.85546875" style="6" bestFit="1" customWidth="1"/>
    <col min="11780" max="11780" width="28.42578125" style="6" bestFit="1" customWidth="1"/>
    <col min="11781" max="11781" width="8.140625" style="6" bestFit="1" customWidth="1"/>
    <col min="11782" max="11782" width="4.7109375" style="6" bestFit="1" customWidth="1"/>
    <col min="11783" max="11783" width="8.42578125" style="6" bestFit="1" customWidth="1"/>
    <col min="11784" max="11784" width="28.7109375" style="6" bestFit="1" customWidth="1"/>
    <col min="11785" max="11785" width="3.5703125" style="6" bestFit="1" customWidth="1"/>
    <col min="11786" max="11786" width="5.140625" style="6" bestFit="1" customWidth="1"/>
    <col min="11787" max="11787" width="15.140625" style="6" bestFit="1" customWidth="1"/>
    <col min="11788" max="12032" width="9" style="6"/>
    <col min="12033" max="12033" width="9" style="6" bestFit="1" customWidth="1"/>
    <col min="12034" max="12034" width="29.85546875" style="6" bestFit="1" customWidth="1"/>
    <col min="12035" max="12035" width="24.85546875" style="6" bestFit="1" customWidth="1"/>
    <col min="12036" max="12036" width="28.42578125" style="6" bestFit="1" customWidth="1"/>
    <col min="12037" max="12037" width="8.140625" style="6" bestFit="1" customWidth="1"/>
    <col min="12038" max="12038" width="4.7109375" style="6" bestFit="1" customWidth="1"/>
    <col min="12039" max="12039" width="8.42578125" style="6" bestFit="1" customWidth="1"/>
    <col min="12040" max="12040" width="28.7109375" style="6" bestFit="1" customWidth="1"/>
    <col min="12041" max="12041" width="3.5703125" style="6" bestFit="1" customWidth="1"/>
    <col min="12042" max="12042" width="5.140625" style="6" bestFit="1" customWidth="1"/>
    <col min="12043" max="12043" width="15.140625" style="6" bestFit="1" customWidth="1"/>
    <col min="12044" max="12288" width="9" style="6"/>
    <col min="12289" max="12289" width="9" style="6" bestFit="1" customWidth="1"/>
    <col min="12290" max="12290" width="29.85546875" style="6" bestFit="1" customWidth="1"/>
    <col min="12291" max="12291" width="24.85546875" style="6" bestFit="1" customWidth="1"/>
    <col min="12292" max="12292" width="28.42578125" style="6" bestFit="1" customWidth="1"/>
    <col min="12293" max="12293" width="8.140625" style="6" bestFit="1" customWidth="1"/>
    <col min="12294" max="12294" width="4.7109375" style="6" bestFit="1" customWidth="1"/>
    <col min="12295" max="12295" width="8.42578125" style="6" bestFit="1" customWidth="1"/>
    <col min="12296" max="12296" width="28.7109375" style="6" bestFit="1" customWidth="1"/>
    <col min="12297" max="12297" width="3.5703125" style="6" bestFit="1" customWidth="1"/>
    <col min="12298" max="12298" width="5.140625" style="6" bestFit="1" customWidth="1"/>
    <col min="12299" max="12299" width="15.140625" style="6" bestFit="1" customWidth="1"/>
    <col min="12300" max="12544" width="9" style="6"/>
    <col min="12545" max="12545" width="9" style="6" bestFit="1" customWidth="1"/>
    <col min="12546" max="12546" width="29.85546875" style="6" bestFit="1" customWidth="1"/>
    <col min="12547" max="12547" width="24.85546875" style="6" bestFit="1" customWidth="1"/>
    <col min="12548" max="12548" width="28.42578125" style="6" bestFit="1" customWidth="1"/>
    <col min="12549" max="12549" width="8.140625" style="6" bestFit="1" customWidth="1"/>
    <col min="12550" max="12550" width="4.7109375" style="6" bestFit="1" customWidth="1"/>
    <col min="12551" max="12551" width="8.42578125" style="6" bestFit="1" customWidth="1"/>
    <col min="12552" max="12552" width="28.7109375" style="6" bestFit="1" customWidth="1"/>
    <col min="12553" max="12553" width="3.5703125" style="6" bestFit="1" customWidth="1"/>
    <col min="12554" max="12554" width="5.140625" style="6" bestFit="1" customWidth="1"/>
    <col min="12555" max="12555" width="15.140625" style="6" bestFit="1" customWidth="1"/>
    <col min="12556" max="12800" width="9" style="6"/>
    <col min="12801" max="12801" width="9" style="6" bestFit="1" customWidth="1"/>
    <col min="12802" max="12802" width="29.85546875" style="6" bestFit="1" customWidth="1"/>
    <col min="12803" max="12803" width="24.85546875" style="6" bestFit="1" customWidth="1"/>
    <col min="12804" max="12804" width="28.42578125" style="6" bestFit="1" customWidth="1"/>
    <col min="12805" max="12805" width="8.140625" style="6" bestFit="1" customWidth="1"/>
    <col min="12806" max="12806" width="4.7109375" style="6" bestFit="1" customWidth="1"/>
    <col min="12807" max="12807" width="8.42578125" style="6" bestFit="1" customWidth="1"/>
    <col min="12808" max="12808" width="28.7109375" style="6" bestFit="1" customWidth="1"/>
    <col min="12809" max="12809" width="3.5703125" style="6" bestFit="1" customWidth="1"/>
    <col min="12810" max="12810" width="5.140625" style="6" bestFit="1" customWidth="1"/>
    <col min="12811" max="12811" width="15.140625" style="6" bestFit="1" customWidth="1"/>
    <col min="12812" max="13056" width="9" style="6"/>
    <col min="13057" max="13057" width="9" style="6" bestFit="1" customWidth="1"/>
    <col min="13058" max="13058" width="29.85546875" style="6" bestFit="1" customWidth="1"/>
    <col min="13059" max="13059" width="24.85546875" style="6" bestFit="1" customWidth="1"/>
    <col min="13060" max="13060" width="28.42578125" style="6" bestFit="1" customWidth="1"/>
    <col min="13061" max="13061" width="8.140625" style="6" bestFit="1" customWidth="1"/>
    <col min="13062" max="13062" width="4.7109375" style="6" bestFit="1" customWidth="1"/>
    <col min="13063" max="13063" width="8.42578125" style="6" bestFit="1" customWidth="1"/>
    <col min="13064" max="13064" width="28.7109375" style="6" bestFit="1" customWidth="1"/>
    <col min="13065" max="13065" width="3.5703125" style="6" bestFit="1" customWidth="1"/>
    <col min="13066" max="13066" width="5.140625" style="6" bestFit="1" customWidth="1"/>
    <col min="13067" max="13067" width="15.140625" style="6" bestFit="1" customWidth="1"/>
    <col min="13068" max="13312" width="9" style="6"/>
    <col min="13313" max="13313" width="9" style="6" bestFit="1" customWidth="1"/>
    <col min="13314" max="13314" width="29.85546875" style="6" bestFit="1" customWidth="1"/>
    <col min="13315" max="13315" width="24.85546875" style="6" bestFit="1" customWidth="1"/>
    <col min="13316" max="13316" width="28.42578125" style="6" bestFit="1" customWidth="1"/>
    <col min="13317" max="13317" width="8.140625" style="6" bestFit="1" customWidth="1"/>
    <col min="13318" max="13318" width="4.7109375" style="6" bestFit="1" customWidth="1"/>
    <col min="13319" max="13319" width="8.42578125" style="6" bestFit="1" customWidth="1"/>
    <col min="13320" max="13320" width="28.7109375" style="6" bestFit="1" customWidth="1"/>
    <col min="13321" max="13321" width="3.5703125" style="6" bestFit="1" customWidth="1"/>
    <col min="13322" max="13322" width="5.140625" style="6" bestFit="1" customWidth="1"/>
    <col min="13323" max="13323" width="15.140625" style="6" bestFit="1" customWidth="1"/>
    <col min="13324" max="13568" width="9" style="6"/>
    <col min="13569" max="13569" width="9" style="6" bestFit="1" customWidth="1"/>
    <col min="13570" max="13570" width="29.85546875" style="6" bestFit="1" customWidth="1"/>
    <col min="13571" max="13571" width="24.85546875" style="6" bestFit="1" customWidth="1"/>
    <col min="13572" max="13572" width="28.42578125" style="6" bestFit="1" customWidth="1"/>
    <col min="13573" max="13573" width="8.140625" style="6" bestFit="1" customWidth="1"/>
    <col min="13574" max="13574" width="4.7109375" style="6" bestFit="1" customWidth="1"/>
    <col min="13575" max="13575" width="8.42578125" style="6" bestFit="1" customWidth="1"/>
    <col min="13576" max="13576" width="28.7109375" style="6" bestFit="1" customWidth="1"/>
    <col min="13577" max="13577" width="3.5703125" style="6" bestFit="1" customWidth="1"/>
    <col min="13578" max="13578" width="5.140625" style="6" bestFit="1" customWidth="1"/>
    <col min="13579" max="13579" width="15.140625" style="6" bestFit="1" customWidth="1"/>
    <col min="13580" max="13824" width="9" style="6"/>
    <col min="13825" max="13825" width="9" style="6" bestFit="1" customWidth="1"/>
    <col min="13826" max="13826" width="29.85546875" style="6" bestFit="1" customWidth="1"/>
    <col min="13827" max="13827" width="24.85546875" style="6" bestFit="1" customWidth="1"/>
    <col min="13828" max="13828" width="28.42578125" style="6" bestFit="1" customWidth="1"/>
    <col min="13829" max="13829" width="8.140625" style="6" bestFit="1" customWidth="1"/>
    <col min="13830" max="13830" width="4.7109375" style="6" bestFit="1" customWidth="1"/>
    <col min="13831" max="13831" width="8.42578125" style="6" bestFit="1" customWidth="1"/>
    <col min="13832" max="13832" width="28.7109375" style="6" bestFit="1" customWidth="1"/>
    <col min="13833" max="13833" width="3.5703125" style="6" bestFit="1" customWidth="1"/>
    <col min="13834" max="13834" width="5.140625" style="6" bestFit="1" customWidth="1"/>
    <col min="13835" max="13835" width="15.140625" style="6" bestFit="1" customWidth="1"/>
    <col min="13836" max="14080" width="9" style="6"/>
    <col min="14081" max="14081" width="9" style="6" bestFit="1" customWidth="1"/>
    <col min="14082" max="14082" width="29.85546875" style="6" bestFit="1" customWidth="1"/>
    <col min="14083" max="14083" width="24.85546875" style="6" bestFit="1" customWidth="1"/>
    <col min="14084" max="14084" width="28.42578125" style="6" bestFit="1" customWidth="1"/>
    <col min="14085" max="14085" width="8.140625" style="6" bestFit="1" customWidth="1"/>
    <col min="14086" max="14086" width="4.7109375" style="6" bestFit="1" customWidth="1"/>
    <col min="14087" max="14087" width="8.42578125" style="6" bestFit="1" customWidth="1"/>
    <col min="14088" max="14088" width="28.7109375" style="6" bestFit="1" customWidth="1"/>
    <col min="14089" max="14089" width="3.5703125" style="6" bestFit="1" customWidth="1"/>
    <col min="14090" max="14090" width="5.140625" style="6" bestFit="1" customWidth="1"/>
    <col min="14091" max="14091" width="15.140625" style="6" bestFit="1" customWidth="1"/>
    <col min="14092" max="14336" width="9" style="6"/>
    <col min="14337" max="14337" width="9" style="6" bestFit="1" customWidth="1"/>
    <col min="14338" max="14338" width="29.85546875" style="6" bestFit="1" customWidth="1"/>
    <col min="14339" max="14339" width="24.85546875" style="6" bestFit="1" customWidth="1"/>
    <col min="14340" max="14340" width="28.42578125" style="6" bestFit="1" customWidth="1"/>
    <col min="14341" max="14341" width="8.140625" style="6" bestFit="1" customWidth="1"/>
    <col min="14342" max="14342" width="4.7109375" style="6" bestFit="1" customWidth="1"/>
    <col min="14343" max="14343" width="8.42578125" style="6" bestFit="1" customWidth="1"/>
    <col min="14344" max="14344" width="28.7109375" style="6" bestFit="1" customWidth="1"/>
    <col min="14345" max="14345" width="3.5703125" style="6" bestFit="1" customWidth="1"/>
    <col min="14346" max="14346" width="5.140625" style="6" bestFit="1" customWidth="1"/>
    <col min="14347" max="14347" width="15.140625" style="6" bestFit="1" customWidth="1"/>
    <col min="14348" max="14592" width="9" style="6"/>
    <col min="14593" max="14593" width="9" style="6" bestFit="1" customWidth="1"/>
    <col min="14594" max="14594" width="29.85546875" style="6" bestFit="1" customWidth="1"/>
    <col min="14595" max="14595" width="24.85546875" style="6" bestFit="1" customWidth="1"/>
    <col min="14596" max="14596" width="28.42578125" style="6" bestFit="1" customWidth="1"/>
    <col min="14597" max="14597" width="8.140625" style="6" bestFit="1" customWidth="1"/>
    <col min="14598" max="14598" width="4.7109375" style="6" bestFit="1" customWidth="1"/>
    <col min="14599" max="14599" width="8.42578125" style="6" bestFit="1" customWidth="1"/>
    <col min="14600" max="14600" width="28.7109375" style="6" bestFit="1" customWidth="1"/>
    <col min="14601" max="14601" width="3.5703125" style="6" bestFit="1" customWidth="1"/>
    <col min="14602" max="14602" width="5.140625" style="6" bestFit="1" customWidth="1"/>
    <col min="14603" max="14603" width="15.140625" style="6" bestFit="1" customWidth="1"/>
    <col min="14604" max="14848" width="9" style="6"/>
    <col min="14849" max="14849" width="9" style="6" bestFit="1" customWidth="1"/>
    <col min="14850" max="14850" width="29.85546875" style="6" bestFit="1" customWidth="1"/>
    <col min="14851" max="14851" width="24.85546875" style="6" bestFit="1" customWidth="1"/>
    <col min="14852" max="14852" width="28.42578125" style="6" bestFit="1" customWidth="1"/>
    <col min="14853" max="14853" width="8.140625" style="6" bestFit="1" customWidth="1"/>
    <col min="14854" max="14854" width="4.7109375" style="6" bestFit="1" customWidth="1"/>
    <col min="14855" max="14855" width="8.42578125" style="6" bestFit="1" customWidth="1"/>
    <col min="14856" max="14856" width="28.7109375" style="6" bestFit="1" customWidth="1"/>
    <col min="14857" max="14857" width="3.5703125" style="6" bestFit="1" customWidth="1"/>
    <col min="14858" max="14858" width="5.140625" style="6" bestFit="1" customWidth="1"/>
    <col min="14859" max="14859" width="15.140625" style="6" bestFit="1" customWidth="1"/>
    <col min="14860" max="15104" width="9" style="6"/>
    <col min="15105" max="15105" width="9" style="6" bestFit="1" customWidth="1"/>
    <col min="15106" max="15106" width="29.85546875" style="6" bestFit="1" customWidth="1"/>
    <col min="15107" max="15107" width="24.85546875" style="6" bestFit="1" customWidth="1"/>
    <col min="15108" max="15108" width="28.42578125" style="6" bestFit="1" customWidth="1"/>
    <col min="15109" max="15109" width="8.140625" style="6" bestFit="1" customWidth="1"/>
    <col min="15110" max="15110" width="4.7109375" style="6" bestFit="1" customWidth="1"/>
    <col min="15111" max="15111" width="8.42578125" style="6" bestFit="1" customWidth="1"/>
    <col min="15112" max="15112" width="28.7109375" style="6" bestFit="1" customWidth="1"/>
    <col min="15113" max="15113" width="3.5703125" style="6" bestFit="1" customWidth="1"/>
    <col min="15114" max="15114" width="5.140625" style="6" bestFit="1" customWidth="1"/>
    <col min="15115" max="15115" width="15.140625" style="6" bestFit="1" customWidth="1"/>
    <col min="15116" max="15360" width="9" style="6"/>
    <col min="15361" max="15361" width="9" style="6" bestFit="1" customWidth="1"/>
    <col min="15362" max="15362" width="29.85546875" style="6" bestFit="1" customWidth="1"/>
    <col min="15363" max="15363" width="24.85546875" style="6" bestFit="1" customWidth="1"/>
    <col min="15364" max="15364" width="28.42578125" style="6" bestFit="1" customWidth="1"/>
    <col min="15365" max="15365" width="8.140625" style="6" bestFit="1" customWidth="1"/>
    <col min="15366" max="15366" width="4.7109375" style="6" bestFit="1" customWidth="1"/>
    <col min="15367" max="15367" width="8.42578125" style="6" bestFit="1" customWidth="1"/>
    <col min="15368" max="15368" width="28.7109375" style="6" bestFit="1" customWidth="1"/>
    <col min="15369" max="15369" width="3.5703125" style="6" bestFit="1" customWidth="1"/>
    <col min="15370" max="15370" width="5.140625" style="6" bestFit="1" customWidth="1"/>
    <col min="15371" max="15371" width="15.140625" style="6" bestFit="1" customWidth="1"/>
    <col min="15372" max="15616" width="9" style="6"/>
    <col min="15617" max="15617" width="9" style="6" bestFit="1" customWidth="1"/>
    <col min="15618" max="15618" width="29.85546875" style="6" bestFit="1" customWidth="1"/>
    <col min="15619" max="15619" width="24.85546875" style="6" bestFit="1" customWidth="1"/>
    <col min="15620" max="15620" width="28.42578125" style="6" bestFit="1" customWidth="1"/>
    <col min="15621" max="15621" width="8.140625" style="6" bestFit="1" customWidth="1"/>
    <col min="15622" max="15622" width="4.7109375" style="6" bestFit="1" customWidth="1"/>
    <col min="15623" max="15623" width="8.42578125" style="6" bestFit="1" customWidth="1"/>
    <col min="15624" max="15624" width="28.7109375" style="6" bestFit="1" customWidth="1"/>
    <col min="15625" max="15625" width="3.5703125" style="6" bestFit="1" customWidth="1"/>
    <col min="15626" max="15626" width="5.140625" style="6" bestFit="1" customWidth="1"/>
    <col min="15627" max="15627" width="15.140625" style="6" bestFit="1" customWidth="1"/>
    <col min="15628" max="15872" width="9" style="6"/>
    <col min="15873" max="15873" width="9" style="6" bestFit="1" customWidth="1"/>
    <col min="15874" max="15874" width="29.85546875" style="6" bestFit="1" customWidth="1"/>
    <col min="15875" max="15875" width="24.85546875" style="6" bestFit="1" customWidth="1"/>
    <col min="15876" max="15876" width="28.42578125" style="6" bestFit="1" customWidth="1"/>
    <col min="15877" max="15877" width="8.140625" style="6" bestFit="1" customWidth="1"/>
    <col min="15878" max="15878" width="4.7109375" style="6" bestFit="1" customWidth="1"/>
    <col min="15879" max="15879" width="8.42578125" style="6" bestFit="1" customWidth="1"/>
    <col min="15880" max="15880" width="28.7109375" style="6" bestFit="1" customWidth="1"/>
    <col min="15881" max="15881" width="3.5703125" style="6" bestFit="1" customWidth="1"/>
    <col min="15882" max="15882" width="5.140625" style="6" bestFit="1" customWidth="1"/>
    <col min="15883" max="15883" width="15.140625" style="6" bestFit="1" customWidth="1"/>
    <col min="15884" max="16128" width="9" style="6"/>
    <col min="16129" max="16129" width="9" style="6" bestFit="1" customWidth="1"/>
    <col min="16130" max="16130" width="29.85546875" style="6" bestFit="1" customWidth="1"/>
    <col min="16131" max="16131" width="24.85546875" style="6" bestFit="1" customWidth="1"/>
    <col min="16132" max="16132" width="28.42578125" style="6" bestFit="1" customWidth="1"/>
    <col min="16133" max="16133" width="8.140625" style="6" bestFit="1" customWidth="1"/>
    <col min="16134" max="16134" width="4.7109375" style="6" bestFit="1" customWidth="1"/>
    <col min="16135" max="16135" width="8.42578125" style="6" bestFit="1" customWidth="1"/>
    <col min="16136" max="16136" width="28.7109375" style="6" bestFit="1" customWidth="1"/>
    <col min="16137" max="16137" width="3.5703125" style="6" bestFit="1" customWidth="1"/>
    <col min="16138" max="16138" width="5.140625" style="6" bestFit="1" customWidth="1"/>
    <col min="16139" max="16139" width="15.140625" style="6" bestFit="1" customWidth="1"/>
    <col min="16140" max="16384" width="9" style="6"/>
  </cols>
  <sheetData>
    <row r="1" spans="1:21" x14ac:dyDescent="0.25">
      <c r="A1" s="339" t="s">
        <v>634</v>
      </c>
      <c r="B1" s="339" t="s">
        <v>633</v>
      </c>
      <c r="C1" s="339" t="s">
        <v>632</v>
      </c>
      <c r="D1" s="339" t="s">
        <v>631</v>
      </c>
      <c r="E1" s="339" t="s">
        <v>630</v>
      </c>
      <c r="F1" s="339" t="s">
        <v>629</v>
      </c>
      <c r="G1" s="339" t="s">
        <v>628</v>
      </c>
      <c r="H1" s="339" t="s">
        <v>627</v>
      </c>
      <c r="I1" s="339" t="s">
        <v>626</v>
      </c>
      <c r="J1" s="339" t="s">
        <v>625</v>
      </c>
      <c r="K1" s="14" t="s">
        <v>624</v>
      </c>
      <c r="M1" s="26" t="s">
        <v>665</v>
      </c>
      <c r="U1" s="1"/>
    </row>
    <row r="2" spans="1:21" x14ac:dyDescent="0.25">
      <c r="A2" s="24" t="s">
        <v>623</v>
      </c>
      <c r="B2" s="24" t="s">
        <v>622</v>
      </c>
      <c r="C2" s="24" t="s">
        <v>621</v>
      </c>
      <c r="D2" s="24" t="s">
        <v>246</v>
      </c>
      <c r="E2" s="24" t="s">
        <v>241</v>
      </c>
      <c r="F2" s="24" t="s">
        <v>213</v>
      </c>
      <c r="G2" s="24" t="s">
        <v>240</v>
      </c>
      <c r="H2" s="24" t="s">
        <v>239</v>
      </c>
      <c r="I2" s="340" t="s">
        <v>211</v>
      </c>
      <c r="J2" s="341">
        <v>17</v>
      </c>
      <c r="K2" s="12">
        <v>3286359.78</v>
      </c>
      <c r="N2" s="6">
        <v>2015</v>
      </c>
      <c r="U2" s="1"/>
    </row>
    <row r="3" spans="1:21" x14ac:dyDescent="0.25">
      <c r="A3" s="24" t="s">
        <v>620</v>
      </c>
      <c r="B3" s="24" t="s">
        <v>619</v>
      </c>
      <c r="C3" s="24" t="s">
        <v>618</v>
      </c>
      <c r="D3" s="24" t="s">
        <v>617</v>
      </c>
      <c r="E3" s="24" t="s">
        <v>241</v>
      </c>
      <c r="F3" s="24" t="s">
        <v>213</v>
      </c>
      <c r="G3" s="24" t="s">
        <v>240</v>
      </c>
      <c r="H3" s="24" t="s">
        <v>239</v>
      </c>
      <c r="I3" s="340" t="s">
        <v>211</v>
      </c>
      <c r="J3" s="341">
        <v>17</v>
      </c>
      <c r="K3" s="12">
        <v>769380.22</v>
      </c>
      <c r="M3" s="18">
        <v>1</v>
      </c>
      <c r="N3" s="15" t="s">
        <v>664</v>
      </c>
      <c r="P3" s="24" t="s">
        <v>250</v>
      </c>
      <c r="Q3" s="15" t="s">
        <v>659</v>
      </c>
      <c r="S3" s="6" t="s">
        <v>454</v>
      </c>
      <c r="U3" s="1"/>
    </row>
    <row r="4" spans="1:21" x14ac:dyDescent="0.25">
      <c r="A4" s="24" t="s">
        <v>616</v>
      </c>
      <c r="B4" s="24" t="s">
        <v>615</v>
      </c>
      <c r="C4" s="24" t="s">
        <v>521</v>
      </c>
      <c r="D4" s="24" t="s">
        <v>520</v>
      </c>
      <c r="E4" s="24" t="s">
        <v>614</v>
      </c>
      <c r="F4" s="24" t="s">
        <v>213</v>
      </c>
      <c r="G4" s="24" t="s">
        <v>613</v>
      </c>
      <c r="H4" s="24" t="s">
        <v>612</v>
      </c>
      <c r="I4" s="340" t="s">
        <v>211</v>
      </c>
      <c r="J4" s="341">
        <v>17</v>
      </c>
      <c r="K4" s="12">
        <v>5245610.46</v>
      </c>
      <c r="M4" s="18">
        <f t="shared" ref="M4:M34" si="0">M3+1</f>
        <v>2</v>
      </c>
      <c r="N4" s="24" t="s">
        <v>500</v>
      </c>
      <c r="O4" s="333">
        <v>0.22500000000000001</v>
      </c>
      <c r="P4" s="25">
        <f>SUMIFS($K$2:$K$123,$A$2:$A$123,$N4)*O4</f>
        <v>736511.33924999996</v>
      </c>
      <c r="U4" s="1"/>
    </row>
    <row r="5" spans="1:21" x14ac:dyDescent="0.25">
      <c r="A5" s="24" t="s">
        <v>1097</v>
      </c>
      <c r="B5" s="24" t="s">
        <v>663</v>
      </c>
      <c r="C5" s="24" t="s">
        <v>397</v>
      </c>
      <c r="D5" s="24" t="s">
        <v>520</v>
      </c>
      <c r="E5" s="24" t="s">
        <v>614</v>
      </c>
      <c r="F5" s="24" t="s">
        <v>213</v>
      </c>
      <c r="G5" s="24" t="s">
        <v>613</v>
      </c>
      <c r="H5" s="24" t="s">
        <v>612</v>
      </c>
      <c r="I5" s="340" t="s">
        <v>211</v>
      </c>
      <c r="J5" s="341">
        <v>17</v>
      </c>
      <c r="K5" s="12">
        <v>-235.13</v>
      </c>
      <c r="M5" s="18">
        <f t="shared" si="0"/>
        <v>3</v>
      </c>
      <c r="N5" s="24" t="s">
        <v>495</v>
      </c>
      <c r="O5" s="333">
        <v>1</v>
      </c>
      <c r="P5" s="25">
        <f>SUMIFS($K$2:$K$123,$A$2:$A$123,$N5)*O5</f>
        <v>1645696.74</v>
      </c>
      <c r="U5" s="1"/>
    </row>
    <row r="6" spans="1:21" x14ac:dyDescent="0.25">
      <c r="A6" s="24" t="s">
        <v>611</v>
      </c>
      <c r="B6" s="24" t="s">
        <v>610</v>
      </c>
      <c r="C6" s="24" t="s">
        <v>221</v>
      </c>
      <c r="D6" s="24" t="s">
        <v>609</v>
      </c>
      <c r="E6" s="24" t="s">
        <v>241</v>
      </c>
      <c r="F6" s="24" t="s">
        <v>213</v>
      </c>
      <c r="G6" s="24" t="s">
        <v>240</v>
      </c>
      <c r="H6" s="24" t="s">
        <v>239</v>
      </c>
      <c r="I6" s="340" t="s">
        <v>211</v>
      </c>
      <c r="J6" s="341">
        <v>17</v>
      </c>
      <c r="K6" s="12">
        <v>2367381.64</v>
      </c>
      <c r="M6" s="18">
        <f t="shared" si="0"/>
        <v>4</v>
      </c>
      <c r="N6" s="24" t="s">
        <v>419</v>
      </c>
      <c r="O6" s="333">
        <v>1</v>
      </c>
      <c r="P6" s="25">
        <f>SUMIFS($K$2:$K$123,$A$2:$A$123,$N6)*O6</f>
        <v>195231.81</v>
      </c>
      <c r="U6" s="1"/>
    </row>
    <row r="7" spans="1:21" x14ac:dyDescent="0.25">
      <c r="A7" s="24" t="s">
        <v>1098</v>
      </c>
      <c r="B7" s="24" t="s">
        <v>1099</v>
      </c>
      <c r="C7" s="24" t="s">
        <v>221</v>
      </c>
      <c r="D7" s="24" t="s">
        <v>609</v>
      </c>
      <c r="E7" s="24" t="s">
        <v>241</v>
      </c>
      <c r="F7" s="24" t="s">
        <v>213</v>
      </c>
      <c r="G7" s="24" t="s">
        <v>240</v>
      </c>
      <c r="H7" s="24" t="s">
        <v>239</v>
      </c>
      <c r="I7" s="340" t="s">
        <v>211</v>
      </c>
      <c r="J7" s="341">
        <v>17</v>
      </c>
      <c r="K7" s="12">
        <v>0.59</v>
      </c>
      <c r="M7" s="18">
        <f t="shared" si="0"/>
        <v>5</v>
      </c>
      <c r="N7" s="24" t="s">
        <v>479</v>
      </c>
      <c r="S7" s="334">
        <v>1</v>
      </c>
      <c r="T7" s="25">
        <f>SUMIFS($K$2:$K$123,$A$2:$A$123,$N7)*S7</f>
        <v>93161.82</v>
      </c>
      <c r="U7" s="1"/>
    </row>
    <row r="8" spans="1:21" x14ac:dyDescent="0.25">
      <c r="A8" s="24" t="s">
        <v>608</v>
      </c>
      <c r="B8" s="24" t="s">
        <v>607</v>
      </c>
      <c r="C8" s="24" t="s">
        <v>309</v>
      </c>
      <c r="D8" s="24" t="s">
        <v>308</v>
      </c>
      <c r="E8" s="24" t="s">
        <v>336</v>
      </c>
      <c r="F8" s="24" t="s">
        <v>213</v>
      </c>
      <c r="G8" s="24" t="s">
        <v>335</v>
      </c>
      <c r="H8" s="24" t="s">
        <v>334</v>
      </c>
      <c r="I8" s="340" t="s">
        <v>211</v>
      </c>
      <c r="J8" s="341">
        <v>17</v>
      </c>
      <c r="K8" s="12">
        <v>31.28</v>
      </c>
      <c r="M8" s="18">
        <f t="shared" si="0"/>
        <v>6</v>
      </c>
      <c r="N8" s="24" t="s">
        <v>1095</v>
      </c>
      <c r="S8" s="334">
        <v>1</v>
      </c>
      <c r="T8" s="25">
        <f t="shared" ref="T8:T9" si="1">SUMIFS($K$2:$K$123,$A$2:$A$123,$N8)*S8</f>
        <v>1823110.88</v>
      </c>
      <c r="U8" s="1"/>
    </row>
    <row r="9" spans="1:21" x14ac:dyDescent="0.25">
      <c r="A9" s="24" t="s">
        <v>1100</v>
      </c>
      <c r="B9" s="24" t="s">
        <v>1101</v>
      </c>
      <c r="C9" s="24" t="s">
        <v>337</v>
      </c>
      <c r="D9" s="24" t="s">
        <v>360</v>
      </c>
      <c r="E9" s="24" t="s">
        <v>336</v>
      </c>
      <c r="F9" s="24" t="s">
        <v>213</v>
      </c>
      <c r="G9" s="24" t="s">
        <v>335</v>
      </c>
      <c r="H9" s="24" t="s">
        <v>334</v>
      </c>
      <c r="I9" s="340" t="s">
        <v>211</v>
      </c>
      <c r="J9" s="341">
        <v>17</v>
      </c>
      <c r="K9" s="12">
        <v>263056.39</v>
      </c>
      <c r="M9" s="18">
        <f t="shared" si="0"/>
        <v>7</v>
      </c>
      <c r="N9" s="24" t="s">
        <v>1096</v>
      </c>
      <c r="S9" s="334">
        <v>1</v>
      </c>
      <c r="T9" s="25">
        <f t="shared" si="1"/>
        <v>373600.2</v>
      </c>
      <c r="U9" s="1"/>
    </row>
    <row r="10" spans="1:21" x14ac:dyDescent="0.25">
      <c r="A10" s="24" t="s">
        <v>606</v>
      </c>
      <c r="B10" s="24" t="s">
        <v>605</v>
      </c>
      <c r="C10" s="24" t="s">
        <v>395</v>
      </c>
      <c r="D10" s="24" t="s">
        <v>604</v>
      </c>
      <c r="E10" s="24"/>
      <c r="F10" s="24" t="s">
        <v>213</v>
      </c>
      <c r="G10" s="24"/>
      <c r="H10" s="24" t="s">
        <v>212</v>
      </c>
      <c r="I10" s="340" t="s">
        <v>211</v>
      </c>
      <c r="J10" s="341">
        <v>17</v>
      </c>
      <c r="K10" s="12">
        <v>401267.64</v>
      </c>
      <c r="M10" s="18">
        <f t="shared" si="0"/>
        <v>8</v>
      </c>
      <c r="N10" s="24" t="s">
        <v>661</v>
      </c>
      <c r="P10" s="23">
        <v>318161.01944444445</v>
      </c>
      <c r="R10" s="23"/>
      <c r="U10" s="1"/>
    </row>
    <row r="11" spans="1:21" x14ac:dyDescent="0.25">
      <c r="A11" s="24" t="s">
        <v>603</v>
      </c>
      <c r="B11" s="24" t="s">
        <v>602</v>
      </c>
      <c r="C11" s="24" t="s">
        <v>337</v>
      </c>
      <c r="D11" s="24" t="s">
        <v>308</v>
      </c>
      <c r="E11" s="24" t="s">
        <v>336</v>
      </c>
      <c r="F11" s="24" t="s">
        <v>213</v>
      </c>
      <c r="G11" s="24" t="s">
        <v>335</v>
      </c>
      <c r="H11" s="24" t="s">
        <v>334</v>
      </c>
      <c r="I11" s="340" t="s">
        <v>211</v>
      </c>
      <c r="J11" s="341">
        <v>17</v>
      </c>
      <c r="K11" s="12">
        <v>2880534.41</v>
      </c>
      <c r="M11" s="18">
        <f t="shared" si="0"/>
        <v>9</v>
      </c>
      <c r="P11" s="23">
        <f>SUM(P4:P10)</f>
        <v>2895600.9086944442</v>
      </c>
      <c r="Q11" s="22">
        <v>0.70468945142405404</v>
      </c>
      <c r="R11" s="21">
        <f>P11*Q11</f>
        <v>2040499.4158908804</v>
      </c>
      <c r="S11" s="335">
        <v>0.94333424996730908</v>
      </c>
      <c r="T11" s="336">
        <f>SUM(T7:T9)</f>
        <v>2289872.9</v>
      </c>
      <c r="U11" s="21">
        <f>T11*S11</f>
        <v>2160115.5346419667</v>
      </c>
    </row>
    <row r="12" spans="1:21" x14ac:dyDescent="0.25">
      <c r="A12" s="24" t="s">
        <v>601</v>
      </c>
      <c r="B12" s="24" t="s">
        <v>600</v>
      </c>
      <c r="C12" s="24" t="s">
        <v>599</v>
      </c>
      <c r="D12" s="24" t="s">
        <v>242</v>
      </c>
      <c r="E12" s="24" t="s">
        <v>250</v>
      </c>
      <c r="F12" s="24" t="s">
        <v>250</v>
      </c>
      <c r="G12" s="24" t="s">
        <v>598</v>
      </c>
      <c r="H12" s="24" t="s">
        <v>597</v>
      </c>
      <c r="I12" s="340" t="s">
        <v>211</v>
      </c>
      <c r="J12" s="341">
        <v>17</v>
      </c>
      <c r="K12" s="12">
        <v>2732977.7</v>
      </c>
      <c r="M12" s="18">
        <f t="shared" si="0"/>
        <v>10</v>
      </c>
      <c r="U12" s="1"/>
    </row>
    <row r="13" spans="1:21" x14ac:dyDescent="0.25">
      <c r="A13" s="24" t="s">
        <v>596</v>
      </c>
      <c r="B13" s="24" t="s">
        <v>595</v>
      </c>
      <c r="C13" s="24" t="s">
        <v>588</v>
      </c>
      <c r="D13" s="24" t="s">
        <v>304</v>
      </c>
      <c r="E13" s="24" t="s">
        <v>241</v>
      </c>
      <c r="F13" s="24" t="s">
        <v>213</v>
      </c>
      <c r="G13" s="24" t="s">
        <v>240</v>
      </c>
      <c r="H13" s="24" t="s">
        <v>239</v>
      </c>
      <c r="I13" s="340" t="s">
        <v>211</v>
      </c>
      <c r="J13" s="341">
        <v>17</v>
      </c>
      <c r="K13" s="12">
        <v>3365563.9</v>
      </c>
      <c r="M13" s="18">
        <f t="shared" si="0"/>
        <v>11</v>
      </c>
      <c r="N13" s="15" t="s">
        <v>662</v>
      </c>
      <c r="P13" s="24" t="s">
        <v>250</v>
      </c>
      <c r="Q13" s="15" t="s">
        <v>659</v>
      </c>
      <c r="U13" s="1"/>
    </row>
    <row r="14" spans="1:21" x14ac:dyDescent="0.25">
      <c r="A14" s="24" t="s">
        <v>592</v>
      </c>
      <c r="B14" s="24" t="s">
        <v>591</v>
      </c>
      <c r="C14" s="24" t="s">
        <v>588</v>
      </c>
      <c r="D14" s="24" t="s">
        <v>304</v>
      </c>
      <c r="E14" s="24" t="s">
        <v>241</v>
      </c>
      <c r="F14" s="24" t="s">
        <v>213</v>
      </c>
      <c r="G14" s="24" t="s">
        <v>240</v>
      </c>
      <c r="H14" s="24" t="s">
        <v>239</v>
      </c>
      <c r="I14" s="340" t="s">
        <v>211</v>
      </c>
      <c r="J14" s="341">
        <v>17</v>
      </c>
      <c r="K14" s="12">
        <v>-47971.03</v>
      </c>
      <c r="M14" s="18">
        <f t="shared" si="0"/>
        <v>12</v>
      </c>
      <c r="N14" s="24" t="s">
        <v>533</v>
      </c>
      <c r="O14" s="333">
        <v>0.2</v>
      </c>
      <c r="P14" s="25">
        <f>SUMIFS($K$2:$K$123,$A$2:$A$123,$N14)*O14</f>
        <v>89971.638000000006</v>
      </c>
      <c r="U14" s="1"/>
    </row>
    <row r="15" spans="1:21" x14ac:dyDescent="0.25">
      <c r="A15" s="24" t="s">
        <v>1102</v>
      </c>
      <c r="B15" s="24" t="s">
        <v>687</v>
      </c>
      <c r="C15" s="24" t="s">
        <v>686</v>
      </c>
      <c r="D15" s="24" t="s">
        <v>304</v>
      </c>
      <c r="E15" s="24" t="s">
        <v>241</v>
      </c>
      <c r="F15" s="24" t="s">
        <v>213</v>
      </c>
      <c r="G15" s="24" t="s">
        <v>240</v>
      </c>
      <c r="H15" s="24" t="s">
        <v>239</v>
      </c>
      <c r="I15" s="340" t="s">
        <v>211</v>
      </c>
      <c r="J15" s="341">
        <v>17</v>
      </c>
      <c r="K15" s="12">
        <v>1199117.45</v>
      </c>
      <c r="M15" s="18">
        <f t="shared" si="0"/>
        <v>13</v>
      </c>
      <c r="N15" s="24" t="s">
        <v>519</v>
      </c>
      <c r="O15" s="333">
        <v>1</v>
      </c>
      <c r="P15" s="25">
        <f>SUMIFS($K$2:$K$123,$A$2:$A$123,$N15)*O15</f>
        <v>4140075.38</v>
      </c>
      <c r="U15" s="1"/>
    </row>
    <row r="16" spans="1:21" x14ac:dyDescent="0.25">
      <c r="A16" s="24" t="s">
        <v>587</v>
      </c>
      <c r="B16" s="24" t="s">
        <v>586</v>
      </c>
      <c r="C16" s="24" t="s">
        <v>354</v>
      </c>
      <c r="D16" s="24" t="s">
        <v>251</v>
      </c>
      <c r="E16" s="24" t="s">
        <v>250</v>
      </c>
      <c r="F16" s="24" t="s">
        <v>250</v>
      </c>
      <c r="G16" s="24" t="s">
        <v>249</v>
      </c>
      <c r="H16" s="24" t="s">
        <v>248</v>
      </c>
      <c r="I16" s="340" t="s">
        <v>211</v>
      </c>
      <c r="J16" s="341">
        <v>17</v>
      </c>
      <c r="K16" s="12">
        <v>142133.44</v>
      </c>
      <c r="M16" s="18">
        <f t="shared" si="0"/>
        <v>14</v>
      </c>
      <c r="N16" s="24" t="s">
        <v>500</v>
      </c>
      <c r="O16" s="333">
        <v>0.15</v>
      </c>
      <c r="P16" s="25">
        <f>SUMIFS($K$2:$K$123,$A$2:$A$123,$N16)*O16</f>
        <v>491007.55949999997</v>
      </c>
      <c r="U16" s="1"/>
    </row>
    <row r="17" spans="1:21" x14ac:dyDescent="0.25">
      <c r="A17" s="24" t="s">
        <v>585</v>
      </c>
      <c r="B17" s="24" t="s">
        <v>584</v>
      </c>
      <c r="C17" s="24" t="s">
        <v>354</v>
      </c>
      <c r="D17" s="24" t="s">
        <v>251</v>
      </c>
      <c r="E17" s="24" t="s">
        <v>250</v>
      </c>
      <c r="F17" s="24" t="s">
        <v>250</v>
      </c>
      <c r="G17" s="24" t="s">
        <v>453</v>
      </c>
      <c r="H17" s="24" t="s">
        <v>452</v>
      </c>
      <c r="I17" s="340" t="s">
        <v>211</v>
      </c>
      <c r="J17" s="341">
        <v>17</v>
      </c>
      <c r="K17" s="12">
        <v>1340799.8400000001</v>
      </c>
      <c r="M17" s="18">
        <f t="shared" si="0"/>
        <v>15</v>
      </c>
      <c r="N17" s="24" t="s">
        <v>461</v>
      </c>
      <c r="S17" s="334">
        <v>1</v>
      </c>
      <c r="T17" s="25">
        <f t="shared" ref="T17" si="2">SUMIFS($K$2:$K$123,$A$2:$A$123,$N17)*S17</f>
        <v>333133.03000000003</v>
      </c>
      <c r="U17" s="1"/>
    </row>
    <row r="18" spans="1:21" x14ac:dyDescent="0.25">
      <c r="A18" s="24" t="s">
        <v>583</v>
      </c>
      <c r="B18" s="24" t="s">
        <v>582</v>
      </c>
      <c r="C18" s="24" t="s">
        <v>351</v>
      </c>
      <c r="D18" s="24" t="s">
        <v>316</v>
      </c>
      <c r="E18" s="24" t="s">
        <v>250</v>
      </c>
      <c r="F18" s="24" t="s">
        <v>250</v>
      </c>
      <c r="G18" s="24" t="s">
        <v>347</v>
      </c>
      <c r="H18" s="24" t="s">
        <v>346</v>
      </c>
      <c r="I18" s="340" t="s">
        <v>211</v>
      </c>
      <c r="J18" s="341">
        <v>17</v>
      </c>
      <c r="K18" s="12">
        <v>479749.34</v>
      </c>
      <c r="M18" s="18">
        <f t="shared" si="0"/>
        <v>16</v>
      </c>
      <c r="N18" s="24" t="s">
        <v>414</v>
      </c>
      <c r="O18" s="333">
        <v>1</v>
      </c>
      <c r="P18" s="25">
        <f>SUMIFS($K$2:$K$123,$A$2:$A$123,$N18)*O18</f>
        <v>495998.99</v>
      </c>
      <c r="U18" s="1"/>
    </row>
    <row r="19" spans="1:21" x14ac:dyDescent="0.25">
      <c r="A19" s="24" t="s">
        <v>581</v>
      </c>
      <c r="B19" s="24" t="s">
        <v>580</v>
      </c>
      <c r="C19" s="24" t="s">
        <v>351</v>
      </c>
      <c r="D19" s="24" t="s">
        <v>316</v>
      </c>
      <c r="E19" s="24" t="s">
        <v>250</v>
      </c>
      <c r="F19" s="24" t="s">
        <v>250</v>
      </c>
      <c r="G19" s="24" t="s">
        <v>347</v>
      </c>
      <c r="H19" s="24" t="s">
        <v>346</v>
      </c>
      <c r="I19" s="340" t="s">
        <v>211</v>
      </c>
      <c r="J19" s="341">
        <v>17</v>
      </c>
      <c r="K19" s="12">
        <v>666882.71</v>
      </c>
      <c r="M19" s="18">
        <f t="shared" si="0"/>
        <v>17</v>
      </c>
      <c r="N19" s="24" t="s">
        <v>661</v>
      </c>
      <c r="P19" s="23">
        <v>121127.29166666666</v>
      </c>
      <c r="R19" s="23"/>
      <c r="U19" s="1"/>
    </row>
    <row r="20" spans="1:21" x14ac:dyDescent="0.25">
      <c r="A20" s="24" t="s">
        <v>579</v>
      </c>
      <c r="B20" s="24" t="s">
        <v>578</v>
      </c>
      <c r="C20" s="24" t="s">
        <v>351</v>
      </c>
      <c r="D20" s="24" t="s">
        <v>316</v>
      </c>
      <c r="E20" s="24" t="s">
        <v>250</v>
      </c>
      <c r="F20" s="24" t="s">
        <v>250</v>
      </c>
      <c r="G20" s="24" t="s">
        <v>347</v>
      </c>
      <c r="H20" s="24" t="s">
        <v>346</v>
      </c>
      <c r="I20" s="340" t="s">
        <v>211</v>
      </c>
      <c r="J20" s="341">
        <v>17</v>
      </c>
      <c r="K20" s="12">
        <v>-12900.67</v>
      </c>
      <c r="M20" s="18">
        <f t="shared" si="0"/>
        <v>18</v>
      </c>
      <c r="P20" s="23">
        <f>SUM(P14:P19)</f>
        <v>5338180.8591666678</v>
      </c>
      <c r="Q20" s="22">
        <v>0.62354281332859285</v>
      </c>
      <c r="R20" s="21">
        <f>P20*Q20</f>
        <v>3328584.310981629</v>
      </c>
      <c r="S20" s="335">
        <v>0.55094496686161665</v>
      </c>
      <c r="T20" s="336">
        <f>SUM(T16:T18)</f>
        <v>333133.03000000003</v>
      </c>
      <c r="U20" s="21">
        <f>T20*S20</f>
        <v>183537.96617385995</v>
      </c>
    </row>
    <row r="21" spans="1:21" x14ac:dyDescent="0.25">
      <c r="A21" s="24" t="s">
        <v>577</v>
      </c>
      <c r="B21" s="24" t="s">
        <v>576</v>
      </c>
      <c r="C21" s="24" t="s">
        <v>351</v>
      </c>
      <c r="D21" s="24" t="s">
        <v>316</v>
      </c>
      <c r="E21" s="24" t="s">
        <v>250</v>
      </c>
      <c r="F21" s="24" t="s">
        <v>250</v>
      </c>
      <c r="G21" s="24" t="s">
        <v>347</v>
      </c>
      <c r="H21" s="24" t="s">
        <v>346</v>
      </c>
      <c r="I21" s="340" t="s">
        <v>211</v>
      </c>
      <c r="J21" s="341">
        <v>17</v>
      </c>
      <c r="K21" s="12">
        <v>762876.12</v>
      </c>
      <c r="M21" s="18">
        <f t="shared" si="0"/>
        <v>19</v>
      </c>
      <c r="U21" s="1"/>
    </row>
    <row r="22" spans="1:21" x14ac:dyDescent="0.25">
      <c r="A22" s="24" t="s">
        <v>575</v>
      </c>
      <c r="B22" s="24" t="s">
        <v>574</v>
      </c>
      <c r="C22" s="24" t="s">
        <v>351</v>
      </c>
      <c r="D22" s="24" t="s">
        <v>316</v>
      </c>
      <c r="E22" s="24" t="s">
        <v>250</v>
      </c>
      <c r="F22" s="24" t="s">
        <v>250</v>
      </c>
      <c r="G22" s="24" t="s">
        <v>347</v>
      </c>
      <c r="H22" s="24" t="s">
        <v>346</v>
      </c>
      <c r="I22" s="340" t="s">
        <v>211</v>
      </c>
      <c r="J22" s="341">
        <v>17</v>
      </c>
      <c r="K22" s="12">
        <v>3223.67</v>
      </c>
      <c r="M22" s="18">
        <f t="shared" si="0"/>
        <v>20</v>
      </c>
      <c r="N22" s="15" t="s">
        <v>660</v>
      </c>
      <c r="P22" s="24" t="s">
        <v>250</v>
      </c>
      <c r="Q22" s="15" t="s">
        <v>659</v>
      </c>
      <c r="U22" s="1"/>
    </row>
    <row r="23" spans="1:21" x14ac:dyDescent="0.25">
      <c r="A23" s="24" t="s">
        <v>573</v>
      </c>
      <c r="B23" s="24" t="s">
        <v>572</v>
      </c>
      <c r="C23" s="24" t="s">
        <v>351</v>
      </c>
      <c r="D23" s="24" t="s">
        <v>316</v>
      </c>
      <c r="E23" s="24" t="s">
        <v>250</v>
      </c>
      <c r="F23" s="24" t="s">
        <v>250</v>
      </c>
      <c r="G23" s="24" t="s">
        <v>347</v>
      </c>
      <c r="H23" s="24" t="s">
        <v>346</v>
      </c>
      <c r="I23" s="340" t="s">
        <v>211</v>
      </c>
      <c r="J23" s="341">
        <v>17</v>
      </c>
      <c r="K23" s="12">
        <v>315589.28000000003</v>
      </c>
      <c r="M23" s="18">
        <f t="shared" si="0"/>
        <v>21</v>
      </c>
      <c r="N23" s="24" t="s">
        <v>601</v>
      </c>
      <c r="O23" s="333">
        <v>0.48</v>
      </c>
      <c r="P23" s="25">
        <f t="shared" ref="P23:P30" si="3">SUMIFS($K$2:$K$123,$A$2:$A$123,$N23)*O23</f>
        <v>1311829.2960000001</v>
      </c>
      <c r="S23" s="334">
        <v>0.01</v>
      </c>
      <c r="T23" s="25">
        <f t="shared" ref="T23" si="4">SUMIFS($K$2:$K$123,$A$2:$A$123,$N23)*S23</f>
        <v>27329.777000000002</v>
      </c>
      <c r="U23" s="1"/>
    </row>
    <row r="24" spans="1:21" x14ac:dyDescent="0.25">
      <c r="A24" s="24" t="s">
        <v>569</v>
      </c>
      <c r="B24" s="24" t="s">
        <v>568</v>
      </c>
      <c r="C24" s="24" t="s">
        <v>351</v>
      </c>
      <c r="D24" s="24" t="s">
        <v>316</v>
      </c>
      <c r="E24" s="24" t="s">
        <v>250</v>
      </c>
      <c r="F24" s="24" t="s">
        <v>250</v>
      </c>
      <c r="G24" s="24" t="s">
        <v>347</v>
      </c>
      <c r="H24" s="24" t="s">
        <v>346</v>
      </c>
      <c r="I24" s="340" t="s">
        <v>211</v>
      </c>
      <c r="J24" s="341">
        <v>17</v>
      </c>
      <c r="K24" s="12">
        <v>75190.94</v>
      </c>
      <c r="M24" s="18">
        <f t="shared" si="0"/>
        <v>22</v>
      </c>
      <c r="N24" s="24" t="s">
        <v>539</v>
      </c>
      <c r="O24" s="333">
        <v>0.04</v>
      </c>
      <c r="P24" s="25">
        <f t="shared" si="3"/>
        <v>45280.596799999999</v>
      </c>
      <c r="U24" s="1"/>
    </row>
    <row r="25" spans="1:21" x14ac:dyDescent="0.25">
      <c r="A25" s="24" t="s">
        <v>565</v>
      </c>
      <c r="B25" s="24" t="s">
        <v>564</v>
      </c>
      <c r="C25" s="24" t="s">
        <v>351</v>
      </c>
      <c r="D25" s="24" t="s">
        <v>316</v>
      </c>
      <c r="E25" s="24" t="s">
        <v>250</v>
      </c>
      <c r="F25" s="24" t="s">
        <v>250</v>
      </c>
      <c r="G25" s="24" t="s">
        <v>347</v>
      </c>
      <c r="H25" s="24" t="s">
        <v>346</v>
      </c>
      <c r="I25" s="340" t="s">
        <v>211</v>
      </c>
      <c r="J25" s="341">
        <v>17</v>
      </c>
      <c r="K25" s="12">
        <v>502016.97</v>
      </c>
      <c r="M25" s="18">
        <f t="shared" si="0"/>
        <v>23</v>
      </c>
      <c r="N25" s="24" t="s">
        <v>404</v>
      </c>
      <c r="O25" s="333">
        <v>0.25</v>
      </c>
      <c r="P25" s="25">
        <f t="shared" si="3"/>
        <v>75602.407500000001</v>
      </c>
      <c r="U25" s="1"/>
    </row>
    <row r="26" spans="1:21" x14ac:dyDescent="0.25">
      <c r="A26" s="24" t="s">
        <v>563</v>
      </c>
      <c r="B26" s="24" t="s">
        <v>562</v>
      </c>
      <c r="C26" s="24" t="s">
        <v>351</v>
      </c>
      <c r="D26" s="24" t="s">
        <v>316</v>
      </c>
      <c r="E26" s="24" t="s">
        <v>250</v>
      </c>
      <c r="F26" s="24" t="s">
        <v>250</v>
      </c>
      <c r="G26" s="24" t="s">
        <v>347</v>
      </c>
      <c r="H26" s="24" t="s">
        <v>346</v>
      </c>
      <c r="I26" s="340" t="s">
        <v>211</v>
      </c>
      <c r="J26" s="341">
        <v>17</v>
      </c>
      <c r="K26" s="12">
        <v>86723.13</v>
      </c>
      <c r="M26" s="18">
        <f t="shared" si="0"/>
        <v>24</v>
      </c>
      <c r="N26" s="24" t="s">
        <v>274</v>
      </c>
      <c r="O26" s="333">
        <v>0.13</v>
      </c>
      <c r="P26" s="25">
        <f t="shared" si="3"/>
        <v>0</v>
      </c>
      <c r="S26" s="334">
        <v>0.03</v>
      </c>
      <c r="T26" s="25">
        <f t="shared" ref="T26:T27" si="5">SUMIFS($K$2:$K$123,$A$2:$A$123,$N26)*S26</f>
        <v>0</v>
      </c>
      <c r="U26" s="1"/>
    </row>
    <row r="27" spans="1:21" x14ac:dyDescent="0.25">
      <c r="A27" s="24" t="s">
        <v>561</v>
      </c>
      <c r="B27" s="24" t="s">
        <v>560</v>
      </c>
      <c r="C27" s="24" t="s">
        <v>317</v>
      </c>
      <c r="D27" s="24" t="s">
        <v>316</v>
      </c>
      <c r="E27" s="24" t="s">
        <v>250</v>
      </c>
      <c r="F27" s="24" t="s">
        <v>250</v>
      </c>
      <c r="G27" s="24" t="s">
        <v>347</v>
      </c>
      <c r="H27" s="24" t="s">
        <v>346</v>
      </c>
      <c r="I27" s="340" t="s">
        <v>211</v>
      </c>
      <c r="J27" s="341">
        <v>17</v>
      </c>
      <c r="K27" s="12">
        <v>162012.35</v>
      </c>
      <c r="M27" s="18">
        <f t="shared" si="0"/>
        <v>25</v>
      </c>
      <c r="N27" s="24" t="s">
        <v>272</v>
      </c>
      <c r="O27" s="333">
        <v>0.17</v>
      </c>
      <c r="P27" s="25">
        <f t="shared" si="3"/>
        <v>0</v>
      </c>
      <c r="S27" s="337">
        <v>6.3299999999999995E-2</v>
      </c>
      <c r="T27" s="25">
        <f t="shared" si="5"/>
        <v>0</v>
      </c>
      <c r="U27" s="1"/>
    </row>
    <row r="28" spans="1:21" x14ac:dyDescent="0.25">
      <c r="A28" s="24" t="s">
        <v>559</v>
      </c>
      <c r="B28" s="24" t="s">
        <v>558</v>
      </c>
      <c r="C28" s="24" t="s">
        <v>351</v>
      </c>
      <c r="D28" s="24" t="s">
        <v>316</v>
      </c>
      <c r="E28" s="24" t="s">
        <v>250</v>
      </c>
      <c r="F28" s="24" t="s">
        <v>250</v>
      </c>
      <c r="G28" s="24" t="s">
        <v>347</v>
      </c>
      <c r="H28" s="24" t="s">
        <v>346</v>
      </c>
      <c r="I28" s="340" t="s">
        <v>211</v>
      </c>
      <c r="J28" s="341">
        <v>17</v>
      </c>
      <c r="K28" s="12">
        <v>4542923.38</v>
      </c>
      <c r="M28" s="18">
        <f t="shared" si="0"/>
        <v>26</v>
      </c>
      <c r="N28" s="24" t="s">
        <v>269</v>
      </c>
      <c r="O28" s="333">
        <v>1.4999999999999999E-2</v>
      </c>
      <c r="P28" s="25">
        <f t="shared" si="3"/>
        <v>0</v>
      </c>
      <c r="U28" s="1"/>
    </row>
    <row r="29" spans="1:21" x14ac:dyDescent="0.25">
      <c r="A29" s="24" t="s">
        <v>557</v>
      </c>
      <c r="B29" s="24" t="s">
        <v>556</v>
      </c>
      <c r="C29" s="24" t="s">
        <v>351</v>
      </c>
      <c r="D29" s="24" t="s">
        <v>316</v>
      </c>
      <c r="E29" s="24" t="s">
        <v>250</v>
      </c>
      <c r="F29" s="24" t="s">
        <v>250</v>
      </c>
      <c r="G29" s="24" t="s">
        <v>347</v>
      </c>
      <c r="H29" s="24" t="s">
        <v>346</v>
      </c>
      <c r="I29" s="340" t="s">
        <v>211</v>
      </c>
      <c r="J29" s="341">
        <v>17</v>
      </c>
      <c r="K29" s="12">
        <v>324537.3</v>
      </c>
      <c r="M29" s="18">
        <f t="shared" si="0"/>
        <v>27</v>
      </c>
      <c r="N29" s="24" t="s">
        <v>266</v>
      </c>
      <c r="O29" s="333">
        <v>0.30499999999999999</v>
      </c>
      <c r="P29" s="25">
        <f t="shared" si="3"/>
        <v>0</v>
      </c>
      <c r="U29" s="1"/>
    </row>
    <row r="30" spans="1:21" x14ac:dyDescent="0.25">
      <c r="A30" s="24" t="s">
        <v>555</v>
      </c>
      <c r="B30" s="24" t="s">
        <v>554</v>
      </c>
      <c r="C30" s="24" t="s">
        <v>351</v>
      </c>
      <c r="D30" s="24" t="s">
        <v>316</v>
      </c>
      <c r="E30" s="24" t="s">
        <v>250</v>
      </c>
      <c r="F30" s="24" t="s">
        <v>250</v>
      </c>
      <c r="G30" s="24" t="s">
        <v>347</v>
      </c>
      <c r="H30" s="24" t="s">
        <v>346</v>
      </c>
      <c r="I30" s="340" t="s">
        <v>211</v>
      </c>
      <c r="J30" s="341">
        <v>17</v>
      </c>
      <c r="K30" s="12">
        <v>401826.64</v>
      </c>
      <c r="M30" s="18">
        <f t="shared" si="0"/>
        <v>28</v>
      </c>
      <c r="N30" s="24" t="s">
        <v>260</v>
      </c>
      <c r="O30" s="333">
        <v>0.25</v>
      </c>
      <c r="P30" s="25">
        <f t="shared" si="3"/>
        <v>0</v>
      </c>
      <c r="S30" s="334">
        <v>0.01</v>
      </c>
      <c r="T30" s="25">
        <f t="shared" ref="T30" si="6">SUMIFS($K$2:$K$123,$A$2:$A$123,$N30)*S30</f>
        <v>0</v>
      </c>
      <c r="U30" s="1"/>
    </row>
    <row r="31" spans="1:21" x14ac:dyDescent="0.25">
      <c r="A31" s="24" t="s">
        <v>553</v>
      </c>
      <c r="B31" s="24" t="s">
        <v>551</v>
      </c>
      <c r="C31" s="24" t="s">
        <v>351</v>
      </c>
      <c r="D31" s="24" t="s">
        <v>316</v>
      </c>
      <c r="E31" s="24" t="s">
        <v>250</v>
      </c>
      <c r="F31" s="24" t="s">
        <v>250</v>
      </c>
      <c r="G31" s="24" t="s">
        <v>347</v>
      </c>
      <c r="H31" s="24" t="s">
        <v>346</v>
      </c>
      <c r="I31" s="340" t="s">
        <v>211</v>
      </c>
      <c r="J31" s="341">
        <v>17</v>
      </c>
      <c r="K31" s="12">
        <v>423167.76</v>
      </c>
      <c r="M31" s="18">
        <f t="shared" si="0"/>
        <v>29</v>
      </c>
      <c r="N31" s="24"/>
      <c r="P31" s="23">
        <f>SUM(P23:P30)</f>
        <v>1432712.3003</v>
      </c>
      <c r="Q31" s="22">
        <v>0.67575917808170261</v>
      </c>
      <c r="R31" s="21">
        <v>1522598</v>
      </c>
      <c r="S31" s="335">
        <v>0.73203310448521375</v>
      </c>
      <c r="T31" s="336">
        <f>SUM(T23:T30)</f>
        <v>27329.777000000002</v>
      </c>
      <c r="U31" s="21">
        <f>T31*S31</f>
        <v>20006.301502198592</v>
      </c>
    </row>
    <row r="32" spans="1:21" ht="12.75" x14ac:dyDescent="0.2">
      <c r="A32" s="24" t="s">
        <v>550</v>
      </c>
      <c r="B32" s="24" t="s">
        <v>549</v>
      </c>
      <c r="C32" s="24" t="s">
        <v>354</v>
      </c>
      <c r="D32" s="24" t="s">
        <v>251</v>
      </c>
      <c r="E32" s="24" t="s">
        <v>250</v>
      </c>
      <c r="F32" s="24" t="s">
        <v>250</v>
      </c>
      <c r="G32" s="24" t="s">
        <v>249</v>
      </c>
      <c r="H32" s="24" t="s">
        <v>248</v>
      </c>
      <c r="I32" s="340" t="s">
        <v>211</v>
      </c>
      <c r="J32" s="341">
        <v>17</v>
      </c>
      <c r="K32" s="12">
        <v>6340388.2199999997</v>
      </c>
      <c r="M32" s="18">
        <f t="shared" si="0"/>
        <v>30</v>
      </c>
      <c r="R32" s="17">
        <f>SUM(R11,R20,R31)</f>
        <v>6891681.7268725093</v>
      </c>
      <c r="U32" s="17">
        <f>SUM(U11,U20,U31)</f>
        <v>2363659.8023180249</v>
      </c>
    </row>
    <row r="33" spans="1:21" x14ac:dyDescent="0.25">
      <c r="A33" s="24" t="s">
        <v>546</v>
      </c>
      <c r="B33" s="24" t="s">
        <v>545</v>
      </c>
      <c r="C33" s="24" t="s">
        <v>354</v>
      </c>
      <c r="D33" s="24" t="s">
        <v>251</v>
      </c>
      <c r="E33" s="24" t="s">
        <v>250</v>
      </c>
      <c r="F33" s="24" t="s">
        <v>250</v>
      </c>
      <c r="G33" s="24" t="s">
        <v>249</v>
      </c>
      <c r="H33" s="24" t="s">
        <v>248</v>
      </c>
      <c r="I33" s="340" t="s">
        <v>211</v>
      </c>
      <c r="J33" s="341">
        <v>17</v>
      </c>
      <c r="K33" s="12">
        <v>4664691.03</v>
      </c>
      <c r="M33" s="18">
        <f t="shared" si="0"/>
        <v>31</v>
      </c>
      <c r="P33" s="15" t="s">
        <v>657</v>
      </c>
      <c r="Q33" s="20">
        <v>0.94209394674575997</v>
      </c>
      <c r="R33" s="19">
        <f>R32*Q33</f>
        <v>6492611.637784957</v>
      </c>
      <c r="S33" s="1"/>
      <c r="T33" s="6">
        <v>0.62473742956354805</v>
      </c>
      <c r="U33" s="19">
        <f>U32*T33</f>
        <v>1476666.749262847</v>
      </c>
    </row>
    <row r="34" spans="1:21" ht="12.75" x14ac:dyDescent="0.2">
      <c r="A34" s="24" t="s">
        <v>544</v>
      </c>
      <c r="B34" s="24" t="s">
        <v>543</v>
      </c>
      <c r="C34" s="24" t="s">
        <v>542</v>
      </c>
      <c r="D34" s="24" t="s">
        <v>251</v>
      </c>
      <c r="E34" s="24" t="s">
        <v>250</v>
      </c>
      <c r="F34" s="24" t="s">
        <v>250</v>
      </c>
      <c r="G34" s="24" t="s">
        <v>541</v>
      </c>
      <c r="H34" s="24" t="s">
        <v>540</v>
      </c>
      <c r="I34" s="340" t="s">
        <v>211</v>
      </c>
      <c r="J34" s="341">
        <v>17</v>
      </c>
      <c r="K34" s="12">
        <v>979351.81</v>
      </c>
      <c r="M34" s="18">
        <f t="shared" si="0"/>
        <v>32</v>
      </c>
      <c r="R34" s="17">
        <f>SUM(R32:R33)</f>
        <v>13384293.364657465</v>
      </c>
      <c r="U34" s="17">
        <f>SUM(U32:U33)</f>
        <v>3840326.5515808719</v>
      </c>
    </row>
    <row r="35" spans="1:21" ht="12.75" x14ac:dyDescent="0.2">
      <c r="A35" s="24" t="s">
        <v>539</v>
      </c>
      <c r="B35" s="24" t="s">
        <v>537</v>
      </c>
      <c r="C35" s="24" t="s">
        <v>538</v>
      </c>
      <c r="D35" s="24" t="s">
        <v>537</v>
      </c>
      <c r="E35" s="24" t="s">
        <v>536</v>
      </c>
      <c r="F35" s="24" t="s">
        <v>213</v>
      </c>
      <c r="G35" s="24" t="s">
        <v>535</v>
      </c>
      <c r="H35" s="24" t="s">
        <v>534</v>
      </c>
      <c r="I35" s="340" t="s">
        <v>211</v>
      </c>
      <c r="J35" s="341">
        <v>17</v>
      </c>
      <c r="K35" s="12">
        <v>1132014.92</v>
      </c>
    </row>
    <row r="36" spans="1:21" ht="12.75" x14ac:dyDescent="0.2">
      <c r="A36" s="24" t="s">
        <v>533</v>
      </c>
      <c r="B36" s="24" t="s">
        <v>532</v>
      </c>
      <c r="C36" s="24" t="s">
        <v>397</v>
      </c>
      <c r="D36" s="24" t="s">
        <v>520</v>
      </c>
      <c r="E36" s="24" t="s">
        <v>531</v>
      </c>
      <c r="F36" s="24" t="s">
        <v>213</v>
      </c>
      <c r="G36" s="24" t="s">
        <v>530</v>
      </c>
      <c r="H36" s="24" t="s">
        <v>529</v>
      </c>
      <c r="I36" s="340" t="s">
        <v>211</v>
      </c>
      <c r="J36" s="341">
        <v>17</v>
      </c>
      <c r="K36" s="12">
        <v>449858.19</v>
      </c>
      <c r="U36" s="17">
        <f>SUM(R34+U34)</f>
        <v>17224619.916238338</v>
      </c>
    </row>
    <row r="37" spans="1:21" ht="12.75" x14ac:dyDescent="0.2">
      <c r="A37" s="24" t="s">
        <v>528</v>
      </c>
      <c r="B37" s="24" t="s">
        <v>527</v>
      </c>
      <c r="C37" s="24" t="s">
        <v>262</v>
      </c>
      <c r="D37" s="24" t="s">
        <v>1103</v>
      </c>
      <c r="E37" s="24" t="s">
        <v>526</v>
      </c>
      <c r="F37" s="24" t="s">
        <v>213</v>
      </c>
      <c r="G37" s="24" t="s">
        <v>525</v>
      </c>
      <c r="H37" s="24" t="s">
        <v>524</v>
      </c>
      <c r="I37" s="340" t="s">
        <v>211</v>
      </c>
      <c r="J37" s="341">
        <v>17</v>
      </c>
      <c r="K37" s="12">
        <v>304677.53000000003</v>
      </c>
    </row>
    <row r="38" spans="1:21" ht="12.75" x14ac:dyDescent="0.2">
      <c r="A38" s="24" t="s">
        <v>1104</v>
      </c>
      <c r="B38" s="24" t="s">
        <v>402</v>
      </c>
      <c r="C38" s="24" t="s">
        <v>1105</v>
      </c>
      <c r="D38" s="24" t="s">
        <v>1103</v>
      </c>
      <c r="E38" s="24"/>
      <c r="F38" s="24" t="s">
        <v>213</v>
      </c>
      <c r="G38" s="24"/>
      <c r="H38" s="24" t="s">
        <v>212</v>
      </c>
      <c r="I38" s="340" t="s">
        <v>211</v>
      </c>
      <c r="J38" s="341">
        <v>17</v>
      </c>
      <c r="K38" s="12">
        <v>170699.51</v>
      </c>
      <c r="U38" s="338">
        <f>U36/SUM(K2:K152)</f>
        <v>0.13077529024590701</v>
      </c>
    </row>
    <row r="39" spans="1:21" ht="12.75" x14ac:dyDescent="0.2">
      <c r="A39" s="24" t="s">
        <v>523</v>
      </c>
      <c r="B39" s="24" t="s">
        <v>522</v>
      </c>
      <c r="C39" s="24" t="s">
        <v>521</v>
      </c>
      <c r="D39" s="24" t="s">
        <v>520</v>
      </c>
      <c r="E39" s="24" t="s">
        <v>220</v>
      </c>
      <c r="F39" s="24" t="s">
        <v>220</v>
      </c>
      <c r="G39" s="24" t="s">
        <v>385</v>
      </c>
      <c r="H39" s="24" t="s">
        <v>384</v>
      </c>
      <c r="I39" s="340" t="s">
        <v>211</v>
      </c>
      <c r="J39" s="341">
        <v>17</v>
      </c>
      <c r="K39" s="12">
        <v>10407.26</v>
      </c>
    </row>
    <row r="40" spans="1:21" ht="12.75" x14ac:dyDescent="0.2">
      <c r="A40" s="24" t="s">
        <v>519</v>
      </c>
      <c r="B40" s="24" t="s">
        <v>518</v>
      </c>
      <c r="C40" s="24" t="s">
        <v>509</v>
      </c>
      <c r="D40" s="24" t="s">
        <v>285</v>
      </c>
      <c r="E40" s="24" t="s">
        <v>250</v>
      </c>
      <c r="F40" s="24" t="s">
        <v>250</v>
      </c>
      <c r="G40" s="24" t="s">
        <v>412</v>
      </c>
      <c r="H40" s="24" t="s">
        <v>411</v>
      </c>
      <c r="I40" s="340" t="s">
        <v>211</v>
      </c>
      <c r="J40" s="341">
        <v>17</v>
      </c>
      <c r="K40" s="12">
        <v>4140075.38</v>
      </c>
    </row>
    <row r="41" spans="1:21" ht="12.75" x14ac:dyDescent="0.2">
      <c r="A41" s="24" t="s">
        <v>517</v>
      </c>
      <c r="B41" s="24" t="s">
        <v>516</v>
      </c>
      <c r="C41" s="24" t="s">
        <v>509</v>
      </c>
      <c r="D41" s="24" t="s">
        <v>285</v>
      </c>
      <c r="E41" s="24" t="s">
        <v>250</v>
      </c>
      <c r="F41" s="24" t="s">
        <v>250</v>
      </c>
      <c r="G41" s="24" t="s">
        <v>412</v>
      </c>
      <c r="H41" s="24" t="s">
        <v>411</v>
      </c>
      <c r="I41" s="340" t="s">
        <v>211</v>
      </c>
      <c r="J41" s="341">
        <v>17</v>
      </c>
      <c r="K41" s="12">
        <v>122875.1</v>
      </c>
    </row>
    <row r="42" spans="1:21" ht="12.75" x14ac:dyDescent="0.2">
      <c r="A42" s="24" t="s">
        <v>513</v>
      </c>
      <c r="B42" s="24" t="s">
        <v>512</v>
      </c>
      <c r="C42" s="24" t="s">
        <v>509</v>
      </c>
      <c r="D42" s="24" t="s">
        <v>285</v>
      </c>
      <c r="E42" s="24" t="s">
        <v>250</v>
      </c>
      <c r="F42" s="24" t="s">
        <v>250</v>
      </c>
      <c r="G42" s="24" t="s">
        <v>453</v>
      </c>
      <c r="H42" s="24" t="s">
        <v>452</v>
      </c>
      <c r="I42" s="340" t="s">
        <v>211</v>
      </c>
      <c r="J42" s="341">
        <v>17</v>
      </c>
      <c r="K42" s="12">
        <v>98240.65</v>
      </c>
    </row>
    <row r="43" spans="1:21" ht="12.75" x14ac:dyDescent="0.2">
      <c r="A43" s="24" t="s">
        <v>508</v>
      </c>
      <c r="B43" s="24" t="s">
        <v>507</v>
      </c>
      <c r="C43" s="24" t="s">
        <v>289</v>
      </c>
      <c r="D43" s="24" t="s">
        <v>285</v>
      </c>
      <c r="E43" s="24" t="s">
        <v>480</v>
      </c>
      <c r="F43" s="24" t="s">
        <v>480</v>
      </c>
      <c r="G43" s="24" t="s">
        <v>406</v>
      </c>
      <c r="H43" s="24" t="s">
        <v>405</v>
      </c>
      <c r="I43" s="340" t="s">
        <v>211</v>
      </c>
      <c r="J43" s="341">
        <v>17</v>
      </c>
      <c r="K43" s="12">
        <v>2231137.81</v>
      </c>
    </row>
    <row r="44" spans="1:21" ht="12.75" x14ac:dyDescent="0.2">
      <c r="A44" s="24" t="s">
        <v>1106</v>
      </c>
      <c r="B44" s="24" t="s">
        <v>684</v>
      </c>
      <c r="C44" s="24" t="s">
        <v>289</v>
      </c>
      <c r="D44" s="24" t="s">
        <v>285</v>
      </c>
      <c r="E44" s="24" t="s">
        <v>480</v>
      </c>
      <c r="F44" s="24" t="s">
        <v>480</v>
      </c>
      <c r="G44" s="24" t="s">
        <v>406</v>
      </c>
      <c r="H44" s="24" t="s">
        <v>405</v>
      </c>
      <c r="I44" s="340" t="s">
        <v>211</v>
      </c>
      <c r="J44" s="341">
        <v>17</v>
      </c>
      <c r="K44" s="12">
        <v>61861.66</v>
      </c>
    </row>
    <row r="45" spans="1:21" ht="12.75" x14ac:dyDescent="0.2">
      <c r="A45" s="24" t="s">
        <v>506</v>
      </c>
      <c r="B45" s="24" t="s">
        <v>504</v>
      </c>
      <c r="C45" s="24" t="s">
        <v>505</v>
      </c>
      <c r="D45" s="24" t="s">
        <v>504</v>
      </c>
      <c r="E45" s="24" t="s">
        <v>250</v>
      </c>
      <c r="F45" s="24" t="s">
        <v>250</v>
      </c>
      <c r="G45" s="24" t="s">
        <v>453</v>
      </c>
      <c r="H45" s="24" t="s">
        <v>452</v>
      </c>
      <c r="I45" s="340" t="s">
        <v>211</v>
      </c>
      <c r="J45" s="341">
        <v>17</v>
      </c>
      <c r="K45" s="12">
        <v>2957732.31</v>
      </c>
    </row>
    <row r="46" spans="1:21" ht="12.75" x14ac:dyDescent="0.2">
      <c r="A46" s="24" t="s">
        <v>1107</v>
      </c>
      <c r="B46" s="24" t="s">
        <v>683</v>
      </c>
      <c r="C46" s="24" t="s">
        <v>505</v>
      </c>
      <c r="D46" s="24" t="s">
        <v>504</v>
      </c>
      <c r="E46" s="24" t="s">
        <v>250</v>
      </c>
      <c r="F46" s="24" t="s">
        <v>250</v>
      </c>
      <c r="G46" s="24" t="s">
        <v>453</v>
      </c>
      <c r="H46" s="24" t="s">
        <v>452</v>
      </c>
      <c r="I46" s="340" t="s">
        <v>211</v>
      </c>
      <c r="J46" s="341">
        <v>17</v>
      </c>
      <c r="K46" s="12">
        <v>50617</v>
      </c>
    </row>
    <row r="47" spans="1:21" ht="12.75" x14ac:dyDescent="0.2">
      <c r="A47" s="24" t="s">
        <v>503</v>
      </c>
      <c r="B47" s="24" t="s">
        <v>499</v>
      </c>
      <c r="C47" s="24" t="s">
        <v>498</v>
      </c>
      <c r="D47" s="24" t="s">
        <v>278</v>
      </c>
      <c r="E47" s="24" t="s">
        <v>241</v>
      </c>
      <c r="F47" s="24" t="s">
        <v>213</v>
      </c>
      <c r="G47" s="24" t="s">
        <v>497</v>
      </c>
      <c r="H47" s="24" t="s">
        <v>496</v>
      </c>
      <c r="I47" s="340" t="s">
        <v>211</v>
      </c>
      <c r="J47" s="341">
        <v>17</v>
      </c>
      <c r="K47" s="12">
        <v>4542378.78</v>
      </c>
    </row>
    <row r="48" spans="1:21" ht="12.75" x14ac:dyDescent="0.2">
      <c r="A48" s="24" t="s">
        <v>502</v>
      </c>
      <c r="B48" s="24" t="s">
        <v>501</v>
      </c>
      <c r="C48" s="24" t="s">
        <v>498</v>
      </c>
      <c r="D48" s="24" t="s">
        <v>278</v>
      </c>
      <c r="E48" s="24" t="s">
        <v>241</v>
      </c>
      <c r="F48" s="24" t="s">
        <v>213</v>
      </c>
      <c r="G48" s="24" t="s">
        <v>497</v>
      </c>
      <c r="H48" s="24" t="s">
        <v>496</v>
      </c>
      <c r="I48" s="340" t="s">
        <v>211</v>
      </c>
      <c r="J48" s="341">
        <v>17</v>
      </c>
      <c r="K48" s="12">
        <v>22984.74</v>
      </c>
    </row>
    <row r="49" spans="1:11" ht="12.75" x14ac:dyDescent="0.2">
      <c r="A49" s="24" t="s">
        <v>500</v>
      </c>
      <c r="B49" s="24" t="s">
        <v>499</v>
      </c>
      <c r="C49" s="24" t="s">
        <v>498</v>
      </c>
      <c r="D49" s="24" t="s">
        <v>278</v>
      </c>
      <c r="E49" s="24" t="s">
        <v>241</v>
      </c>
      <c r="F49" s="24" t="s">
        <v>213</v>
      </c>
      <c r="G49" s="24" t="s">
        <v>497</v>
      </c>
      <c r="H49" s="24" t="s">
        <v>496</v>
      </c>
      <c r="I49" s="340" t="s">
        <v>211</v>
      </c>
      <c r="J49" s="341">
        <v>17</v>
      </c>
      <c r="K49" s="12">
        <v>3273383.73</v>
      </c>
    </row>
    <row r="50" spans="1:11" ht="12.75" x14ac:dyDescent="0.2">
      <c r="A50" s="24" t="s">
        <v>495</v>
      </c>
      <c r="B50" s="24" t="s">
        <v>494</v>
      </c>
      <c r="C50" s="24" t="s">
        <v>481</v>
      </c>
      <c r="D50" s="24" t="s">
        <v>285</v>
      </c>
      <c r="E50" s="24" t="s">
        <v>250</v>
      </c>
      <c r="F50" s="24" t="s">
        <v>250</v>
      </c>
      <c r="G50" s="24" t="s">
        <v>416</v>
      </c>
      <c r="H50" s="24" t="s">
        <v>415</v>
      </c>
      <c r="I50" s="340" t="s">
        <v>211</v>
      </c>
      <c r="J50" s="341">
        <v>17</v>
      </c>
      <c r="K50" s="12">
        <v>1645696.74</v>
      </c>
    </row>
    <row r="51" spans="1:11" ht="12.75" x14ac:dyDescent="0.2">
      <c r="A51" s="24" t="s">
        <v>493</v>
      </c>
      <c r="B51" s="24" t="s">
        <v>492</v>
      </c>
      <c r="C51" s="24" t="s">
        <v>481</v>
      </c>
      <c r="D51" s="24" t="s">
        <v>285</v>
      </c>
      <c r="E51" s="24" t="s">
        <v>250</v>
      </c>
      <c r="F51" s="24" t="s">
        <v>250</v>
      </c>
      <c r="G51" s="24" t="s">
        <v>416</v>
      </c>
      <c r="H51" s="24" t="s">
        <v>415</v>
      </c>
      <c r="I51" s="340" t="s">
        <v>211</v>
      </c>
      <c r="J51" s="341">
        <v>17</v>
      </c>
      <c r="K51" s="12">
        <v>65445.21</v>
      </c>
    </row>
    <row r="52" spans="1:11" ht="12.75" x14ac:dyDescent="0.2">
      <c r="A52" s="24" t="s">
        <v>489</v>
      </c>
      <c r="B52" s="24" t="s">
        <v>488</v>
      </c>
      <c r="C52" s="24" t="s">
        <v>481</v>
      </c>
      <c r="D52" s="24" t="s">
        <v>285</v>
      </c>
      <c r="E52" s="24" t="s">
        <v>250</v>
      </c>
      <c r="F52" s="24" t="s">
        <v>250</v>
      </c>
      <c r="G52" s="24" t="s">
        <v>421</v>
      </c>
      <c r="H52" s="24" t="s">
        <v>420</v>
      </c>
      <c r="I52" s="340" t="s">
        <v>211</v>
      </c>
      <c r="J52" s="341">
        <v>17</v>
      </c>
      <c r="K52" s="12">
        <v>2816581.56</v>
      </c>
    </row>
    <row r="53" spans="1:11" ht="12.75" x14ac:dyDescent="0.2">
      <c r="A53" s="24" t="s">
        <v>487</v>
      </c>
      <c r="B53" s="24" t="s">
        <v>486</v>
      </c>
      <c r="C53" s="24" t="s">
        <v>481</v>
      </c>
      <c r="D53" s="24" t="s">
        <v>285</v>
      </c>
      <c r="E53" s="24" t="s">
        <v>250</v>
      </c>
      <c r="F53" s="24" t="s">
        <v>250</v>
      </c>
      <c r="G53" s="24" t="s">
        <v>421</v>
      </c>
      <c r="H53" s="24" t="s">
        <v>420</v>
      </c>
      <c r="I53" s="340" t="s">
        <v>211</v>
      </c>
      <c r="J53" s="341">
        <v>17</v>
      </c>
      <c r="K53" s="12">
        <v>28791.34</v>
      </c>
    </row>
    <row r="54" spans="1:11" ht="12.75" x14ac:dyDescent="0.2">
      <c r="A54" s="24" t="s">
        <v>485</v>
      </c>
      <c r="B54" s="24" t="s">
        <v>484</v>
      </c>
      <c r="C54" s="24" t="s">
        <v>481</v>
      </c>
      <c r="D54" s="24" t="s">
        <v>285</v>
      </c>
      <c r="E54" s="24" t="s">
        <v>250</v>
      </c>
      <c r="F54" s="24" t="s">
        <v>250</v>
      </c>
      <c r="G54" s="24" t="s">
        <v>421</v>
      </c>
      <c r="H54" s="24" t="s">
        <v>420</v>
      </c>
      <c r="I54" s="340" t="s">
        <v>211</v>
      </c>
      <c r="J54" s="341">
        <v>17</v>
      </c>
      <c r="K54" s="12">
        <v>346.26</v>
      </c>
    </row>
    <row r="55" spans="1:11" ht="12.75" x14ac:dyDescent="0.2">
      <c r="A55" s="24" t="s">
        <v>483</v>
      </c>
      <c r="B55" s="24" t="s">
        <v>482</v>
      </c>
      <c r="C55" s="24" t="s">
        <v>481</v>
      </c>
      <c r="D55" s="24" t="s">
        <v>285</v>
      </c>
      <c r="E55" s="24" t="s">
        <v>480</v>
      </c>
      <c r="F55" s="24" t="s">
        <v>480</v>
      </c>
      <c r="G55" s="24" t="s">
        <v>421</v>
      </c>
      <c r="H55" s="24" t="s">
        <v>420</v>
      </c>
      <c r="I55" s="340" t="s">
        <v>211</v>
      </c>
      <c r="J55" s="341">
        <v>17</v>
      </c>
      <c r="K55" s="12">
        <v>87219.81</v>
      </c>
    </row>
    <row r="56" spans="1:11" ht="12.75" x14ac:dyDescent="0.2">
      <c r="A56" s="24" t="s">
        <v>479</v>
      </c>
      <c r="B56" s="24" t="s">
        <v>478</v>
      </c>
      <c r="C56" s="24" t="s">
        <v>468</v>
      </c>
      <c r="D56" s="24" t="s">
        <v>278</v>
      </c>
      <c r="E56" s="24" t="s">
        <v>454</v>
      </c>
      <c r="F56" s="24" t="s">
        <v>454</v>
      </c>
      <c r="G56" s="24" t="s">
        <v>416</v>
      </c>
      <c r="H56" s="24" t="s">
        <v>415</v>
      </c>
      <c r="I56" s="340" t="s">
        <v>211</v>
      </c>
      <c r="J56" s="341">
        <v>17</v>
      </c>
      <c r="K56" s="12">
        <v>93161.82</v>
      </c>
    </row>
    <row r="57" spans="1:11" ht="12.75" x14ac:dyDescent="0.2">
      <c r="A57" s="24" t="s">
        <v>1108</v>
      </c>
      <c r="B57" s="24" t="s">
        <v>1109</v>
      </c>
      <c r="C57" s="24" t="s">
        <v>681</v>
      </c>
      <c r="D57" s="24" t="s">
        <v>278</v>
      </c>
      <c r="E57" s="24" t="s">
        <v>454</v>
      </c>
      <c r="F57" s="24" t="s">
        <v>454</v>
      </c>
      <c r="G57" s="24" t="s">
        <v>416</v>
      </c>
      <c r="H57" s="24" t="s">
        <v>415</v>
      </c>
      <c r="I57" s="340" t="s">
        <v>211</v>
      </c>
      <c r="J57" s="341">
        <v>17</v>
      </c>
      <c r="K57" s="12">
        <v>1875</v>
      </c>
    </row>
    <row r="58" spans="1:11" ht="12.75" x14ac:dyDescent="0.2">
      <c r="A58" s="24" t="s">
        <v>1110</v>
      </c>
      <c r="B58" s="24" t="s">
        <v>682</v>
      </c>
      <c r="C58" s="24" t="s">
        <v>681</v>
      </c>
      <c r="D58" s="24" t="s">
        <v>278</v>
      </c>
      <c r="E58" s="24" t="s">
        <v>454</v>
      </c>
      <c r="F58" s="24" t="s">
        <v>454</v>
      </c>
      <c r="G58" s="24" t="s">
        <v>416</v>
      </c>
      <c r="H58" s="24" t="s">
        <v>415</v>
      </c>
      <c r="I58" s="340" t="s">
        <v>211</v>
      </c>
      <c r="J58" s="341">
        <v>17</v>
      </c>
      <c r="K58" s="12">
        <v>31852.97</v>
      </c>
    </row>
    <row r="59" spans="1:11" ht="12.75" x14ac:dyDescent="0.2">
      <c r="A59" s="24" t="s">
        <v>1095</v>
      </c>
      <c r="B59" s="24" t="s">
        <v>656</v>
      </c>
      <c r="C59" s="24" t="s">
        <v>468</v>
      </c>
      <c r="D59" s="24" t="s">
        <v>278</v>
      </c>
      <c r="E59" s="24" t="s">
        <v>454</v>
      </c>
      <c r="F59" s="24" t="s">
        <v>454</v>
      </c>
      <c r="G59" s="24" t="s">
        <v>416</v>
      </c>
      <c r="H59" s="24" t="s">
        <v>415</v>
      </c>
      <c r="I59" s="340" t="s">
        <v>211</v>
      </c>
      <c r="J59" s="341">
        <v>17</v>
      </c>
      <c r="K59" s="12">
        <v>1823110.88</v>
      </c>
    </row>
    <row r="60" spans="1:11" ht="12.75" x14ac:dyDescent="0.2">
      <c r="A60" s="24" t="s">
        <v>1096</v>
      </c>
      <c r="B60" s="24" t="s">
        <v>680</v>
      </c>
      <c r="C60" s="24" t="s">
        <v>468</v>
      </c>
      <c r="D60" s="24" t="s">
        <v>278</v>
      </c>
      <c r="E60" s="24" t="s">
        <v>430</v>
      </c>
      <c r="F60" s="24" t="s">
        <v>430</v>
      </c>
      <c r="G60" s="24" t="s">
        <v>421</v>
      </c>
      <c r="H60" s="24" t="s">
        <v>420</v>
      </c>
      <c r="I60" s="340" t="s">
        <v>211</v>
      </c>
      <c r="J60" s="341">
        <v>17</v>
      </c>
      <c r="K60" s="12">
        <v>373600.2</v>
      </c>
    </row>
    <row r="61" spans="1:11" ht="12.75" x14ac:dyDescent="0.2">
      <c r="A61" s="24" t="s">
        <v>477</v>
      </c>
      <c r="B61" s="24" t="s">
        <v>475</v>
      </c>
      <c r="C61" s="24" t="s">
        <v>468</v>
      </c>
      <c r="D61" s="24" t="s">
        <v>278</v>
      </c>
      <c r="E61" s="24" t="s">
        <v>454</v>
      </c>
      <c r="F61" s="24" t="s">
        <v>454</v>
      </c>
      <c r="G61" s="24" t="s">
        <v>421</v>
      </c>
      <c r="H61" s="24" t="s">
        <v>420</v>
      </c>
      <c r="I61" s="340" t="s">
        <v>211</v>
      </c>
      <c r="J61" s="341">
        <v>17</v>
      </c>
      <c r="K61" s="12">
        <v>1519444.03</v>
      </c>
    </row>
    <row r="62" spans="1:11" ht="12.75" x14ac:dyDescent="0.2">
      <c r="A62" s="24" t="s">
        <v>476</v>
      </c>
      <c r="B62" s="24" t="s">
        <v>475</v>
      </c>
      <c r="C62" s="24" t="s">
        <v>468</v>
      </c>
      <c r="D62" s="24" t="s">
        <v>278</v>
      </c>
      <c r="E62" s="24" t="s">
        <v>454</v>
      </c>
      <c r="F62" s="24" t="s">
        <v>454</v>
      </c>
      <c r="G62" s="24"/>
      <c r="H62" s="24" t="s">
        <v>212</v>
      </c>
      <c r="I62" s="340" t="s">
        <v>211</v>
      </c>
      <c r="J62" s="341">
        <v>17</v>
      </c>
      <c r="K62" s="12">
        <v>599922.51</v>
      </c>
    </row>
    <row r="63" spans="1:11" ht="12.75" x14ac:dyDescent="0.2">
      <c r="A63" s="24" t="s">
        <v>474</v>
      </c>
      <c r="B63" s="24" t="s">
        <v>473</v>
      </c>
      <c r="C63" s="24" t="s">
        <v>468</v>
      </c>
      <c r="D63" s="24" t="s">
        <v>278</v>
      </c>
      <c r="E63" s="24" t="s">
        <v>454</v>
      </c>
      <c r="F63" s="24" t="s">
        <v>454</v>
      </c>
      <c r="G63" s="24" t="s">
        <v>421</v>
      </c>
      <c r="H63" s="24" t="s">
        <v>420</v>
      </c>
      <c r="I63" s="340" t="s">
        <v>211</v>
      </c>
      <c r="J63" s="341">
        <v>17</v>
      </c>
      <c r="K63" s="12">
        <v>39234.199999999997</v>
      </c>
    </row>
    <row r="64" spans="1:11" ht="12.75" x14ac:dyDescent="0.2">
      <c r="A64" s="24" t="s">
        <v>472</v>
      </c>
      <c r="B64" s="24" t="s">
        <v>471</v>
      </c>
      <c r="C64" s="24" t="s">
        <v>468</v>
      </c>
      <c r="D64" s="24" t="s">
        <v>278</v>
      </c>
      <c r="E64" s="24" t="s">
        <v>430</v>
      </c>
      <c r="F64" s="24" t="s">
        <v>430</v>
      </c>
      <c r="G64" s="24" t="s">
        <v>421</v>
      </c>
      <c r="H64" s="24" t="s">
        <v>420</v>
      </c>
      <c r="I64" s="340" t="s">
        <v>211</v>
      </c>
      <c r="J64" s="341">
        <v>17</v>
      </c>
      <c r="K64" s="12">
        <v>140656.29</v>
      </c>
    </row>
    <row r="65" spans="1:11" ht="12.75" x14ac:dyDescent="0.2">
      <c r="A65" s="24" t="s">
        <v>470</v>
      </c>
      <c r="B65" s="24" t="s">
        <v>469</v>
      </c>
      <c r="C65" s="24" t="s">
        <v>468</v>
      </c>
      <c r="D65" s="24" t="s">
        <v>278</v>
      </c>
      <c r="E65" s="24" t="s">
        <v>430</v>
      </c>
      <c r="F65" s="24" t="s">
        <v>430</v>
      </c>
      <c r="G65" s="24" t="s">
        <v>421</v>
      </c>
      <c r="H65" s="24" t="s">
        <v>420</v>
      </c>
      <c r="I65" s="340" t="s">
        <v>211</v>
      </c>
      <c r="J65" s="341">
        <v>17</v>
      </c>
      <c r="K65" s="12">
        <v>6601.72</v>
      </c>
    </row>
    <row r="66" spans="1:11" ht="12.75" x14ac:dyDescent="0.2">
      <c r="A66" s="24" t="s">
        <v>467</v>
      </c>
      <c r="B66" s="24" t="s">
        <v>466</v>
      </c>
      <c r="C66" s="24" t="s">
        <v>455</v>
      </c>
      <c r="D66" s="24" t="s">
        <v>278</v>
      </c>
      <c r="E66" s="24" t="s">
        <v>430</v>
      </c>
      <c r="F66" s="24" t="s">
        <v>430</v>
      </c>
      <c r="G66" s="24" t="s">
        <v>406</v>
      </c>
      <c r="H66" s="24" t="s">
        <v>405</v>
      </c>
      <c r="I66" s="340" t="s">
        <v>211</v>
      </c>
      <c r="J66" s="341">
        <v>17</v>
      </c>
      <c r="K66" s="12">
        <v>4490862.49</v>
      </c>
    </row>
    <row r="67" spans="1:11" ht="12.75" x14ac:dyDescent="0.2">
      <c r="A67" s="24" t="s">
        <v>465</v>
      </c>
      <c r="B67" s="24" t="s">
        <v>464</v>
      </c>
      <c r="C67" s="24" t="s">
        <v>455</v>
      </c>
      <c r="D67" s="24" t="s">
        <v>278</v>
      </c>
      <c r="E67" s="24" t="s">
        <v>430</v>
      </c>
      <c r="F67" s="24" t="s">
        <v>430</v>
      </c>
      <c r="G67" s="24" t="s">
        <v>406</v>
      </c>
      <c r="H67" s="24" t="s">
        <v>405</v>
      </c>
      <c r="I67" s="340" t="s">
        <v>211</v>
      </c>
      <c r="J67" s="341">
        <v>17</v>
      </c>
      <c r="K67" s="12">
        <v>51355.51</v>
      </c>
    </row>
    <row r="68" spans="1:11" ht="12.75" x14ac:dyDescent="0.2">
      <c r="A68" s="24" t="s">
        <v>461</v>
      </c>
      <c r="B68" s="24" t="s">
        <v>460</v>
      </c>
      <c r="C68" s="24" t="s">
        <v>455</v>
      </c>
      <c r="D68" s="24" t="s">
        <v>278</v>
      </c>
      <c r="E68" s="24" t="s">
        <v>454</v>
      </c>
      <c r="F68" s="24" t="s">
        <v>454</v>
      </c>
      <c r="G68" s="24" t="s">
        <v>412</v>
      </c>
      <c r="H68" s="24" t="s">
        <v>411</v>
      </c>
      <c r="I68" s="340" t="s">
        <v>211</v>
      </c>
      <c r="J68" s="341">
        <v>17</v>
      </c>
      <c r="K68" s="12">
        <v>333133.03000000003</v>
      </c>
    </row>
    <row r="69" spans="1:11" ht="12.75" x14ac:dyDescent="0.2">
      <c r="A69" s="24" t="s">
        <v>1111</v>
      </c>
      <c r="B69" s="24" t="s">
        <v>679</v>
      </c>
      <c r="C69" s="24" t="s">
        <v>678</v>
      </c>
      <c r="D69" s="24" t="s">
        <v>278</v>
      </c>
      <c r="E69" s="24" t="s">
        <v>454</v>
      </c>
      <c r="F69" s="24" t="s">
        <v>454</v>
      </c>
      <c r="G69" s="24" t="s">
        <v>412</v>
      </c>
      <c r="H69" s="24" t="s">
        <v>411</v>
      </c>
      <c r="I69" s="340" t="s">
        <v>211</v>
      </c>
      <c r="J69" s="341">
        <v>17</v>
      </c>
      <c r="K69" s="12">
        <v>1215.3900000000001</v>
      </c>
    </row>
    <row r="70" spans="1:11" ht="12.75" x14ac:dyDescent="0.2">
      <c r="A70" s="24" t="s">
        <v>459</v>
      </c>
      <c r="B70" s="24" t="s">
        <v>458</v>
      </c>
      <c r="C70" s="24" t="s">
        <v>455</v>
      </c>
      <c r="D70" s="24" t="s">
        <v>278</v>
      </c>
      <c r="E70" s="24" t="s">
        <v>454</v>
      </c>
      <c r="F70" s="24" t="s">
        <v>454</v>
      </c>
      <c r="G70" s="24" t="s">
        <v>453</v>
      </c>
      <c r="H70" s="24" t="s">
        <v>452</v>
      </c>
      <c r="I70" s="340" t="s">
        <v>211</v>
      </c>
      <c r="J70" s="341">
        <v>17</v>
      </c>
      <c r="K70" s="12">
        <v>183190.31</v>
      </c>
    </row>
    <row r="71" spans="1:11" ht="12.75" x14ac:dyDescent="0.2">
      <c r="A71" s="24" t="s">
        <v>451</v>
      </c>
      <c r="B71" s="24" t="s">
        <v>447</v>
      </c>
      <c r="C71" s="24" t="s">
        <v>448</v>
      </c>
      <c r="D71" s="24" t="s">
        <v>447</v>
      </c>
      <c r="E71" s="24" t="s">
        <v>386</v>
      </c>
      <c r="F71" s="24" t="s">
        <v>386</v>
      </c>
      <c r="G71" s="24" t="s">
        <v>385</v>
      </c>
      <c r="H71" s="24" t="s">
        <v>384</v>
      </c>
      <c r="I71" s="340" t="s">
        <v>211</v>
      </c>
      <c r="J71" s="341">
        <v>17</v>
      </c>
      <c r="K71" s="12">
        <v>-1077967.75</v>
      </c>
    </row>
    <row r="72" spans="1:11" ht="12.75" x14ac:dyDescent="0.2">
      <c r="A72" s="24" t="s">
        <v>442</v>
      </c>
      <c r="B72" s="24" t="s">
        <v>441</v>
      </c>
      <c r="C72" s="24" t="s">
        <v>408</v>
      </c>
      <c r="D72" s="24" t="s">
        <v>278</v>
      </c>
      <c r="E72" s="24" t="s">
        <v>250</v>
      </c>
      <c r="F72" s="24" t="s">
        <v>250</v>
      </c>
      <c r="G72" s="24" t="s">
        <v>406</v>
      </c>
      <c r="H72" s="24" t="s">
        <v>405</v>
      </c>
      <c r="I72" s="340" t="s">
        <v>211</v>
      </c>
      <c r="J72" s="341">
        <v>17</v>
      </c>
      <c r="K72" s="12">
        <v>292838.39</v>
      </c>
    </row>
    <row r="73" spans="1:11" ht="12.75" x14ac:dyDescent="0.2">
      <c r="A73" s="24" t="s">
        <v>440</v>
      </c>
      <c r="B73" s="24" t="s">
        <v>439</v>
      </c>
      <c r="C73" s="24" t="s">
        <v>408</v>
      </c>
      <c r="D73" s="24" t="s">
        <v>278</v>
      </c>
      <c r="E73" s="24" t="s">
        <v>250</v>
      </c>
      <c r="F73" s="24" t="s">
        <v>250</v>
      </c>
      <c r="G73" s="24" t="s">
        <v>406</v>
      </c>
      <c r="H73" s="24" t="s">
        <v>405</v>
      </c>
      <c r="I73" s="340" t="s">
        <v>211</v>
      </c>
      <c r="J73" s="341">
        <v>17</v>
      </c>
      <c r="K73" s="12">
        <v>53125.5</v>
      </c>
    </row>
    <row r="74" spans="1:11" ht="12.75" x14ac:dyDescent="0.2">
      <c r="A74" s="24" t="s">
        <v>438</v>
      </c>
      <c r="B74" s="24" t="s">
        <v>437</v>
      </c>
      <c r="C74" s="24" t="s">
        <v>408</v>
      </c>
      <c r="D74" s="24" t="s">
        <v>278</v>
      </c>
      <c r="E74" s="24" t="s">
        <v>430</v>
      </c>
      <c r="F74" s="24" t="s">
        <v>430</v>
      </c>
      <c r="G74" s="24" t="s">
        <v>406</v>
      </c>
      <c r="H74" s="24" t="s">
        <v>405</v>
      </c>
      <c r="I74" s="340" t="s">
        <v>211</v>
      </c>
      <c r="J74" s="341">
        <v>17</v>
      </c>
      <c r="K74" s="12">
        <v>2563225.88</v>
      </c>
    </row>
    <row r="75" spans="1:11" ht="12.75" x14ac:dyDescent="0.2">
      <c r="A75" s="24" t="s">
        <v>436</v>
      </c>
      <c r="B75" s="24" t="s">
        <v>435</v>
      </c>
      <c r="C75" s="24" t="s">
        <v>408</v>
      </c>
      <c r="D75" s="24" t="s">
        <v>278</v>
      </c>
      <c r="E75" s="24" t="s">
        <v>430</v>
      </c>
      <c r="F75" s="24" t="s">
        <v>430</v>
      </c>
      <c r="G75" s="24" t="s">
        <v>406</v>
      </c>
      <c r="H75" s="24" t="s">
        <v>405</v>
      </c>
      <c r="I75" s="340" t="s">
        <v>211</v>
      </c>
      <c r="J75" s="341">
        <v>17</v>
      </c>
      <c r="K75" s="12">
        <v>13386.4</v>
      </c>
    </row>
    <row r="76" spans="1:11" ht="12.75" x14ac:dyDescent="0.2">
      <c r="A76" s="24" t="s">
        <v>1112</v>
      </c>
      <c r="B76" s="24" t="s">
        <v>278</v>
      </c>
      <c r="C76" s="24" t="s">
        <v>408</v>
      </c>
      <c r="D76" s="24" t="s">
        <v>278</v>
      </c>
      <c r="E76" s="24" t="s">
        <v>277</v>
      </c>
      <c r="F76" s="24" t="s">
        <v>213</v>
      </c>
      <c r="G76" s="24" t="s">
        <v>276</v>
      </c>
      <c r="H76" s="24" t="s">
        <v>275</v>
      </c>
      <c r="I76" s="340" t="s">
        <v>211</v>
      </c>
      <c r="J76" s="341">
        <v>17</v>
      </c>
      <c r="K76" s="12">
        <v>1141354.29</v>
      </c>
    </row>
    <row r="77" spans="1:11" ht="12.75" x14ac:dyDescent="0.2">
      <c r="A77" s="24" t="s">
        <v>434</v>
      </c>
      <c r="B77" s="24" t="s">
        <v>433</v>
      </c>
      <c r="C77" s="24" t="s">
        <v>417</v>
      </c>
      <c r="D77" s="24" t="s">
        <v>278</v>
      </c>
      <c r="E77" s="24" t="s">
        <v>430</v>
      </c>
      <c r="F77" s="24" t="s">
        <v>430</v>
      </c>
      <c r="G77" s="24" t="s">
        <v>421</v>
      </c>
      <c r="H77" s="24" t="s">
        <v>420</v>
      </c>
      <c r="I77" s="340" t="s">
        <v>211</v>
      </c>
      <c r="J77" s="341">
        <v>17</v>
      </c>
      <c r="K77" s="12">
        <v>322550.03999999998</v>
      </c>
    </row>
    <row r="78" spans="1:11" ht="12.75" x14ac:dyDescent="0.2">
      <c r="A78" s="24" t="s">
        <v>432</v>
      </c>
      <c r="B78" s="24" t="s">
        <v>431</v>
      </c>
      <c r="C78" s="24" t="s">
        <v>417</v>
      </c>
      <c r="D78" s="24" t="s">
        <v>278</v>
      </c>
      <c r="E78" s="24" t="s">
        <v>430</v>
      </c>
      <c r="F78" s="24" t="s">
        <v>430</v>
      </c>
      <c r="G78" s="24" t="s">
        <v>421</v>
      </c>
      <c r="H78" s="24" t="s">
        <v>420</v>
      </c>
      <c r="I78" s="340" t="s">
        <v>211</v>
      </c>
      <c r="J78" s="341">
        <v>17</v>
      </c>
      <c r="K78" s="12">
        <v>1985.91</v>
      </c>
    </row>
    <row r="79" spans="1:11" ht="12.75" x14ac:dyDescent="0.2">
      <c r="A79" s="24" t="s">
        <v>429</v>
      </c>
      <c r="B79" s="24" t="s">
        <v>428</v>
      </c>
      <c r="C79" s="24" t="s">
        <v>417</v>
      </c>
      <c r="D79" s="24" t="s">
        <v>278</v>
      </c>
      <c r="E79" s="24" t="s">
        <v>407</v>
      </c>
      <c r="F79" s="24" t="s">
        <v>407</v>
      </c>
      <c r="G79" s="24" t="s">
        <v>421</v>
      </c>
      <c r="H79" s="24" t="s">
        <v>420</v>
      </c>
      <c r="I79" s="340" t="s">
        <v>211</v>
      </c>
      <c r="J79" s="341">
        <v>17</v>
      </c>
      <c r="K79" s="12">
        <v>237451.02</v>
      </c>
    </row>
    <row r="80" spans="1:11" ht="12.75" x14ac:dyDescent="0.2">
      <c r="A80" s="24" t="s">
        <v>427</v>
      </c>
      <c r="B80" s="24" t="s">
        <v>426</v>
      </c>
      <c r="C80" s="24" t="s">
        <v>417</v>
      </c>
      <c r="D80" s="24" t="s">
        <v>278</v>
      </c>
      <c r="E80" s="24" t="s">
        <v>407</v>
      </c>
      <c r="F80" s="24" t="s">
        <v>407</v>
      </c>
      <c r="G80" s="24" t="s">
        <v>421</v>
      </c>
      <c r="H80" s="24" t="s">
        <v>420</v>
      </c>
      <c r="I80" s="340" t="s">
        <v>211</v>
      </c>
      <c r="J80" s="341">
        <v>17</v>
      </c>
      <c r="K80" s="12">
        <v>9246.44</v>
      </c>
    </row>
    <row r="81" spans="1:11" ht="12.75" x14ac:dyDescent="0.2">
      <c r="A81" s="24" t="s">
        <v>425</v>
      </c>
      <c r="B81" s="24" t="s">
        <v>424</v>
      </c>
      <c r="C81" s="24" t="s">
        <v>417</v>
      </c>
      <c r="D81" s="24" t="s">
        <v>278</v>
      </c>
      <c r="E81" s="24" t="s">
        <v>250</v>
      </c>
      <c r="F81" s="24" t="s">
        <v>250</v>
      </c>
      <c r="G81" s="24" t="s">
        <v>421</v>
      </c>
      <c r="H81" s="24" t="s">
        <v>420</v>
      </c>
      <c r="I81" s="340" t="s">
        <v>211</v>
      </c>
      <c r="J81" s="341">
        <v>17</v>
      </c>
      <c r="K81" s="12">
        <v>1849265.37</v>
      </c>
    </row>
    <row r="82" spans="1:11" ht="12.75" x14ac:dyDescent="0.2">
      <c r="A82" s="24" t="s">
        <v>423</v>
      </c>
      <c r="B82" s="24" t="s">
        <v>422</v>
      </c>
      <c r="C82" s="24" t="s">
        <v>417</v>
      </c>
      <c r="D82" s="24" t="s">
        <v>278</v>
      </c>
      <c r="E82" s="24" t="s">
        <v>250</v>
      </c>
      <c r="F82" s="24" t="s">
        <v>250</v>
      </c>
      <c r="G82" s="24" t="s">
        <v>421</v>
      </c>
      <c r="H82" s="24" t="s">
        <v>420</v>
      </c>
      <c r="I82" s="340" t="s">
        <v>211</v>
      </c>
      <c r="J82" s="341">
        <v>17</v>
      </c>
      <c r="K82" s="12">
        <v>3304.25</v>
      </c>
    </row>
    <row r="83" spans="1:11" ht="12.75" x14ac:dyDescent="0.2">
      <c r="A83" s="24" t="s">
        <v>419</v>
      </c>
      <c r="B83" s="24" t="s">
        <v>418</v>
      </c>
      <c r="C83" s="24" t="s">
        <v>417</v>
      </c>
      <c r="D83" s="24" t="s">
        <v>278</v>
      </c>
      <c r="E83" s="24" t="s">
        <v>250</v>
      </c>
      <c r="F83" s="24" t="s">
        <v>250</v>
      </c>
      <c r="G83" s="24" t="s">
        <v>416</v>
      </c>
      <c r="H83" s="24" t="s">
        <v>415</v>
      </c>
      <c r="I83" s="340" t="s">
        <v>211</v>
      </c>
      <c r="J83" s="341">
        <v>17</v>
      </c>
      <c r="K83" s="12">
        <v>195231.81</v>
      </c>
    </row>
    <row r="84" spans="1:11" ht="12.75" x14ac:dyDescent="0.2">
      <c r="A84" s="24" t="s">
        <v>1113</v>
      </c>
      <c r="B84" s="24" t="s">
        <v>653</v>
      </c>
      <c r="C84" s="24" t="s">
        <v>417</v>
      </c>
      <c r="D84" s="24" t="s">
        <v>278</v>
      </c>
      <c r="E84" s="24" t="s">
        <v>250</v>
      </c>
      <c r="F84" s="24" t="s">
        <v>250</v>
      </c>
      <c r="G84" s="24"/>
      <c r="H84" s="24" t="s">
        <v>212</v>
      </c>
      <c r="I84" s="340" t="s">
        <v>211</v>
      </c>
      <c r="J84" s="341">
        <v>17</v>
      </c>
      <c r="K84" s="12">
        <v>54211.19</v>
      </c>
    </row>
    <row r="85" spans="1:11" ht="12.75" x14ac:dyDescent="0.2">
      <c r="A85" s="24" t="s">
        <v>414</v>
      </c>
      <c r="B85" s="24" t="s">
        <v>413</v>
      </c>
      <c r="C85" s="24" t="s">
        <v>408</v>
      </c>
      <c r="D85" s="24" t="s">
        <v>278</v>
      </c>
      <c r="E85" s="24" t="s">
        <v>250</v>
      </c>
      <c r="F85" s="24" t="s">
        <v>250</v>
      </c>
      <c r="G85" s="24" t="s">
        <v>412</v>
      </c>
      <c r="H85" s="24" t="s">
        <v>411</v>
      </c>
      <c r="I85" s="340" t="s">
        <v>211</v>
      </c>
      <c r="J85" s="341">
        <v>17</v>
      </c>
      <c r="K85" s="12">
        <v>495998.99</v>
      </c>
    </row>
    <row r="86" spans="1:11" ht="12.75" x14ac:dyDescent="0.2">
      <c r="A86" s="24" t="s">
        <v>410</v>
      </c>
      <c r="B86" s="24" t="s">
        <v>409</v>
      </c>
      <c r="C86" s="24" t="s">
        <v>408</v>
      </c>
      <c r="D86" s="24" t="s">
        <v>278</v>
      </c>
      <c r="E86" s="24" t="s">
        <v>407</v>
      </c>
      <c r="F86" s="24" t="s">
        <v>407</v>
      </c>
      <c r="G86" s="24" t="s">
        <v>406</v>
      </c>
      <c r="H86" s="24" t="s">
        <v>405</v>
      </c>
      <c r="I86" s="340" t="s">
        <v>211</v>
      </c>
      <c r="J86" s="341">
        <v>17</v>
      </c>
      <c r="K86" s="12">
        <v>317742.07</v>
      </c>
    </row>
    <row r="87" spans="1:11" ht="12.75" x14ac:dyDescent="0.2">
      <c r="A87" s="24" t="s">
        <v>404</v>
      </c>
      <c r="B87" s="24" t="s">
        <v>403</v>
      </c>
      <c r="C87" s="24" t="s">
        <v>262</v>
      </c>
      <c r="D87" s="24" t="s">
        <v>1103</v>
      </c>
      <c r="E87" s="24" t="s">
        <v>401</v>
      </c>
      <c r="F87" s="24" t="s">
        <v>213</v>
      </c>
      <c r="G87" s="24" t="s">
        <v>400</v>
      </c>
      <c r="H87" s="24" t="s">
        <v>399</v>
      </c>
      <c r="I87" s="340" t="s">
        <v>211</v>
      </c>
      <c r="J87" s="341">
        <v>17</v>
      </c>
      <c r="K87" s="12">
        <v>302409.63</v>
      </c>
    </row>
    <row r="88" spans="1:11" ht="12.75" x14ac:dyDescent="0.2">
      <c r="A88" s="24" t="s">
        <v>1114</v>
      </c>
      <c r="B88" s="24" t="s">
        <v>1115</v>
      </c>
      <c r="C88" s="24" t="s">
        <v>1116</v>
      </c>
      <c r="D88" s="24" t="s">
        <v>360</v>
      </c>
      <c r="E88" s="24"/>
      <c r="F88" s="24" t="s">
        <v>213</v>
      </c>
      <c r="G88" s="24"/>
      <c r="H88" s="24" t="s">
        <v>212</v>
      </c>
      <c r="I88" s="340" t="s">
        <v>211</v>
      </c>
      <c r="J88" s="341">
        <v>17</v>
      </c>
      <c r="K88" s="12">
        <v>221.24</v>
      </c>
    </row>
    <row r="89" spans="1:11" ht="12.75" x14ac:dyDescent="0.2">
      <c r="A89" s="24" t="s">
        <v>396</v>
      </c>
      <c r="B89" s="24" t="s">
        <v>394</v>
      </c>
      <c r="C89" s="24" t="s">
        <v>395</v>
      </c>
      <c r="D89" s="24" t="s">
        <v>394</v>
      </c>
      <c r="E89" s="24" t="s">
        <v>386</v>
      </c>
      <c r="F89" s="24" t="s">
        <v>386</v>
      </c>
      <c r="G89" s="24" t="s">
        <v>385</v>
      </c>
      <c r="H89" s="24" t="s">
        <v>384</v>
      </c>
      <c r="I89" s="340" t="s">
        <v>211</v>
      </c>
      <c r="J89" s="341">
        <v>17</v>
      </c>
      <c r="K89" s="12">
        <v>85007.38</v>
      </c>
    </row>
    <row r="90" spans="1:11" ht="12.75" x14ac:dyDescent="0.2">
      <c r="A90" s="24" t="s">
        <v>393</v>
      </c>
      <c r="B90" s="24" t="s">
        <v>392</v>
      </c>
      <c r="C90" s="24" t="s">
        <v>391</v>
      </c>
      <c r="D90" s="24" t="s">
        <v>390</v>
      </c>
      <c r="E90" s="24" t="s">
        <v>386</v>
      </c>
      <c r="F90" s="24" t="s">
        <v>386</v>
      </c>
      <c r="G90" s="24" t="s">
        <v>385</v>
      </c>
      <c r="H90" s="24" t="s">
        <v>384</v>
      </c>
      <c r="I90" s="340" t="s">
        <v>211</v>
      </c>
      <c r="J90" s="341">
        <v>17</v>
      </c>
      <c r="K90" s="12">
        <v>-15200</v>
      </c>
    </row>
    <row r="91" spans="1:11" ht="12.75" x14ac:dyDescent="0.2">
      <c r="A91" s="24" t="s">
        <v>1117</v>
      </c>
      <c r="B91" s="24" t="s">
        <v>1118</v>
      </c>
      <c r="C91" s="24" t="s">
        <v>1119</v>
      </c>
      <c r="D91" s="24" t="s">
        <v>1120</v>
      </c>
      <c r="E91" s="24" t="s">
        <v>386</v>
      </c>
      <c r="F91" s="24" t="s">
        <v>386</v>
      </c>
      <c r="G91" s="24" t="s">
        <v>385</v>
      </c>
      <c r="H91" s="24" t="s">
        <v>384</v>
      </c>
      <c r="I91" s="340" t="s">
        <v>211</v>
      </c>
      <c r="J91" s="341">
        <v>17</v>
      </c>
      <c r="K91" s="12">
        <v>1641974.32</v>
      </c>
    </row>
    <row r="92" spans="1:11" ht="12.75" x14ac:dyDescent="0.2">
      <c r="A92" s="24" t="s">
        <v>389</v>
      </c>
      <c r="B92" s="24" t="s">
        <v>388</v>
      </c>
      <c r="C92" s="24" t="s">
        <v>221</v>
      </c>
      <c r="D92" s="24" t="s">
        <v>387</v>
      </c>
      <c r="E92" s="24" t="s">
        <v>386</v>
      </c>
      <c r="F92" s="24" t="s">
        <v>386</v>
      </c>
      <c r="G92" s="24" t="s">
        <v>385</v>
      </c>
      <c r="H92" s="24" t="s">
        <v>384</v>
      </c>
      <c r="I92" s="340" t="s">
        <v>211</v>
      </c>
      <c r="J92" s="341">
        <v>17</v>
      </c>
      <c r="K92" s="12">
        <v>977419.05</v>
      </c>
    </row>
    <row r="93" spans="1:11" ht="12.75" x14ac:dyDescent="0.2">
      <c r="A93" s="24" t="s">
        <v>1121</v>
      </c>
      <c r="B93" s="24" t="s">
        <v>651</v>
      </c>
      <c r="C93" s="24" t="s">
        <v>652</v>
      </c>
      <c r="D93" s="24" t="s">
        <v>651</v>
      </c>
      <c r="E93" s="24" t="s">
        <v>386</v>
      </c>
      <c r="F93" s="24" t="s">
        <v>386</v>
      </c>
      <c r="G93" s="24" t="s">
        <v>385</v>
      </c>
      <c r="H93" s="24" t="s">
        <v>384</v>
      </c>
      <c r="I93" s="340" t="s">
        <v>211</v>
      </c>
      <c r="J93" s="341">
        <v>17</v>
      </c>
      <c r="K93" s="12">
        <v>-35129.97</v>
      </c>
    </row>
    <row r="94" spans="1:11" ht="12.75" x14ac:dyDescent="0.2">
      <c r="A94" s="24" t="s">
        <v>1122</v>
      </c>
      <c r="B94" s="24" t="s">
        <v>650</v>
      </c>
      <c r="C94" s="24" t="s">
        <v>642</v>
      </c>
      <c r="D94" s="24" t="s">
        <v>649</v>
      </c>
      <c r="E94" s="24" t="s">
        <v>386</v>
      </c>
      <c r="F94" s="24" t="s">
        <v>386</v>
      </c>
      <c r="G94" s="24" t="s">
        <v>385</v>
      </c>
      <c r="H94" s="24" t="s">
        <v>384</v>
      </c>
      <c r="I94" s="340" t="s">
        <v>211</v>
      </c>
      <c r="J94" s="341">
        <v>17</v>
      </c>
      <c r="K94" s="12">
        <v>-136.31</v>
      </c>
    </row>
    <row r="95" spans="1:11" ht="12.75" x14ac:dyDescent="0.2">
      <c r="A95" s="24" t="s">
        <v>383</v>
      </c>
      <c r="B95" s="24" t="s">
        <v>382</v>
      </c>
      <c r="C95" s="24" t="s">
        <v>381</v>
      </c>
      <c r="D95" s="24" t="s">
        <v>380</v>
      </c>
      <c r="E95" s="24" t="s">
        <v>241</v>
      </c>
      <c r="F95" s="24" t="s">
        <v>213</v>
      </c>
      <c r="G95" s="24" t="s">
        <v>240</v>
      </c>
      <c r="H95" s="24" t="s">
        <v>239</v>
      </c>
      <c r="I95" s="340" t="s">
        <v>211</v>
      </c>
      <c r="J95" s="341">
        <v>17</v>
      </c>
      <c r="K95" s="12">
        <v>2707676.85</v>
      </c>
    </row>
    <row r="96" spans="1:11" ht="12.75" x14ac:dyDescent="0.2">
      <c r="A96" s="24" t="s">
        <v>379</v>
      </c>
      <c r="B96" s="24" t="s">
        <v>377</v>
      </c>
      <c r="C96" s="24" t="s">
        <v>378</v>
      </c>
      <c r="D96" s="24" t="s">
        <v>377</v>
      </c>
      <c r="E96" s="24" t="s">
        <v>241</v>
      </c>
      <c r="F96" s="24" t="s">
        <v>213</v>
      </c>
      <c r="G96" s="24" t="s">
        <v>240</v>
      </c>
      <c r="H96" s="24" t="s">
        <v>239</v>
      </c>
      <c r="I96" s="340" t="s">
        <v>211</v>
      </c>
      <c r="J96" s="341">
        <v>17</v>
      </c>
      <c r="K96" s="12">
        <v>245271.59</v>
      </c>
    </row>
    <row r="97" spans="1:11" ht="12.75" x14ac:dyDescent="0.2">
      <c r="A97" s="24" t="s">
        <v>376</v>
      </c>
      <c r="B97" s="24" t="s">
        <v>375</v>
      </c>
      <c r="C97" s="24" t="s">
        <v>374</v>
      </c>
      <c r="D97" s="24" t="s">
        <v>246</v>
      </c>
      <c r="E97" s="24" t="s">
        <v>241</v>
      </c>
      <c r="F97" s="24" t="s">
        <v>213</v>
      </c>
      <c r="G97" s="24" t="s">
        <v>240</v>
      </c>
      <c r="H97" s="24" t="s">
        <v>239</v>
      </c>
      <c r="I97" s="340" t="s">
        <v>211</v>
      </c>
      <c r="J97" s="341">
        <v>17</v>
      </c>
      <c r="K97" s="12">
        <v>-328564.33</v>
      </c>
    </row>
    <row r="98" spans="1:11" ht="12.75" x14ac:dyDescent="0.2">
      <c r="A98" s="24" t="s">
        <v>373</v>
      </c>
      <c r="B98" s="24" t="s">
        <v>372</v>
      </c>
      <c r="C98" s="24" t="s">
        <v>371</v>
      </c>
      <c r="D98" s="24" t="s">
        <v>370</v>
      </c>
      <c r="E98" s="24" t="s">
        <v>241</v>
      </c>
      <c r="F98" s="24" t="s">
        <v>213</v>
      </c>
      <c r="G98" s="24" t="s">
        <v>240</v>
      </c>
      <c r="H98" s="24" t="s">
        <v>239</v>
      </c>
      <c r="I98" s="340" t="s">
        <v>211</v>
      </c>
      <c r="J98" s="341">
        <v>17</v>
      </c>
      <c r="K98" s="12">
        <v>270397.05</v>
      </c>
    </row>
    <row r="99" spans="1:11" ht="12.75" x14ac:dyDescent="0.2">
      <c r="A99" s="24" t="s">
        <v>369</v>
      </c>
      <c r="B99" s="24" t="s">
        <v>368</v>
      </c>
      <c r="C99" s="24" t="s">
        <v>367</v>
      </c>
      <c r="D99" s="24" t="s">
        <v>366</v>
      </c>
      <c r="E99" s="24" t="s">
        <v>241</v>
      </c>
      <c r="F99" s="24" t="s">
        <v>213</v>
      </c>
      <c r="G99" s="24" t="s">
        <v>240</v>
      </c>
      <c r="H99" s="24" t="s">
        <v>239</v>
      </c>
      <c r="I99" s="340" t="s">
        <v>211</v>
      </c>
      <c r="J99" s="341">
        <v>17</v>
      </c>
      <c r="K99" s="12">
        <v>797507.11</v>
      </c>
    </row>
    <row r="100" spans="1:11" ht="12.75" x14ac:dyDescent="0.2">
      <c r="A100" s="24" t="s">
        <v>365</v>
      </c>
      <c r="B100" s="24" t="s">
        <v>364</v>
      </c>
      <c r="C100" s="24" t="s">
        <v>361</v>
      </c>
      <c r="D100" s="24" t="s">
        <v>360</v>
      </c>
      <c r="E100" s="24" t="s">
        <v>241</v>
      </c>
      <c r="F100" s="24" t="s">
        <v>213</v>
      </c>
      <c r="G100" s="24" t="s">
        <v>240</v>
      </c>
      <c r="H100" s="24" t="s">
        <v>239</v>
      </c>
      <c r="I100" s="340" t="s">
        <v>211</v>
      </c>
      <c r="J100" s="341">
        <v>17</v>
      </c>
      <c r="K100" s="12">
        <v>178600.53</v>
      </c>
    </row>
    <row r="101" spans="1:11" ht="12.75" x14ac:dyDescent="0.2">
      <c r="A101" s="24" t="s">
        <v>363</v>
      </c>
      <c r="B101" s="24" t="s">
        <v>362</v>
      </c>
      <c r="C101" s="24" t="s">
        <v>361</v>
      </c>
      <c r="D101" s="24" t="s">
        <v>360</v>
      </c>
      <c r="E101" s="24" t="s">
        <v>241</v>
      </c>
      <c r="F101" s="24" t="s">
        <v>213</v>
      </c>
      <c r="G101" s="24" t="s">
        <v>240</v>
      </c>
      <c r="H101" s="24" t="s">
        <v>239</v>
      </c>
      <c r="I101" s="340" t="s">
        <v>211</v>
      </c>
      <c r="J101" s="341">
        <v>17</v>
      </c>
      <c r="K101" s="12">
        <v>112924.45</v>
      </c>
    </row>
    <row r="102" spans="1:11" ht="12.75" x14ac:dyDescent="0.2">
      <c r="A102" s="24" t="s">
        <v>359</v>
      </c>
      <c r="B102" s="24" t="s">
        <v>358</v>
      </c>
      <c r="C102" s="24" t="s">
        <v>357</v>
      </c>
      <c r="D102" s="24" t="s">
        <v>251</v>
      </c>
      <c r="E102" s="24" t="s">
        <v>250</v>
      </c>
      <c r="F102" s="24" t="s">
        <v>250</v>
      </c>
      <c r="G102" s="24" t="s">
        <v>249</v>
      </c>
      <c r="H102" s="24" t="s">
        <v>248</v>
      </c>
      <c r="I102" s="340" t="s">
        <v>211</v>
      </c>
      <c r="J102" s="341">
        <v>17</v>
      </c>
      <c r="K102" s="12">
        <v>5669631.29</v>
      </c>
    </row>
    <row r="103" spans="1:11" ht="12.75" x14ac:dyDescent="0.2">
      <c r="A103" s="24" t="s">
        <v>356</v>
      </c>
      <c r="B103" s="24" t="s">
        <v>355</v>
      </c>
      <c r="C103" s="24" t="s">
        <v>354</v>
      </c>
      <c r="D103" s="24" t="s">
        <v>251</v>
      </c>
      <c r="E103" s="24" t="s">
        <v>250</v>
      </c>
      <c r="F103" s="24" t="s">
        <v>250</v>
      </c>
      <c r="G103" s="24" t="s">
        <v>249</v>
      </c>
      <c r="H103" s="24" t="s">
        <v>248</v>
      </c>
      <c r="I103" s="340" t="s">
        <v>211</v>
      </c>
      <c r="J103" s="341">
        <v>17</v>
      </c>
      <c r="K103" s="12">
        <v>1641307.11</v>
      </c>
    </row>
    <row r="104" spans="1:11" ht="12.75" x14ac:dyDescent="0.2">
      <c r="A104" s="24" t="s">
        <v>353</v>
      </c>
      <c r="B104" s="24" t="s">
        <v>352</v>
      </c>
      <c r="C104" s="24" t="s">
        <v>351</v>
      </c>
      <c r="D104" s="24" t="s">
        <v>316</v>
      </c>
      <c r="E104" s="24" t="s">
        <v>250</v>
      </c>
      <c r="F104" s="24" t="s">
        <v>250</v>
      </c>
      <c r="G104" s="24" t="s">
        <v>347</v>
      </c>
      <c r="H104" s="24" t="s">
        <v>346</v>
      </c>
      <c r="I104" s="340" t="s">
        <v>211</v>
      </c>
      <c r="J104" s="341">
        <v>17</v>
      </c>
      <c r="K104" s="12">
        <v>1185096.75</v>
      </c>
    </row>
    <row r="105" spans="1:11" ht="12.75" x14ac:dyDescent="0.2">
      <c r="A105" s="24" t="s">
        <v>350</v>
      </c>
      <c r="B105" s="24" t="s">
        <v>349</v>
      </c>
      <c r="C105" s="24" t="s">
        <v>348</v>
      </c>
      <c r="D105" s="24" t="s">
        <v>316</v>
      </c>
      <c r="E105" s="24" t="s">
        <v>250</v>
      </c>
      <c r="F105" s="24" t="s">
        <v>250</v>
      </c>
      <c r="G105" s="24" t="s">
        <v>347</v>
      </c>
      <c r="H105" s="24" t="s">
        <v>346</v>
      </c>
      <c r="I105" s="340" t="s">
        <v>211</v>
      </c>
      <c r="J105" s="341">
        <v>17</v>
      </c>
      <c r="K105" s="12">
        <v>485173.83</v>
      </c>
    </row>
    <row r="106" spans="1:11" ht="12.75" x14ac:dyDescent="0.2">
      <c r="A106" s="24" t="s">
        <v>345</v>
      </c>
      <c r="B106" s="24" t="s">
        <v>344</v>
      </c>
      <c r="C106" s="24" t="s">
        <v>230</v>
      </c>
      <c r="D106" s="24" t="s">
        <v>316</v>
      </c>
      <c r="E106" s="24" t="s">
        <v>250</v>
      </c>
      <c r="F106" s="24" t="s">
        <v>250</v>
      </c>
      <c r="G106" s="24" t="s">
        <v>343</v>
      </c>
      <c r="H106" s="24" t="s">
        <v>342</v>
      </c>
      <c r="I106" s="340" t="s">
        <v>211</v>
      </c>
      <c r="J106" s="341">
        <v>17</v>
      </c>
      <c r="K106" s="12">
        <v>1176048.3700000001</v>
      </c>
    </row>
    <row r="107" spans="1:11" ht="12.75" x14ac:dyDescent="0.2">
      <c r="A107" s="24" t="s">
        <v>341</v>
      </c>
      <c r="B107" s="24" t="s">
        <v>340</v>
      </c>
      <c r="C107" s="24" t="s">
        <v>243</v>
      </c>
      <c r="D107" s="24" t="s">
        <v>339</v>
      </c>
      <c r="E107" s="24" t="s">
        <v>241</v>
      </c>
      <c r="F107" s="24" t="s">
        <v>213</v>
      </c>
      <c r="G107" s="24" t="s">
        <v>240</v>
      </c>
      <c r="H107" s="24" t="s">
        <v>239</v>
      </c>
      <c r="I107" s="340" t="s">
        <v>211</v>
      </c>
      <c r="J107" s="341">
        <v>17</v>
      </c>
      <c r="K107" s="12">
        <v>810145.9</v>
      </c>
    </row>
    <row r="108" spans="1:11" ht="12.75" x14ac:dyDescent="0.2">
      <c r="A108" s="24" t="s">
        <v>338</v>
      </c>
      <c r="B108" s="24" t="s">
        <v>308</v>
      </c>
      <c r="C108" s="24" t="s">
        <v>337</v>
      </c>
      <c r="D108" s="24" t="s">
        <v>308</v>
      </c>
      <c r="E108" s="24" t="s">
        <v>336</v>
      </c>
      <c r="F108" s="24" t="s">
        <v>213</v>
      </c>
      <c r="G108" s="24" t="s">
        <v>335</v>
      </c>
      <c r="H108" s="24" t="s">
        <v>334</v>
      </c>
      <c r="I108" s="340" t="s">
        <v>211</v>
      </c>
      <c r="J108" s="341">
        <v>17</v>
      </c>
      <c r="K108" s="12">
        <v>3478509.16</v>
      </c>
    </row>
    <row r="109" spans="1:11" ht="12.75" x14ac:dyDescent="0.2">
      <c r="A109" s="24" t="s">
        <v>333</v>
      </c>
      <c r="B109" s="24" t="s">
        <v>332</v>
      </c>
      <c r="C109" s="24" t="s">
        <v>289</v>
      </c>
      <c r="D109" s="24" t="s">
        <v>285</v>
      </c>
      <c r="E109" s="24" t="s">
        <v>284</v>
      </c>
      <c r="F109" s="24" t="s">
        <v>213</v>
      </c>
      <c r="G109" s="24" t="s">
        <v>283</v>
      </c>
      <c r="H109" s="24" t="s">
        <v>282</v>
      </c>
      <c r="I109" s="340" t="s">
        <v>211</v>
      </c>
      <c r="J109" s="341">
        <v>17</v>
      </c>
      <c r="K109" s="12">
        <v>1220260.6100000001</v>
      </c>
    </row>
    <row r="110" spans="1:11" ht="12.75" x14ac:dyDescent="0.2">
      <c r="A110" s="24" t="s">
        <v>329</v>
      </c>
      <c r="B110" s="24" t="s">
        <v>328</v>
      </c>
      <c r="C110" s="24" t="s">
        <v>320</v>
      </c>
      <c r="D110" s="24" t="s">
        <v>278</v>
      </c>
      <c r="E110" s="24" t="s">
        <v>327</v>
      </c>
      <c r="F110" s="24" t="s">
        <v>213</v>
      </c>
      <c r="G110" s="24" t="s">
        <v>326</v>
      </c>
      <c r="H110" s="24" t="s">
        <v>325</v>
      </c>
      <c r="I110" s="340" t="s">
        <v>211</v>
      </c>
      <c r="J110" s="341">
        <v>17</v>
      </c>
      <c r="K110" s="12">
        <v>1164254.25</v>
      </c>
    </row>
    <row r="111" spans="1:11" ht="12.75" x14ac:dyDescent="0.2">
      <c r="A111" s="24" t="s">
        <v>324</v>
      </c>
      <c r="B111" s="24" t="s">
        <v>323</v>
      </c>
      <c r="C111" s="24" t="s">
        <v>320</v>
      </c>
      <c r="D111" s="24" t="s">
        <v>278</v>
      </c>
      <c r="E111" s="24" t="s">
        <v>277</v>
      </c>
      <c r="F111" s="24" t="s">
        <v>213</v>
      </c>
      <c r="G111" s="24" t="s">
        <v>276</v>
      </c>
      <c r="H111" s="24" t="s">
        <v>275</v>
      </c>
      <c r="I111" s="340" t="s">
        <v>211</v>
      </c>
      <c r="J111" s="341">
        <v>17</v>
      </c>
      <c r="K111" s="12">
        <v>550840.96</v>
      </c>
    </row>
    <row r="112" spans="1:11" ht="12.75" x14ac:dyDescent="0.2">
      <c r="A112" s="24" t="s">
        <v>322</v>
      </c>
      <c r="B112" s="24" t="s">
        <v>321</v>
      </c>
      <c r="C112" s="24" t="s">
        <v>320</v>
      </c>
      <c r="D112" s="24" t="s">
        <v>278</v>
      </c>
      <c r="E112" s="24" t="s">
        <v>277</v>
      </c>
      <c r="F112" s="24" t="s">
        <v>213</v>
      </c>
      <c r="G112" s="24" t="s">
        <v>276</v>
      </c>
      <c r="H112" s="24" t="s">
        <v>275</v>
      </c>
      <c r="I112" s="340" t="s">
        <v>211</v>
      </c>
      <c r="J112" s="341">
        <v>17</v>
      </c>
      <c r="K112" s="12">
        <v>235408.53</v>
      </c>
    </row>
    <row r="113" spans="1:11" ht="12.75" x14ac:dyDescent="0.2">
      <c r="A113" s="24" t="s">
        <v>319</v>
      </c>
      <c r="B113" s="24" t="s">
        <v>318</v>
      </c>
      <c r="C113" s="24" t="s">
        <v>317</v>
      </c>
      <c r="D113" s="24" t="s">
        <v>316</v>
      </c>
      <c r="E113" s="24"/>
      <c r="F113" s="24" t="s">
        <v>213</v>
      </c>
      <c r="G113" s="24"/>
      <c r="H113" s="24" t="s">
        <v>212</v>
      </c>
      <c r="I113" s="340" t="s">
        <v>211</v>
      </c>
      <c r="J113" s="341">
        <v>17</v>
      </c>
      <c r="K113" s="12">
        <v>492123.8</v>
      </c>
    </row>
    <row r="114" spans="1:11" ht="12.75" x14ac:dyDescent="0.2">
      <c r="A114" s="24" t="s">
        <v>315</v>
      </c>
      <c r="B114" s="24" t="s">
        <v>314</v>
      </c>
      <c r="C114" s="24" t="s">
        <v>313</v>
      </c>
      <c r="D114" s="24" t="s">
        <v>312</v>
      </c>
      <c r="E114" s="24" t="s">
        <v>241</v>
      </c>
      <c r="F114" s="24" t="s">
        <v>213</v>
      </c>
      <c r="G114" s="24" t="s">
        <v>240</v>
      </c>
      <c r="H114" s="24" t="s">
        <v>239</v>
      </c>
      <c r="I114" s="340" t="s">
        <v>211</v>
      </c>
      <c r="J114" s="341">
        <v>17</v>
      </c>
      <c r="K114" s="12">
        <v>723565.21</v>
      </c>
    </row>
    <row r="115" spans="1:11" ht="12.75" x14ac:dyDescent="0.2">
      <c r="A115" s="24" t="s">
        <v>311</v>
      </c>
      <c r="B115" s="24" t="s">
        <v>310</v>
      </c>
      <c r="C115" s="24" t="s">
        <v>309</v>
      </c>
      <c r="D115" s="24" t="s">
        <v>308</v>
      </c>
      <c r="E115" s="24" t="s">
        <v>241</v>
      </c>
      <c r="F115" s="24" t="s">
        <v>213</v>
      </c>
      <c r="G115" s="24" t="s">
        <v>240</v>
      </c>
      <c r="H115" s="24" t="s">
        <v>239</v>
      </c>
      <c r="I115" s="340" t="s">
        <v>211</v>
      </c>
      <c r="J115" s="341">
        <v>17</v>
      </c>
      <c r="K115" s="12">
        <v>-15531.45</v>
      </c>
    </row>
    <row r="116" spans="1:11" ht="12.75" x14ac:dyDescent="0.2">
      <c r="A116" s="24" t="s">
        <v>307</v>
      </c>
      <c r="B116" s="24" t="s">
        <v>306</v>
      </c>
      <c r="C116" s="24" t="s">
        <v>305</v>
      </c>
      <c r="D116" s="24" t="s">
        <v>304</v>
      </c>
      <c r="E116" s="24" t="s">
        <v>241</v>
      </c>
      <c r="F116" s="24" t="s">
        <v>213</v>
      </c>
      <c r="G116" s="24" t="s">
        <v>240</v>
      </c>
      <c r="H116" s="24" t="s">
        <v>239</v>
      </c>
      <c r="I116" s="340" t="s">
        <v>211</v>
      </c>
      <c r="J116" s="341">
        <v>17</v>
      </c>
      <c r="K116" s="12">
        <v>2597083.8199999998</v>
      </c>
    </row>
    <row r="117" spans="1:11" ht="12.75" x14ac:dyDescent="0.2">
      <c r="A117" s="24" t="s">
        <v>303</v>
      </c>
      <c r="B117" s="24" t="s">
        <v>302</v>
      </c>
      <c r="C117" s="24" t="s">
        <v>301</v>
      </c>
      <c r="D117" s="24" t="s">
        <v>251</v>
      </c>
      <c r="E117" s="24" t="s">
        <v>250</v>
      </c>
      <c r="F117" s="24" t="s">
        <v>250</v>
      </c>
      <c r="G117" s="24" t="s">
        <v>249</v>
      </c>
      <c r="H117" s="24" t="s">
        <v>248</v>
      </c>
      <c r="I117" s="340" t="s">
        <v>211</v>
      </c>
      <c r="J117" s="341">
        <v>17</v>
      </c>
      <c r="K117" s="12">
        <v>2943677.13</v>
      </c>
    </row>
    <row r="118" spans="1:11" ht="12.75" x14ac:dyDescent="0.2">
      <c r="A118" s="24" t="s">
        <v>300</v>
      </c>
      <c r="B118" s="24" t="s">
        <v>299</v>
      </c>
      <c r="C118" s="24" t="s">
        <v>298</v>
      </c>
      <c r="D118" s="24" t="s">
        <v>278</v>
      </c>
      <c r="E118" s="24" t="s">
        <v>284</v>
      </c>
      <c r="F118" s="24" t="s">
        <v>213</v>
      </c>
      <c r="G118" s="24" t="s">
        <v>283</v>
      </c>
      <c r="H118" s="24" t="s">
        <v>282</v>
      </c>
      <c r="I118" s="340" t="s">
        <v>211</v>
      </c>
      <c r="J118" s="341">
        <v>17</v>
      </c>
      <c r="K118" s="12">
        <v>566550.64</v>
      </c>
    </row>
    <row r="119" spans="1:11" ht="12.75" x14ac:dyDescent="0.2">
      <c r="A119" s="24" t="s">
        <v>297</v>
      </c>
      <c r="B119" s="24" t="s">
        <v>296</v>
      </c>
      <c r="C119" s="24" t="s">
        <v>295</v>
      </c>
      <c r="D119" s="24" t="s">
        <v>285</v>
      </c>
      <c r="E119" s="24" t="s">
        <v>284</v>
      </c>
      <c r="F119" s="24" t="s">
        <v>213</v>
      </c>
      <c r="G119" s="24" t="s">
        <v>283</v>
      </c>
      <c r="H119" s="24" t="s">
        <v>282</v>
      </c>
      <c r="I119" s="340" t="s">
        <v>211</v>
      </c>
      <c r="J119" s="341">
        <v>17</v>
      </c>
      <c r="K119" s="12">
        <v>391207.02</v>
      </c>
    </row>
    <row r="120" spans="1:11" ht="12.75" x14ac:dyDescent="0.2">
      <c r="A120" s="24" t="s">
        <v>294</v>
      </c>
      <c r="B120" s="24" t="s">
        <v>293</v>
      </c>
      <c r="C120" s="24" t="s">
        <v>292</v>
      </c>
      <c r="D120" s="24" t="s">
        <v>285</v>
      </c>
      <c r="E120" s="24" t="s">
        <v>284</v>
      </c>
      <c r="F120" s="24" t="s">
        <v>213</v>
      </c>
      <c r="G120" s="24" t="s">
        <v>283</v>
      </c>
      <c r="H120" s="24" t="s">
        <v>282</v>
      </c>
      <c r="I120" s="340" t="s">
        <v>211</v>
      </c>
      <c r="J120" s="341">
        <v>17</v>
      </c>
      <c r="K120" s="12">
        <v>518628.71</v>
      </c>
    </row>
    <row r="121" spans="1:11" ht="12.75" x14ac:dyDescent="0.2">
      <c r="A121" s="24" t="s">
        <v>291</v>
      </c>
      <c r="B121" s="24" t="s">
        <v>290</v>
      </c>
      <c r="C121" s="24" t="s">
        <v>289</v>
      </c>
      <c r="D121" s="24" t="s">
        <v>285</v>
      </c>
      <c r="E121" s="24" t="s">
        <v>284</v>
      </c>
      <c r="F121" s="24" t="s">
        <v>213</v>
      </c>
      <c r="G121" s="24" t="s">
        <v>283</v>
      </c>
      <c r="H121" s="24" t="s">
        <v>282</v>
      </c>
      <c r="I121" s="340" t="s">
        <v>211</v>
      </c>
      <c r="J121" s="341">
        <v>17</v>
      </c>
      <c r="K121" s="12">
        <v>254872.36</v>
      </c>
    </row>
    <row r="122" spans="1:11" ht="12.75" x14ac:dyDescent="0.2">
      <c r="A122" s="24" t="s">
        <v>288</v>
      </c>
      <c r="B122" s="24" t="s">
        <v>287</v>
      </c>
      <c r="C122" s="24" t="s">
        <v>286</v>
      </c>
      <c r="D122" s="24" t="s">
        <v>285</v>
      </c>
      <c r="E122" s="24" t="s">
        <v>284</v>
      </c>
      <c r="F122" s="24" t="s">
        <v>213</v>
      </c>
      <c r="G122" s="24" t="s">
        <v>283</v>
      </c>
      <c r="H122" s="24" t="s">
        <v>282</v>
      </c>
      <c r="I122" s="340" t="s">
        <v>211</v>
      </c>
      <c r="J122" s="341">
        <v>17</v>
      </c>
      <c r="K122" s="12">
        <v>711947.39</v>
      </c>
    </row>
    <row r="123" spans="1:11" ht="12.75" x14ac:dyDescent="0.2">
      <c r="A123" s="24" t="s">
        <v>281</v>
      </c>
      <c r="B123" s="24" t="s">
        <v>280</v>
      </c>
      <c r="C123" s="24" t="s">
        <v>279</v>
      </c>
      <c r="D123" s="24" t="s">
        <v>278</v>
      </c>
      <c r="E123" s="24" t="s">
        <v>277</v>
      </c>
      <c r="F123" s="24" t="s">
        <v>213</v>
      </c>
      <c r="G123" s="24" t="s">
        <v>276</v>
      </c>
      <c r="H123" s="24" t="s">
        <v>275</v>
      </c>
      <c r="I123" s="340" t="s">
        <v>211</v>
      </c>
      <c r="J123" s="341">
        <v>17</v>
      </c>
      <c r="K123" s="12">
        <v>299438.98</v>
      </c>
    </row>
    <row r="124" spans="1:11" ht="12.75" x14ac:dyDescent="0.2">
      <c r="A124" s="24" t="s">
        <v>274</v>
      </c>
      <c r="B124" s="24" t="s">
        <v>273</v>
      </c>
      <c r="C124" s="24" t="s">
        <v>262</v>
      </c>
      <c r="D124" s="24" t="s">
        <v>1103</v>
      </c>
      <c r="E124" s="24"/>
      <c r="F124" s="24" t="s">
        <v>213</v>
      </c>
      <c r="G124" s="24"/>
      <c r="H124" s="24" t="s">
        <v>212</v>
      </c>
      <c r="I124" s="340" t="s">
        <v>211</v>
      </c>
      <c r="J124" s="341">
        <v>17</v>
      </c>
      <c r="K124" s="12">
        <v>240536.26</v>
      </c>
    </row>
    <row r="125" spans="1:11" ht="12.75" x14ac:dyDescent="0.2">
      <c r="A125" s="24" t="s">
        <v>272</v>
      </c>
      <c r="B125" s="24" t="s">
        <v>270</v>
      </c>
      <c r="C125" s="24" t="s">
        <v>271</v>
      </c>
      <c r="D125" s="24" t="s">
        <v>1103</v>
      </c>
      <c r="E125" s="24"/>
      <c r="F125" s="24" t="s">
        <v>213</v>
      </c>
      <c r="G125" s="24"/>
      <c r="H125" s="24" t="s">
        <v>212</v>
      </c>
      <c r="I125" s="340" t="s">
        <v>211</v>
      </c>
      <c r="J125" s="341">
        <v>17</v>
      </c>
      <c r="K125" s="12">
        <v>116544.11</v>
      </c>
    </row>
    <row r="126" spans="1:11" ht="12.75" x14ac:dyDescent="0.2">
      <c r="A126" s="24" t="s">
        <v>269</v>
      </c>
      <c r="B126" s="24" t="s">
        <v>267</v>
      </c>
      <c r="C126" s="24" t="s">
        <v>268</v>
      </c>
      <c r="D126" s="24" t="s">
        <v>1103</v>
      </c>
      <c r="E126" s="24"/>
      <c r="F126" s="24" t="s">
        <v>213</v>
      </c>
      <c r="G126" s="24"/>
      <c r="H126" s="24" t="s">
        <v>212</v>
      </c>
      <c r="I126" s="340" t="s">
        <v>211</v>
      </c>
      <c r="J126" s="341">
        <v>17</v>
      </c>
      <c r="K126" s="12">
        <v>355684.33</v>
      </c>
    </row>
    <row r="127" spans="1:11" ht="12.75" x14ac:dyDescent="0.2">
      <c r="A127" s="24" t="s">
        <v>266</v>
      </c>
      <c r="B127" s="24" t="s">
        <v>265</v>
      </c>
      <c r="C127" s="24" t="s">
        <v>262</v>
      </c>
      <c r="D127" s="24" t="s">
        <v>1103</v>
      </c>
      <c r="E127" s="24"/>
      <c r="F127" s="24" t="s">
        <v>213</v>
      </c>
      <c r="G127" s="24"/>
      <c r="H127" s="24" t="s">
        <v>212</v>
      </c>
      <c r="I127" s="340" t="s">
        <v>211</v>
      </c>
      <c r="J127" s="341">
        <v>17</v>
      </c>
      <c r="K127" s="12">
        <v>-105884.46</v>
      </c>
    </row>
    <row r="128" spans="1:11" ht="12.75" x14ac:dyDescent="0.2">
      <c r="A128" s="24" t="s">
        <v>260</v>
      </c>
      <c r="B128" s="24" t="s">
        <v>258</v>
      </c>
      <c r="C128" s="24" t="s">
        <v>259</v>
      </c>
      <c r="D128" s="24" t="s">
        <v>1103</v>
      </c>
      <c r="E128" s="24"/>
      <c r="F128" s="24" t="s">
        <v>213</v>
      </c>
      <c r="G128" s="24"/>
      <c r="H128" s="24" t="s">
        <v>212</v>
      </c>
      <c r="I128" s="340" t="s">
        <v>211</v>
      </c>
      <c r="J128" s="341">
        <v>17</v>
      </c>
      <c r="K128" s="12">
        <v>495588.48</v>
      </c>
    </row>
    <row r="129" spans="1:11" ht="12.75" x14ac:dyDescent="0.2">
      <c r="A129" s="24" t="s">
        <v>257</v>
      </c>
      <c r="B129" s="24" t="s">
        <v>255</v>
      </c>
      <c r="C129" s="24" t="s">
        <v>256</v>
      </c>
      <c r="D129" s="24" t="s">
        <v>1103</v>
      </c>
      <c r="E129" s="24"/>
      <c r="F129" s="24" t="s">
        <v>213</v>
      </c>
      <c r="G129" s="24"/>
      <c r="H129" s="24" t="s">
        <v>212</v>
      </c>
      <c r="I129" s="340" t="s">
        <v>211</v>
      </c>
      <c r="J129" s="341">
        <v>17</v>
      </c>
      <c r="K129" s="12">
        <v>210137.14</v>
      </c>
    </row>
    <row r="130" spans="1:11" ht="12.75" x14ac:dyDescent="0.2">
      <c r="A130" s="24" t="s">
        <v>254</v>
      </c>
      <c r="B130" s="24" t="s">
        <v>253</v>
      </c>
      <c r="C130" s="24" t="s">
        <v>252</v>
      </c>
      <c r="D130" s="24" t="s">
        <v>251</v>
      </c>
      <c r="E130" s="24" t="s">
        <v>250</v>
      </c>
      <c r="F130" s="24" t="s">
        <v>250</v>
      </c>
      <c r="G130" s="24" t="s">
        <v>249</v>
      </c>
      <c r="H130" s="24" t="s">
        <v>248</v>
      </c>
      <c r="I130" s="340" t="s">
        <v>211</v>
      </c>
      <c r="J130" s="341">
        <v>17</v>
      </c>
      <c r="K130" s="12">
        <v>663869.26</v>
      </c>
    </row>
    <row r="131" spans="1:11" ht="12.75" x14ac:dyDescent="0.2">
      <c r="A131" s="24" t="s">
        <v>1123</v>
      </c>
      <c r="B131" s="24" t="s">
        <v>674</v>
      </c>
      <c r="C131" s="24" t="s">
        <v>673</v>
      </c>
      <c r="D131" s="24" t="s">
        <v>246</v>
      </c>
      <c r="E131" s="24" t="s">
        <v>241</v>
      </c>
      <c r="F131" s="24" t="s">
        <v>213</v>
      </c>
      <c r="G131" s="24" t="s">
        <v>240</v>
      </c>
      <c r="H131" s="24" t="s">
        <v>239</v>
      </c>
      <c r="I131" s="340" t="s">
        <v>211</v>
      </c>
      <c r="J131" s="341">
        <v>17</v>
      </c>
      <c r="K131" s="12">
        <v>-1462.85</v>
      </c>
    </row>
    <row r="132" spans="1:11" ht="12.75" x14ac:dyDescent="0.2">
      <c r="A132" s="24" t="s">
        <v>247</v>
      </c>
      <c r="B132" s="24" t="s">
        <v>246</v>
      </c>
      <c r="C132" s="24" t="s">
        <v>221</v>
      </c>
      <c r="D132" s="24" t="s">
        <v>246</v>
      </c>
      <c r="E132" s="24" t="s">
        <v>241</v>
      </c>
      <c r="F132" s="24" t="s">
        <v>213</v>
      </c>
      <c r="G132" s="24" t="s">
        <v>240</v>
      </c>
      <c r="H132" s="24" t="s">
        <v>239</v>
      </c>
      <c r="I132" s="340" t="s">
        <v>211</v>
      </c>
      <c r="J132" s="341">
        <v>17</v>
      </c>
      <c r="K132" s="12">
        <v>2696199.69</v>
      </c>
    </row>
    <row r="133" spans="1:11" ht="12.75" x14ac:dyDescent="0.2">
      <c r="A133" s="24" t="s">
        <v>245</v>
      </c>
      <c r="B133" s="24" t="s">
        <v>244</v>
      </c>
      <c r="C133" s="24" t="s">
        <v>243</v>
      </c>
      <c r="D133" s="24" t="s">
        <v>242</v>
      </c>
      <c r="E133" s="24" t="s">
        <v>241</v>
      </c>
      <c r="F133" s="24" t="s">
        <v>213</v>
      </c>
      <c r="G133" s="24" t="s">
        <v>240</v>
      </c>
      <c r="H133" s="24" t="s">
        <v>239</v>
      </c>
      <c r="I133" s="340" t="s">
        <v>211</v>
      </c>
      <c r="J133" s="341">
        <v>17</v>
      </c>
      <c r="K133" s="12">
        <v>539357.71</v>
      </c>
    </row>
    <row r="134" spans="1:11" ht="12.75" x14ac:dyDescent="0.2">
      <c r="A134" s="24" t="s">
        <v>238</v>
      </c>
      <c r="B134" s="24" t="s">
        <v>236</v>
      </c>
      <c r="C134" s="24" t="s">
        <v>237</v>
      </c>
      <c r="D134" s="24" t="s">
        <v>1103</v>
      </c>
      <c r="E134" s="24"/>
      <c r="F134" s="24" t="s">
        <v>213</v>
      </c>
      <c r="G134" s="24"/>
      <c r="H134" s="24" t="s">
        <v>212</v>
      </c>
      <c r="I134" s="340" t="s">
        <v>211</v>
      </c>
      <c r="J134" s="341">
        <v>17</v>
      </c>
      <c r="K134" s="12">
        <v>524775.34</v>
      </c>
    </row>
    <row r="135" spans="1:11" ht="12.75" x14ac:dyDescent="0.2">
      <c r="A135" s="24" t="s">
        <v>1124</v>
      </c>
      <c r="B135" s="24" t="s">
        <v>641</v>
      </c>
      <c r="C135" s="24" t="s">
        <v>361</v>
      </c>
      <c r="D135" s="24" t="s">
        <v>360</v>
      </c>
      <c r="E135" s="24" t="s">
        <v>241</v>
      </c>
      <c r="F135" s="24" t="s">
        <v>213</v>
      </c>
      <c r="G135" s="24" t="s">
        <v>240</v>
      </c>
      <c r="H135" s="24" t="s">
        <v>239</v>
      </c>
      <c r="I135" s="340" t="s">
        <v>211</v>
      </c>
      <c r="J135" s="341">
        <v>17</v>
      </c>
      <c r="K135" s="12">
        <v>524160.71</v>
      </c>
    </row>
    <row r="136" spans="1:11" ht="12.75" x14ac:dyDescent="0.2">
      <c r="A136" s="24" t="s">
        <v>1125</v>
      </c>
      <c r="B136" s="24" t="s">
        <v>251</v>
      </c>
      <c r="C136" s="24" t="s">
        <v>357</v>
      </c>
      <c r="D136" s="24" t="s">
        <v>251</v>
      </c>
      <c r="E136" s="24" t="s">
        <v>250</v>
      </c>
      <c r="F136" s="24" t="s">
        <v>250</v>
      </c>
      <c r="G136" s="24" t="s">
        <v>249</v>
      </c>
      <c r="H136" s="24" t="s">
        <v>248</v>
      </c>
      <c r="I136" s="340" t="s">
        <v>211</v>
      </c>
      <c r="J136" s="341">
        <v>17</v>
      </c>
      <c r="K136" s="12">
        <v>287799.93</v>
      </c>
    </row>
    <row r="137" spans="1:11" ht="12.75" x14ac:dyDescent="0.2">
      <c r="A137" s="24" t="s">
        <v>1126</v>
      </c>
      <c r="B137" s="24" t="s">
        <v>672</v>
      </c>
      <c r="C137" s="24" t="s">
        <v>221</v>
      </c>
      <c r="D137" s="24" t="s">
        <v>670</v>
      </c>
      <c r="E137" s="24" t="s">
        <v>241</v>
      </c>
      <c r="F137" s="24" t="s">
        <v>213</v>
      </c>
      <c r="G137" s="24" t="s">
        <v>240</v>
      </c>
      <c r="H137" s="24" t="s">
        <v>239</v>
      </c>
      <c r="I137" s="340" t="s">
        <v>211</v>
      </c>
      <c r="J137" s="341">
        <v>17</v>
      </c>
      <c r="K137" s="12">
        <v>-2959.92</v>
      </c>
    </row>
    <row r="138" spans="1:11" ht="12.75" x14ac:dyDescent="0.2">
      <c r="A138" s="24" t="s">
        <v>1127</v>
      </c>
      <c r="B138" s="24" t="s">
        <v>671</v>
      </c>
      <c r="C138" s="24" t="s">
        <v>221</v>
      </c>
      <c r="D138" s="24" t="s">
        <v>670</v>
      </c>
      <c r="E138" s="24" t="s">
        <v>241</v>
      </c>
      <c r="F138" s="24" t="s">
        <v>213</v>
      </c>
      <c r="G138" s="24" t="s">
        <v>240</v>
      </c>
      <c r="H138" s="24" t="s">
        <v>239</v>
      </c>
      <c r="I138" s="340" t="s">
        <v>211</v>
      </c>
      <c r="J138" s="341">
        <v>17</v>
      </c>
      <c r="K138" s="12">
        <v>-2461.5</v>
      </c>
    </row>
    <row r="139" spans="1:11" ht="12.75" x14ac:dyDescent="0.2">
      <c r="A139" s="24" t="s">
        <v>234</v>
      </c>
      <c r="B139" s="24" t="s">
        <v>233</v>
      </c>
      <c r="C139" s="24" t="s">
        <v>230</v>
      </c>
      <c r="D139" s="24" t="s">
        <v>229</v>
      </c>
      <c r="E139" s="24"/>
      <c r="F139" s="24" t="s">
        <v>213</v>
      </c>
      <c r="G139" s="24"/>
      <c r="H139" s="24" t="s">
        <v>212</v>
      </c>
      <c r="I139" s="340" t="s">
        <v>211</v>
      </c>
      <c r="J139" s="341">
        <v>17</v>
      </c>
      <c r="K139" s="12">
        <v>10151.73</v>
      </c>
    </row>
    <row r="140" spans="1:11" ht="12.75" x14ac:dyDescent="0.2">
      <c r="A140" s="24" t="s">
        <v>232</v>
      </c>
      <c r="B140" s="24" t="s">
        <v>231</v>
      </c>
      <c r="C140" s="24" t="s">
        <v>230</v>
      </c>
      <c r="D140" s="24" t="s">
        <v>229</v>
      </c>
      <c r="E140" s="24"/>
      <c r="F140" s="24" t="s">
        <v>213</v>
      </c>
      <c r="G140" s="24"/>
      <c r="H140" s="24" t="s">
        <v>212</v>
      </c>
      <c r="I140" s="340" t="s">
        <v>211</v>
      </c>
      <c r="J140" s="341">
        <v>17</v>
      </c>
      <c r="K140" s="12">
        <v>1798.74</v>
      </c>
    </row>
    <row r="141" spans="1:11" ht="12.75" x14ac:dyDescent="0.2">
      <c r="A141" s="24" t="s">
        <v>1128</v>
      </c>
      <c r="B141" s="24" t="s">
        <v>1129</v>
      </c>
      <c r="C141" s="24" t="s">
        <v>221</v>
      </c>
      <c r="D141" s="24" t="s">
        <v>1129</v>
      </c>
      <c r="E141" s="24" t="s">
        <v>241</v>
      </c>
      <c r="F141" s="24" t="s">
        <v>213</v>
      </c>
      <c r="G141" s="24" t="s">
        <v>240</v>
      </c>
      <c r="H141" s="24" t="s">
        <v>239</v>
      </c>
      <c r="I141" s="340" t="s">
        <v>211</v>
      </c>
      <c r="J141" s="341">
        <v>17</v>
      </c>
      <c r="K141" s="12">
        <v>264899.59999999998</v>
      </c>
    </row>
    <row r="142" spans="1:11" ht="12.75" x14ac:dyDescent="0.2">
      <c r="A142" s="24" t="s">
        <v>1130</v>
      </c>
      <c r="B142" s="24" t="s">
        <v>668</v>
      </c>
      <c r="C142" s="24" t="s">
        <v>669</v>
      </c>
      <c r="D142" s="24" t="s">
        <v>668</v>
      </c>
      <c r="E142" s="24"/>
      <c r="F142" s="24" t="s">
        <v>213</v>
      </c>
      <c r="G142" s="24"/>
      <c r="H142" s="24" t="s">
        <v>212</v>
      </c>
      <c r="I142" s="340" t="s">
        <v>211</v>
      </c>
      <c r="J142" s="341">
        <v>17</v>
      </c>
      <c r="K142" s="12">
        <v>-109115.63</v>
      </c>
    </row>
    <row r="143" spans="1:11" ht="12.75" x14ac:dyDescent="0.2">
      <c r="A143" s="24" t="s">
        <v>1131</v>
      </c>
      <c r="B143" s="24" t="s">
        <v>640</v>
      </c>
      <c r="C143" s="24" t="s">
        <v>639</v>
      </c>
      <c r="D143" s="24" t="s">
        <v>242</v>
      </c>
      <c r="E143" s="24" t="s">
        <v>480</v>
      </c>
      <c r="F143" s="24" t="s">
        <v>480</v>
      </c>
      <c r="G143" s="24" t="s">
        <v>219</v>
      </c>
      <c r="H143" s="24" t="s">
        <v>218</v>
      </c>
      <c r="I143" s="340" t="s">
        <v>211</v>
      </c>
      <c r="J143" s="341">
        <v>17</v>
      </c>
      <c r="K143" s="12">
        <v>2019.4</v>
      </c>
    </row>
    <row r="144" spans="1:11" ht="12.75" x14ac:dyDescent="0.2">
      <c r="A144" s="24" t="s">
        <v>1132</v>
      </c>
      <c r="B144" s="24" t="s">
        <v>638</v>
      </c>
      <c r="C144" s="24" t="s">
        <v>505</v>
      </c>
      <c r="D144" s="24" t="s">
        <v>504</v>
      </c>
      <c r="E144" s="24" t="s">
        <v>250</v>
      </c>
      <c r="F144" s="24" t="s">
        <v>250</v>
      </c>
      <c r="G144" s="24" t="s">
        <v>453</v>
      </c>
      <c r="H144" s="24" t="s">
        <v>452</v>
      </c>
      <c r="I144" s="340" t="s">
        <v>211</v>
      </c>
      <c r="J144" s="341">
        <v>17</v>
      </c>
      <c r="K144" s="12">
        <v>968620.34</v>
      </c>
    </row>
    <row r="145" spans="1:11" ht="12.75" x14ac:dyDescent="0.2">
      <c r="A145" s="24" t="s">
        <v>1133</v>
      </c>
      <c r="B145" s="24" t="s">
        <v>637</v>
      </c>
      <c r="C145" s="24" t="s">
        <v>505</v>
      </c>
      <c r="D145" s="24" t="s">
        <v>504</v>
      </c>
      <c r="E145" s="24" t="s">
        <v>250</v>
      </c>
      <c r="F145" s="24" t="s">
        <v>250</v>
      </c>
      <c r="G145" s="24" t="s">
        <v>453</v>
      </c>
      <c r="H145" s="24" t="s">
        <v>452</v>
      </c>
      <c r="I145" s="340" t="s">
        <v>211</v>
      </c>
      <c r="J145" s="341">
        <v>17</v>
      </c>
      <c r="K145" s="12">
        <v>389121.31</v>
      </c>
    </row>
    <row r="146" spans="1:11" ht="12.75" x14ac:dyDescent="0.2">
      <c r="A146" s="24" t="s">
        <v>1134</v>
      </c>
      <c r="B146" s="24" t="s">
        <v>1135</v>
      </c>
      <c r="C146" s="24" t="s">
        <v>505</v>
      </c>
      <c r="D146" s="24" t="s">
        <v>504</v>
      </c>
      <c r="E146" s="24" t="s">
        <v>250</v>
      </c>
      <c r="F146" s="24" t="s">
        <v>250</v>
      </c>
      <c r="G146" s="24" t="s">
        <v>453</v>
      </c>
      <c r="H146" s="24" t="s">
        <v>452</v>
      </c>
      <c r="I146" s="340" t="s">
        <v>211</v>
      </c>
      <c r="J146" s="341">
        <v>17</v>
      </c>
      <c r="K146" s="12">
        <v>24189.32</v>
      </c>
    </row>
    <row r="147" spans="1:11" ht="12.75" x14ac:dyDescent="0.2">
      <c r="A147" s="24" t="s">
        <v>1136</v>
      </c>
      <c r="B147" s="24" t="s">
        <v>636</v>
      </c>
      <c r="C147" s="24" t="s">
        <v>505</v>
      </c>
      <c r="D147" s="24" t="s">
        <v>504</v>
      </c>
      <c r="E147" s="24" t="s">
        <v>250</v>
      </c>
      <c r="F147" s="24" t="s">
        <v>250</v>
      </c>
      <c r="G147" s="24" t="s">
        <v>453</v>
      </c>
      <c r="H147" s="24" t="s">
        <v>452</v>
      </c>
      <c r="I147" s="340" t="s">
        <v>211</v>
      </c>
      <c r="J147" s="341">
        <v>17</v>
      </c>
      <c r="K147" s="12">
        <v>2061666.1</v>
      </c>
    </row>
    <row r="148" spans="1:11" ht="12.75" x14ac:dyDescent="0.2">
      <c r="A148" s="24" t="s">
        <v>1137</v>
      </c>
      <c r="B148" s="24" t="s">
        <v>667</v>
      </c>
      <c r="C148" s="24" t="s">
        <v>505</v>
      </c>
      <c r="D148" s="24" t="s">
        <v>504</v>
      </c>
      <c r="E148" s="24" t="s">
        <v>250</v>
      </c>
      <c r="F148" s="24" t="s">
        <v>250</v>
      </c>
      <c r="G148" s="24" t="s">
        <v>453</v>
      </c>
      <c r="H148" s="24" t="s">
        <v>452</v>
      </c>
      <c r="I148" s="340" t="s">
        <v>211</v>
      </c>
      <c r="J148" s="341">
        <v>17</v>
      </c>
      <c r="K148" s="12">
        <v>52218.31</v>
      </c>
    </row>
    <row r="149" spans="1:11" ht="12.75" x14ac:dyDescent="0.2">
      <c r="A149" s="24" t="s">
        <v>1138</v>
      </c>
      <c r="B149" s="24" t="s">
        <v>229</v>
      </c>
      <c r="C149" s="24" t="s">
        <v>215</v>
      </c>
      <c r="D149" s="24" t="s">
        <v>316</v>
      </c>
      <c r="E149" s="24"/>
      <c r="F149" s="24" t="s">
        <v>213</v>
      </c>
      <c r="G149" s="24"/>
      <c r="H149" s="24" t="s">
        <v>212</v>
      </c>
      <c r="I149" s="340" t="s">
        <v>211</v>
      </c>
      <c r="J149" s="341">
        <v>17</v>
      </c>
      <c r="K149" s="12">
        <v>20</v>
      </c>
    </row>
    <row r="150" spans="1:11" ht="12.75" x14ac:dyDescent="0.2">
      <c r="A150" s="24" t="s">
        <v>1139</v>
      </c>
      <c r="B150" s="24" t="s">
        <v>666</v>
      </c>
      <c r="C150" s="24" t="s">
        <v>361</v>
      </c>
      <c r="D150" s="24" t="s">
        <v>360</v>
      </c>
      <c r="E150" s="24" t="s">
        <v>241</v>
      </c>
      <c r="F150" s="24" t="s">
        <v>213</v>
      </c>
      <c r="G150" s="24" t="s">
        <v>240</v>
      </c>
      <c r="H150" s="24" t="s">
        <v>239</v>
      </c>
      <c r="I150" s="340" t="s">
        <v>211</v>
      </c>
      <c r="J150" s="341">
        <v>17</v>
      </c>
      <c r="K150" s="12">
        <v>2390550.5</v>
      </c>
    </row>
    <row r="151" spans="1:11" ht="12.75" x14ac:dyDescent="0.2">
      <c r="A151" s="24" t="s">
        <v>1140</v>
      </c>
      <c r="B151" s="24" t="s">
        <v>1141</v>
      </c>
      <c r="C151" s="24" t="s">
        <v>221</v>
      </c>
      <c r="D151" s="24" t="s">
        <v>246</v>
      </c>
      <c r="E151" s="24" t="s">
        <v>220</v>
      </c>
      <c r="F151" s="24" t="s">
        <v>220</v>
      </c>
      <c r="G151" s="24" t="s">
        <v>219</v>
      </c>
      <c r="H151" s="24" t="s">
        <v>218</v>
      </c>
      <c r="I151" s="340" t="s">
        <v>211</v>
      </c>
      <c r="J151" s="341">
        <v>17</v>
      </c>
      <c r="K151" s="12">
        <v>8850.2900000000009</v>
      </c>
    </row>
    <row r="152" spans="1:11" ht="12.75" x14ac:dyDescent="0.2">
      <c r="A152" s="24" t="s">
        <v>223</v>
      </c>
      <c r="B152" s="24" t="s">
        <v>222</v>
      </c>
      <c r="C152" s="24" t="s">
        <v>221</v>
      </c>
      <c r="D152" s="24" t="s">
        <v>214</v>
      </c>
      <c r="E152" s="24" t="s">
        <v>220</v>
      </c>
      <c r="F152" s="24" t="s">
        <v>220</v>
      </c>
      <c r="G152" s="24" t="s">
        <v>219</v>
      </c>
      <c r="H152" s="24" t="s">
        <v>218</v>
      </c>
      <c r="I152" s="340" t="s">
        <v>211</v>
      </c>
      <c r="J152" s="341">
        <v>17</v>
      </c>
      <c r="K152" s="12">
        <v>24635.17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49"/>
  <sheetViews>
    <sheetView topLeftCell="C115" zoomScaleNormal="100" workbookViewId="0">
      <selection activeCell="D115" sqref="D115"/>
    </sheetView>
  </sheetViews>
  <sheetFormatPr defaultColWidth="9.140625" defaultRowHeight="15" x14ac:dyDescent="0.25"/>
  <cols>
    <col min="1" max="1" width="10.140625" style="7" customWidth="1"/>
    <col min="2" max="2" width="31" style="7" customWidth="1"/>
    <col min="3" max="3" width="29.140625" style="7" customWidth="1"/>
    <col min="4" max="4" width="28.7109375" style="7" customWidth="1"/>
    <col min="5" max="5" width="9.28515625" style="7" customWidth="1"/>
    <col min="6" max="6" width="5.85546875" style="7" customWidth="1"/>
    <col min="7" max="7" width="9.5703125" style="7" customWidth="1"/>
    <col min="8" max="8" width="30" style="7" customWidth="1"/>
    <col min="9" max="9" width="4.7109375" style="7" customWidth="1"/>
    <col min="10" max="10" width="6.7109375" style="7" customWidth="1"/>
    <col min="11" max="11" width="16.28515625" style="7" customWidth="1"/>
    <col min="12" max="12" width="9.140625" style="7"/>
    <col min="13" max="16384" width="9.140625" style="6"/>
  </cols>
  <sheetData>
    <row r="1" spans="1:11" x14ac:dyDescent="0.25">
      <c r="A1" s="14" t="s">
        <v>634</v>
      </c>
      <c r="B1" s="14" t="s">
        <v>633</v>
      </c>
      <c r="C1" s="14" t="s">
        <v>632</v>
      </c>
      <c r="D1" s="14" t="s">
        <v>631</v>
      </c>
      <c r="E1" s="14" t="s">
        <v>630</v>
      </c>
      <c r="F1" s="14" t="s">
        <v>629</v>
      </c>
      <c r="G1" s="14" t="s">
        <v>628</v>
      </c>
      <c r="H1" s="14" t="s">
        <v>627</v>
      </c>
      <c r="I1" s="14" t="s">
        <v>626</v>
      </c>
      <c r="J1" s="14" t="s">
        <v>625</v>
      </c>
      <c r="K1" s="14" t="s">
        <v>624</v>
      </c>
    </row>
    <row r="2" spans="1:11" x14ac:dyDescent="0.25">
      <c r="A2" s="13" t="s">
        <v>623</v>
      </c>
      <c r="B2" s="13" t="s">
        <v>622</v>
      </c>
      <c r="C2" s="13" t="s">
        <v>621</v>
      </c>
      <c r="D2" s="13" t="s">
        <v>246</v>
      </c>
      <c r="E2" s="13" t="s">
        <v>241</v>
      </c>
      <c r="F2" s="13" t="s">
        <v>213</v>
      </c>
      <c r="G2" s="13" t="s">
        <v>240</v>
      </c>
      <c r="H2" s="13" t="s">
        <v>239</v>
      </c>
      <c r="I2" s="13" t="s">
        <v>211</v>
      </c>
      <c r="J2" s="12">
        <v>14</v>
      </c>
      <c r="K2" s="12">
        <v>2671428.2599999998</v>
      </c>
    </row>
    <row r="3" spans="1:11" x14ac:dyDescent="0.25">
      <c r="A3" s="13" t="s">
        <v>620</v>
      </c>
      <c r="B3" s="13" t="s">
        <v>619</v>
      </c>
      <c r="C3" s="13" t="s">
        <v>618</v>
      </c>
      <c r="D3" s="13" t="s">
        <v>617</v>
      </c>
      <c r="E3" s="13" t="s">
        <v>241</v>
      </c>
      <c r="F3" s="13" t="s">
        <v>213</v>
      </c>
      <c r="G3" s="13" t="s">
        <v>240</v>
      </c>
      <c r="H3" s="13" t="s">
        <v>239</v>
      </c>
      <c r="I3" s="13" t="s">
        <v>211</v>
      </c>
      <c r="J3" s="12">
        <v>14</v>
      </c>
      <c r="K3" s="12">
        <v>636020.29</v>
      </c>
    </row>
    <row r="4" spans="1:11" x14ac:dyDescent="0.25">
      <c r="A4" s="13" t="s">
        <v>616</v>
      </c>
      <c r="B4" s="13" t="s">
        <v>615</v>
      </c>
      <c r="C4" s="13" t="s">
        <v>521</v>
      </c>
      <c r="D4" s="13" t="s">
        <v>520</v>
      </c>
      <c r="E4" s="13" t="s">
        <v>614</v>
      </c>
      <c r="F4" s="13" t="s">
        <v>213</v>
      </c>
      <c r="G4" s="13" t="s">
        <v>613</v>
      </c>
      <c r="H4" s="13" t="s">
        <v>612</v>
      </c>
      <c r="I4" s="13" t="s">
        <v>211</v>
      </c>
      <c r="J4" s="12">
        <v>14</v>
      </c>
      <c r="K4" s="12">
        <v>5003201.21</v>
      </c>
    </row>
    <row r="5" spans="1:11" x14ac:dyDescent="0.25">
      <c r="A5" s="13" t="s">
        <v>611</v>
      </c>
      <c r="B5" s="13" t="s">
        <v>610</v>
      </c>
      <c r="C5" s="13" t="s">
        <v>221</v>
      </c>
      <c r="D5" s="13" t="s">
        <v>609</v>
      </c>
      <c r="E5" s="13" t="s">
        <v>241</v>
      </c>
      <c r="F5" s="13" t="s">
        <v>213</v>
      </c>
      <c r="G5" s="13" t="s">
        <v>240</v>
      </c>
      <c r="H5" s="13" t="s">
        <v>239</v>
      </c>
      <c r="I5" s="13" t="s">
        <v>211</v>
      </c>
      <c r="J5" s="12">
        <v>14</v>
      </c>
      <c r="K5" s="12">
        <v>5008885.0199999996</v>
      </c>
    </row>
    <row r="6" spans="1:11" x14ac:dyDescent="0.25">
      <c r="A6" s="13" t="s">
        <v>608</v>
      </c>
      <c r="B6" s="13" t="s">
        <v>607</v>
      </c>
      <c r="C6" s="13" t="s">
        <v>309</v>
      </c>
      <c r="D6" s="13" t="s">
        <v>308</v>
      </c>
      <c r="E6" s="13" t="s">
        <v>336</v>
      </c>
      <c r="F6" s="13" t="s">
        <v>213</v>
      </c>
      <c r="G6" s="13" t="s">
        <v>335</v>
      </c>
      <c r="H6" s="13" t="s">
        <v>334</v>
      </c>
      <c r="I6" s="13" t="s">
        <v>211</v>
      </c>
      <c r="J6" s="12">
        <v>14</v>
      </c>
      <c r="K6" s="12">
        <v>-161375.19</v>
      </c>
    </row>
    <row r="7" spans="1:11" x14ac:dyDescent="0.25">
      <c r="A7" s="13" t="s">
        <v>606</v>
      </c>
      <c r="B7" s="13" t="s">
        <v>605</v>
      </c>
      <c r="C7" s="13" t="s">
        <v>395</v>
      </c>
      <c r="D7" s="13" t="s">
        <v>604</v>
      </c>
      <c r="E7" s="13"/>
      <c r="F7" s="13" t="s">
        <v>213</v>
      </c>
      <c r="G7" s="13"/>
      <c r="H7" s="13" t="s">
        <v>212</v>
      </c>
      <c r="I7" s="13" t="s">
        <v>211</v>
      </c>
      <c r="J7" s="12">
        <v>14</v>
      </c>
      <c r="K7" s="12">
        <v>433022.6</v>
      </c>
    </row>
    <row r="8" spans="1:11" x14ac:dyDescent="0.25">
      <c r="A8" s="13" t="s">
        <v>603</v>
      </c>
      <c r="B8" s="13" t="s">
        <v>602</v>
      </c>
      <c r="C8" s="13" t="s">
        <v>337</v>
      </c>
      <c r="D8" s="13" t="s">
        <v>308</v>
      </c>
      <c r="E8" s="13" t="s">
        <v>336</v>
      </c>
      <c r="F8" s="13" t="s">
        <v>213</v>
      </c>
      <c r="G8" s="13" t="s">
        <v>335</v>
      </c>
      <c r="H8" s="13" t="s">
        <v>334</v>
      </c>
      <c r="I8" s="13" t="s">
        <v>211</v>
      </c>
      <c r="J8" s="12">
        <v>14</v>
      </c>
      <c r="K8" s="12">
        <v>2596302.71</v>
      </c>
    </row>
    <row r="9" spans="1:11" x14ac:dyDescent="0.25">
      <c r="A9" s="13" t="s">
        <v>601</v>
      </c>
      <c r="B9" s="13" t="s">
        <v>600</v>
      </c>
      <c r="C9" s="13" t="s">
        <v>599</v>
      </c>
      <c r="D9" s="13" t="s">
        <v>242</v>
      </c>
      <c r="E9" s="13" t="s">
        <v>250</v>
      </c>
      <c r="F9" s="13" t="s">
        <v>250</v>
      </c>
      <c r="G9" s="13" t="s">
        <v>598</v>
      </c>
      <c r="H9" s="13" t="s">
        <v>597</v>
      </c>
      <c r="I9" s="13" t="s">
        <v>211</v>
      </c>
      <c r="J9" s="12">
        <v>14</v>
      </c>
      <c r="K9" s="12">
        <v>2764716.51</v>
      </c>
    </row>
    <row r="10" spans="1:11" x14ac:dyDescent="0.25">
      <c r="A10" s="13" t="s">
        <v>596</v>
      </c>
      <c r="B10" s="13" t="s">
        <v>595</v>
      </c>
      <c r="C10" s="13" t="s">
        <v>588</v>
      </c>
      <c r="D10" s="13" t="s">
        <v>304</v>
      </c>
      <c r="E10" s="13" t="s">
        <v>241</v>
      </c>
      <c r="F10" s="13" t="s">
        <v>213</v>
      </c>
      <c r="G10" s="13" t="s">
        <v>240</v>
      </c>
      <c r="H10" s="13" t="s">
        <v>239</v>
      </c>
      <c r="I10" s="13" t="s">
        <v>211</v>
      </c>
      <c r="J10" s="12">
        <v>14</v>
      </c>
      <c r="K10" s="12">
        <v>3826499.83</v>
      </c>
    </row>
    <row r="11" spans="1:11" x14ac:dyDescent="0.25">
      <c r="A11" s="13" t="s">
        <v>594</v>
      </c>
      <c r="B11" s="13" t="s">
        <v>593</v>
      </c>
      <c r="C11" s="13" t="s">
        <v>588</v>
      </c>
      <c r="D11" s="13" t="s">
        <v>304</v>
      </c>
      <c r="E11" s="13" t="s">
        <v>241</v>
      </c>
      <c r="F11" s="13" t="s">
        <v>213</v>
      </c>
      <c r="G11" s="13" t="s">
        <v>240</v>
      </c>
      <c r="H11" s="13" t="s">
        <v>239</v>
      </c>
      <c r="I11" s="13" t="s">
        <v>211</v>
      </c>
      <c r="J11" s="12">
        <v>14</v>
      </c>
      <c r="K11" s="12">
        <v>1619.08</v>
      </c>
    </row>
    <row r="12" spans="1:11" x14ac:dyDescent="0.25">
      <c r="A12" s="13" t="s">
        <v>592</v>
      </c>
      <c r="B12" s="13" t="s">
        <v>591</v>
      </c>
      <c r="C12" s="13" t="s">
        <v>588</v>
      </c>
      <c r="D12" s="13" t="s">
        <v>304</v>
      </c>
      <c r="E12" s="13" t="s">
        <v>241</v>
      </c>
      <c r="F12" s="13" t="s">
        <v>213</v>
      </c>
      <c r="G12" s="13" t="s">
        <v>240</v>
      </c>
      <c r="H12" s="13" t="s">
        <v>239</v>
      </c>
      <c r="I12" s="13" t="s">
        <v>211</v>
      </c>
      <c r="J12" s="12">
        <v>14</v>
      </c>
      <c r="K12" s="12">
        <v>23981.56</v>
      </c>
    </row>
    <row r="13" spans="1:11" x14ac:dyDescent="0.25">
      <c r="A13" s="13" t="s">
        <v>590</v>
      </c>
      <c r="B13" s="13" t="s">
        <v>589</v>
      </c>
      <c r="C13" s="13" t="s">
        <v>588</v>
      </c>
      <c r="D13" s="13" t="s">
        <v>304</v>
      </c>
      <c r="E13" s="13" t="s">
        <v>241</v>
      </c>
      <c r="F13" s="13" t="s">
        <v>213</v>
      </c>
      <c r="G13" s="13" t="s">
        <v>240</v>
      </c>
      <c r="H13" s="13" t="s">
        <v>239</v>
      </c>
      <c r="I13" s="13" t="s">
        <v>211</v>
      </c>
      <c r="J13" s="12">
        <v>14</v>
      </c>
      <c r="K13" s="12">
        <v>259.92</v>
      </c>
    </row>
    <row r="14" spans="1:11" x14ac:dyDescent="0.25">
      <c r="A14" s="13" t="s">
        <v>587</v>
      </c>
      <c r="B14" s="13" t="s">
        <v>586</v>
      </c>
      <c r="C14" s="13" t="s">
        <v>354</v>
      </c>
      <c r="D14" s="13" t="s">
        <v>251</v>
      </c>
      <c r="E14" s="13" t="s">
        <v>250</v>
      </c>
      <c r="F14" s="13" t="s">
        <v>250</v>
      </c>
      <c r="G14" s="13" t="s">
        <v>249</v>
      </c>
      <c r="H14" s="13" t="s">
        <v>248</v>
      </c>
      <c r="I14" s="13" t="s">
        <v>211</v>
      </c>
      <c r="J14" s="12">
        <v>14</v>
      </c>
      <c r="K14" s="12">
        <v>140420.81</v>
      </c>
    </row>
    <row r="15" spans="1:11" x14ac:dyDescent="0.25">
      <c r="A15" s="13" t="s">
        <v>585</v>
      </c>
      <c r="B15" s="13" t="s">
        <v>584</v>
      </c>
      <c r="C15" s="13" t="s">
        <v>354</v>
      </c>
      <c r="D15" s="13" t="s">
        <v>251</v>
      </c>
      <c r="E15" s="13" t="s">
        <v>250</v>
      </c>
      <c r="F15" s="13" t="s">
        <v>250</v>
      </c>
      <c r="G15" s="13" t="s">
        <v>453</v>
      </c>
      <c r="H15" s="13" t="s">
        <v>452</v>
      </c>
      <c r="I15" s="13" t="s">
        <v>211</v>
      </c>
      <c r="J15" s="12">
        <v>14</v>
      </c>
      <c r="K15" s="12">
        <v>67189.820000000007</v>
      </c>
    </row>
    <row r="16" spans="1:11" x14ac:dyDescent="0.25">
      <c r="A16" s="13" t="s">
        <v>583</v>
      </c>
      <c r="B16" s="13" t="s">
        <v>582</v>
      </c>
      <c r="C16" s="13" t="s">
        <v>351</v>
      </c>
      <c r="D16" s="13" t="s">
        <v>316</v>
      </c>
      <c r="E16" s="13" t="s">
        <v>250</v>
      </c>
      <c r="F16" s="13" t="s">
        <v>250</v>
      </c>
      <c r="G16" s="13" t="s">
        <v>347</v>
      </c>
      <c r="H16" s="13" t="s">
        <v>346</v>
      </c>
      <c r="I16" s="13" t="s">
        <v>211</v>
      </c>
      <c r="J16" s="12">
        <v>14</v>
      </c>
      <c r="K16" s="12">
        <v>490750.32</v>
      </c>
    </row>
    <row r="17" spans="1:11" x14ac:dyDescent="0.25">
      <c r="A17" s="13" t="s">
        <v>581</v>
      </c>
      <c r="B17" s="13" t="s">
        <v>580</v>
      </c>
      <c r="C17" s="13" t="s">
        <v>351</v>
      </c>
      <c r="D17" s="13" t="s">
        <v>316</v>
      </c>
      <c r="E17" s="13" t="s">
        <v>250</v>
      </c>
      <c r="F17" s="13" t="s">
        <v>250</v>
      </c>
      <c r="G17" s="13" t="s">
        <v>347</v>
      </c>
      <c r="H17" s="13" t="s">
        <v>346</v>
      </c>
      <c r="I17" s="13" t="s">
        <v>211</v>
      </c>
      <c r="J17" s="12">
        <v>14</v>
      </c>
      <c r="K17" s="12">
        <v>369368.75</v>
      </c>
    </row>
    <row r="18" spans="1:11" x14ac:dyDescent="0.25">
      <c r="A18" s="13" t="s">
        <v>579</v>
      </c>
      <c r="B18" s="13" t="s">
        <v>578</v>
      </c>
      <c r="C18" s="13" t="s">
        <v>351</v>
      </c>
      <c r="D18" s="13" t="s">
        <v>316</v>
      </c>
      <c r="E18" s="13" t="s">
        <v>250</v>
      </c>
      <c r="F18" s="13" t="s">
        <v>250</v>
      </c>
      <c r="G18" s="13" t="s">
        <v>347</v>
      </c>
      <c r="H18" s="13" t="s">
        <v>346</v>
      </c>
      <c r="I18" s="13" t="s">
        <v>211</v>
      </c>
      <c r="J18" s="12">
        <v>14</v>
      </c>
      <c r="K18" s="12">
        <v>36696.85</v>
      </c>
    </row>
    <row r="19" spans="1:11" x14ac:dyDescent="0.25">
      <c r="A19" s="13" t="s">
        <v>577</v>
      </c>
      <c r="B19" s="13" t="s">
        <v>576</v>
      </c>
      <c r="C19" s="13" t="s">
        <v>351</v>
      </c>
      <c r="D19" s="13" t="s">
        <v>316</v>
      </c>
      <c r="E19" s="13" t="s">
        <v>250</v>
      </c>
      <c r="F19" s="13" t="s">
        <v>250</v>
      </c>
      <c r="G19" s="13" t="s">
        <v>347</v>
      </c>
      <c r="H19" s="13" t="s">
        <v>346</v>
      </c>
      <c r="I19" s="13" t="s">
        <v>211</v>
      </c>
      <c r="J19" s="12">
        <v>14</v>
      </c>
      <c r="K19" s="12">
        <v>538699.13</v>
      </c>
    </row>
    <row r="20" spans="1:11" x14ac:dyDescent="0.25">
      <c r="A20" s="13" t="s">
        <v>575</v>
      </c>
      <c r="B20" s="13" t="s">
        <v>574</v>
      </c>
      <c r="C20" s="13" t="s">
        <v>351</v>
      </c>
      <c r="D20" s="13" t="s">
        <v>316</v>
      </c>
      <c r="E20" s="13" t="s">
        <v>250</v>
      </c>
      <c r="F20" s="13" t="s">
        <v>250</v>
      </c>
      <c r="G20" s="13" t="s">
        <v>347</v>
      </c>
      <c r="H20" s="13" t="s">
        <v>346</v>
      </c>
      <c r="I20" s="13" t="s">
        <v>211</v>
      </c>
      <c r="J20" s="12">
        <v>14</v>
      </c>
      <c r="K20" s="12">
        <v>3057.32</v>
      </c>
    </row>
    <row r="21" spans="1:11" x14ac:dyDescent="0.25">
      <c r="A21" s="13" t="s">
        <v>573</v>
      </c>
      <c r="B21" s="13" t="s">
        <v>572</v>
      </c>
      <c r="C21" s="13" t="s">
        <v>351</v>
      </c>
      <c r="D21" s="13" t="s">
        <v>316</v>
      </c>
      <c r="E21" s="13" t="s">
        <v>250</v>
      </c>
      <c r="F21" s="13" t="s">
        <v>250</v>
      </c>
      <c r="G21" s="13" t="s">
        <v>347</v>
      </c>
      <c r="H21" s="13" t="s">
        <v>346</v>
      </c>
      <c r="I21" s="13" t="s">
        <v>211</v>
      </c>
      <c r="J21" s="12">
        <v>14</v>
      </c>
      <c r="K21" s="12">
        <v>252158.45</v>
      </c>
    </row>
    <row r="22" spans="1:11" x14ac:dyDescent="0.25">
      <c r="A22" s="13" t="s">
        <v>571</v>
      </c>
      <c r="B22" s="13" t="s">
        <v>570</v>
      </c>
      <c r="C22" s="13" t="s">
        <v>351</v>
      </c>
      <c r="D22" s="13" t="s">
        <v>316</v>
      </c>
      <c r="E22" s="13" t="s">
        <v>250</v>
      </c>
      <c r="F22" s="13" t="s">
        <v>250</v>
      </c>
      <c r="G22" s="13" t="s">
        <v>347</v>
      </c>
      <c r="H22" s="13" t="s">
        <v>346</v>
      </c>
      <c r="I22" s="13" t="s">
        <v>211</v>
      </c>
      <c r="J22" s="12">
        <v>14</v>
      </c>
      <c r="K22" s="12">
        <v>3175.56</v>
      </c>
    </row>
    <row r="23" spans="1:11" x14ac:dyDescent="0.25">
      <c r="A23" s="13" t="s">
        <v>569</v>
      </c>
      <c r="B23" s="13" t="s">
        <v>568</v>
      </c>
      <c r="C23" s="13" t="s">
        <v>351</v>
      </c>
      <c r="D23" s="13" t="s">
        <v>316</v>
      </c>
      <c r="E23" s="13" t="s">
        <v>250</v>
      </c>
      <c r="F23" s="13" t="s">
        <v>250</v>
      </c>
      <c r="G23" s="13" t="s">
        <v>347</v>
      </c>
      <c r="H23" s="13" t="s">
        <v>346</v>
      </c>
      <c r="I23" s="13" t="s">
        <v>211</v>
      </c>
      <c r="J23" s="12">
        <v>14</v>
      </c>
      <c r="K23" s="12">
        <v>95114.87</v>
      </c>
    </row>
    <row r="24" spans="1:11" x14ac:dyDescent="0.25">
      <c r="A24" s="13" t="s">
        <v>567</v>
      </c>
      <c r="B24" s="13" t="s">
        <v>566</v>
      </c>
      <c r="C24" s="13" t="s">
        <v>351</v>
      </c>
      <c r="D24" s="13" t="s">
        <v>316</v>
      </c>
      <c r="E24" s="13" t="s">
        <v>250</v>
      </c>
      <c r="F24" s="13" t="s">
        <v>250</v>
      </c>
      <c r="G24" s="13" t="s">
        <v>347</v>
      </c>
      <c r="H24" s="13" t="s">
        <v>346</v>
      </c>
      <c r="I24" s="13" t="s">
        <v>211</v>
      </c>
      <c r="J24" s="12">
        <v>14</v>
      </c>
      <c r="K24" s="12">
        <v>56348.88</v>
      </c>
    </row>
    <row r="25" spans="1:11" x14ac:dyDescent="0.25">
      <c r="A25" s="13" t="s">
        <v>565</v>
      </c>
      <c r="B25" s="13" t="s">
        <v>564</v>
      </c>
      <c r="C25" s="13" t="s">
        <v>351</v>
      </c>
      <c r="D25" s="13" t="s">
        <v>316</v>
      </c>
      <c r="E25" s="13" t="s">
        <v>250</v>
      </c>
      <c r="F25" s="13" t="s">
        <v>250</v>
      </c>
      <c r="G25" s="13" t="s">
        <v>347</v>
      </c>
      <c r="H25" s="13" t="s">
        <v>346</v>
      </c>
      <c r="I25" s="13" t="s">
        <v>211</v>
      </c>
      <c r="J25" s="12">
        <v>14</v>
      </c>
      <c r="K25" s="12">
        <v>629094.46</v>
      </c>
    </row>
    <row r="26" spans="1:11" x14ac:dyDescent="0.25">
      <c r="A26" s="13" t="s">
        <v>563</v>
      </c>
      <c r="B26" s="13" t="s">
        <v>562</v>
      </c>
      <c r="C26" s="13" t="s">
        <v>351</v>
      </c>
      <c r="D26" s="13" t="s">
        <v>316</v>
      </c>
      <c r="E26" s="13" t="s">
        <v>250</v>
      </c>
      <c r="F26" s="13" t="s">
        <v>250</v>
      </c>
      <c r="G26" s="13" t="s">
        <v>347</v>
      </c>
      <c r="H26" s="13" t="s">
        <v>346</v>
      </c>
      <c r="I26" s="13" t="s">
        <v>211</v>
      </c>
      <c r="J26" s="12">
        <v>14</v>
      </c>
      <c r="K26" s="12">
        <v>95660.34</v>
      </c>
    </row>
    <row r="27" spans="1:11" x14ac:dyDescent="0.25">
      <c r="A27" s="13" t="s">
        <v>561</v>
      </c>
      <c r="B27" s="13" t="s">
        <v>560</v>
      </c>
      <c r="C27" s="13" t="s">
        <v>317</v>
      </c>
      <c r="D27" s="13" t="s">
        <v>316</v>
      </c>
      <c r="E27" s="13" t="s">
        <v>250</v>
      </c>
      <c r="F27" s="13" t="s">
        <v>250</v>
      </c>
      <c r="G27" s="13" t="s">
        <v>347</v>
      </c>
      <c r="H27" s="13" t="s">
        <v>346</v>
      </c>
      <c r="I27" s="13" t="s">
        <v>211</v>
      </c>
      <c r="J27" s="12">
        <v>14</v>
      </c>
      <c r="K27" s="12">
        <v>130311.64</v>
      </c>
    </row>
    <row r="28" spans="1:11" x14ac:dyDescent="0.25">
      <c r="A28" s="13" t="s">
        <v>559</v>
      </c>
      <c r="B28" s="13" t="s">
        <v>558</v>
      </c>
      <c r="C28" s="13" t="s">
        <v>351</v>
      </c>
      <c r="D28" s="13" t="s">
        <v>316</v>
      </c>
      <c r="E28" s="13" t="s">
        <v>250</v>
      </c>
      <c r="F28" s="13" t="s">
        <v>250</v>
      </c>
      <c r="G28" s="13" t="s">
        <v>347</v>
      </c>
      <c r="H28" s="13" t="s">
        <v>346</v>
      </c>
      <c r="I28" s="13" t="s">
        <v>211</v>
      </c>
      <c r="J28" s="12">
        <v>14</v>
      </c>
      <c r="K28" s="12">
        <v>3873887.15</v>
      </c>
    </row>
    <row r="29" spans="1:11" x14ac:dyDescent="0.25">
      <c r="A29" s="13" t="s">
        <v>557</v>
      </c>
      <c r="B29" s="13" t="s">
        <v>556</v>
      </c>
      <c r="C29" s="13" t="s">
        <v>351</v>
      </c>
      <c r="D29" s="13" t="s">
        <v>316</v>
      </c>
      <c r="E29" s="13" t="s">
        <v>250</v>
      </c>
      <c r="F29" s="13" t="s">
        <v>250</v>
      </c>
      <c r="G29" s="13" t="s">
        <v>347</v>
      </c>
      <c r="H29" s="13" t="s">
        <v>346</v>
      </c>
      <c r="I29" s="13" t="s">
        <v>211</v>
      </c>
      <c r="J29" s="12">
        <v>14</v>
      </c>
      <c r="K29" s="12">
        <v>317765.98</v>
      </c>
    </row>
    <row r="30" spans="1:11" x14ac:dyDescent="0.25">
      <c r="A30" s="13" t="s">
        <v>555</v>
      </c>
      <c r="B30" s="13" t="s">
        <v>554</v>
      </c>
      <c r="C30" s="13" t="s">
        <v>351</v>
      </c>
      <c r="D30" s="13" t="s">
        <v>316</v>
      </c>
      <c r="E30" s="13" t="s">
        <v>250</v>
      </c>
      <c r="F30" s="13" t="s">
        <v>250</v>
      </c>
      <c r="G30" s="13" t="s">
        <v>347</v>
      </c>
      <c r="H30" s="13" t="s">
        <v>346</v>
      </c>
      <c r="I30" s="13" t="s">
        <v>211</v>
      </c>
      <c r="J30" s="12">
        <v>14</v>
      </c>
      <c r="K30" s="12">
        <v>366476.22</v>
      </c>
    </row>
    <row r="31" spans="1:11" x14ac:dyDescent="0.25">
      <c r="A31" s="13" t="s">
        <v>553</v>
      </c>
      <c r="B31" s="13" t="s">
        <v>551</v>
      </c>
      <c r="C31" s="13" t="s">
        <v>351</v>
      </c>
      <c r="D31" s="13" t="s">
        <v>316</v>
      </c>
      <c r="E31" s="13" t="s">
        <v>250</v>
      </c>
      <c r="F31" s="13" t="s">
        <v>250</v>
      </c>
      <c r="G31" s="13" t="s">
        <v>347</v>
      </c>
      <c r="H31" s="13" t="s">
        <v>346</v>
      </c>
      <c r="I31" s="13" t="s">
        <v>211</v>
      </c>
      <c r="J31" s="12">
        <v>14</v>
      </c>
      <c r="K31" s="12">
        <v>463675.65</v>
      </c>
    </row>
    <row r="32" spans="1:11" x14ac:dyDescent="0.25">
      <c r="A32" s="13" t="s">
        <v>552</v>
      </c>
      <c r="B32" s="13" t="s">
        <v>551</v>
      </c>
      <c r="C32" s="13" t="s">
        <v>351</v>
      </c>
      <c r="D32" s="13" t="s">
        <v>316</v>
      </c>
      <c r="E32" s="13" t="s">
        <v>250</v>
      </c>
      <c r="F32" s="13" t="s">
        <v>250</v>
      </c>
      <c r="G32" s="13"/>
      <c r="H32" s="13" t="s">
        <v>212</v>
      </c>
      <c r="I32" s="13" t="s">
        <v>211</v>
      </c>
      <c r="J32" s="12">
        <v>14</v>
      </c>
      <c r="K32" s="12">
        <v>81328.600000000006</v>
      </c>
    </row>
    <row r="33" spans="1:11" x14ac:dyDescent="0.25">
      <c r="A33" s="13" t="s">
        <v>550</v>
      </c>
      <c r="B33" s="13" t="s">
        <v>549</v>
      </c>
      <c r="C33" s="13" t="s">
        <v>354</v>
      </c>
      <c r="D33" s="13" t="s">
        <v>251</v>
      </c>
      <c r="E33" s="13" t="s">
        <v>250</v>
      </c>
      <c r="F33" s="13" t="s">
        <v>250</v>
      </c>
      <c r="G33" s="13" t="s">
        <v>249</v>
      </c>
      <c r="H33" s="13" t="s">
        <v>248</v>
      </c>
      <c r="I33" s="13" t="s">
        <v>211</v>
      </c>
      <c r="J33" s="12">
        <v>14</v>
      </c>
      <c r="K33" s="12">
        <v>8333160.4199999999</v>
      </c>
    </row>
    <row r="34" spans="1:11" x14ac:dyDescent="0.25">
      <c r="A34" s="13" t="s">
        <v>548</v>
      </c>
      <c r="B34" s="13" t="s">
        <v>547</v>
      </c>
      <c r="C34" s="13" t="s">
        <v>354</v>
      </c>
      <c r="D34" s="13" t="s">
        <v>251</v>
      </c>
      <c r="E34" s="13" t="s">
        <v>250</v>
      </c>
      <c r="F34" s="13" t="s">
        <v>250</v>
      </c>
      <c r="G34" s="13" t="s">
        <v>249</v>
      </c>
      <c r="H34" s="13" t="s">
        <v>248</v>
      </c>
      <c r="I34" s="13" t="s">
        <v>211</v>
      </c>
      <c r="J34" s="12">
        <v>14</v>
      </c>
      <c r="K34" s="12">
        <v>45</v>
      </c>
    </row>
    <row r="35" spans="1:11" x14ac:dyDescent="0.25">
      <c r="A35" s="13" t="s">
        <v>546</v>
      </c>
      <c r="B35" s="13" t="s">
        <v>545</v>
      </c>
      <c r="C35" s="13" t="s">
        <v>354</v>
      </c>
      <c r="D35" s="13" t="s">
        <v>251</v>
      </c>
      <c r="E35" s="13" t="s">
        <v>250</v>
      </c>
      <c r="F35" s="13" t="s">
        <v>250</v>
      </c>
      <c r="G35" s="13" t="s">
        <v>249</v>
      </c>
      <c r="H35" s="13" t="s">
        <v>248</v>
      </c>
      <c r="I35" s="13" t="s">
        <v>211</v>
      </c>
      <c r="J35" s="12">
        <v>14</v>
      </c>
      <c r="K35" s="12">
        <v>4968325.8</v>
      </c>
    </row>
    <row r="36" spans="1:11" x14ac:dyDescent="0.25">
      <c r="A36" s="13" t="s">
        <v>544</v>
      </c>
      <c r="B36" s="13" t="s">
        <v>543</v>
      </c>
      <c r="C36" s="13" t="s">
        <v>542</v>
      </c>
      <c r="D36" s="13" t="s">
        <v>251</v>
      </c>
      <c r="E36" s="13" t="s">
        <v>250</v>
      </c>
      <c r="F36" s="13" t="s">
        <v>250</v>
      </c>
      <c r="G36" s="13" t="s">
        <v>541</v>
      </c>
      <c r="H36" s="13" t="s">
        <v>540</v>
      </c>
      <c r="I36" s="13" t="s">
        <v>211</v>
      </c>
      <c r="J36" s="12">
        <v>14</v>
      </c>
      <c r="K36" s="12">
        <v>1271775.49</v>
      </c>
    </row>
    <row r="37" spans="1:11" x14ac:dyDescent="0.25">
      <c r="A37" s="13" t="s">
        <v>539</v>
      </c>
      <c r="B37" s="13" t="s">
        <v>537</v>
      </c>
      <c r="C37" s="13" t="s">
        <v>538</v>
      </c>
      <c r="D37" s="13" t="s">
        <v>537</v>
      </c>
      <c r="E37" s="13" t="s">
        <v>536</v>
      </c>
      <c r="F37" s="13" t="s">
        <v>213</v>
      </c>
      <c r="G37" s="13" t="s">
        <v>535</v>
      </c>
      <c r="H37" s="13" t="s">
        <v>534</v>
      </c>
      <c r="I37" s="13" t="s">
        <v>211</v>
      </c>
      <c r="J37" s="12">
        <v>14</v>
      </c>
      <c r="K37" s="12">
        <v>878534.06</v>
      </c>
    </row>
    <row r="38" spans="1:11" x14ac:dyDescent="0.25">
      <c r="A38" s="13" t="s">
        <v>533</v>
      </c>
      <c r="B38" s="13" t="s">
        <v>532</v>
      </c>
      <c r="C38" s="13" t="s">
        <v>397</v>
      </c>
      <c r="D38" s="13" t="s">
        <v>520</v>
      </c>
      <c r="E38" s="13" t="s">
        <v>531</v>
      </c>
      <c r="F38" s="13" t="s">
        <v>213</v>
      </c>
      <c r="G38" s="13" t="s">
        <v>530</v>
      </c>
      <c r="H38" s="13" t="s">
        <v>529</v>
      </c>
      <c r="I38" s="13" t="s">
        <v>211</v>
      </c>
      <c r="J38" s="12">
        <v>14</v>
      </c>
      <c r="K38" s="12">
        <v>490788.58</v>
      </c>
    </row>
    <row r="39" spans="1:11" x14ac:dyDescent="0.25">
      <c r="A39" s="13" t="s">
        <v>528</v>
      </c>
      <c r="B39" s="13" t="s">
        <v>527</v>
      </c>
      <c r="C39" s="13" t="s">
        <v>262</v>
      </c>
      <c r="D39" s="13" t="s">
        <v>402</v>
      </c>
      <c r="E39" s="13" t="s">
        <v>526</v>
      </c>
      <c r="F39" s="13" t="s">
        <v>213</v>
      </c>
      <c r="G39" s="13" t="s">
        <v>525</v>
      </c>
      <c r="H39" s="13" t="s">
        <v>524</v>
      </c>
      <c r="I39" s="13" t="s">
        <v>211</v>
      </c>
      <c r="J39" s="12">
        <v>14</v>
      </c>
      <c r="K39" s="12">
        <v>184181.82</v>
      </c>
    </row>
    <row r="40" spans="1:11" x14ac:dyDescent="0.25">
      <c r="A40" s="13" t="s">
        <v>523</v>
      </c>
      <c r="B40" s="13" t="s">
        <v>522</v>
      </c>
      <c r="C40" s="13" t="s">
        <v>521</v>
      </c>
      <c r="D40" s="13" t="s">
        <v>520</v>
      </c>
      <c r="E40" s="13" t="s">
        <v>220</v>
      </c>
      <c r="F40" s="13" t="s">
        <v>220</v>
      </c>
      <c r="G40" s="13" t="s">
        <v>385</v>
      </c>
      <c r="H40" s="13" t="s">
        <v>384</v>
      </c>
      <c r="I40" s="13" t="s">
        <v>211</v>
      </c>
      <c r="J40" s="12">
        <v>14</v>
      </c>
      <c r="K40" s="12">
        <v>2743.29</v>
      </c>
    </row>
    <row r="41" spans="1:11" x14ac:dyDescent="0.25">
      <c r="A41" s="13" t="s">
        <v>519</v>
      </c>
      <c r="B41" s="13" t="s">
        <v>518</v>
      </c>
      <c r="C41" s="13" t="s">
        <v>509</v>
      </c>
      <c r="D41" s="13" t="s">
        <v>285</v>
      </c>
      <c r="E41" s="13" t="s">
        <v>250</v>
      </c>
      <c r="F41" s="13" t="s">
        <v>250</v>
      </c>
      <c r="G41" s="13" t="s">
        <v>412</v>
      </c>
      <c r="H41" s="13" t="s">
        <v>411</v>
      </c>
      <c r="I41" s="13" t="s">
        <v>211</v>
      </c>
      <c r="J41" s="12">
        <v>14</v>
      </c>
      <c r="K41" s="12">
        <v>7700868.2300000004</v>
      </c>
    </row>
    <row r="42" spans="1:11" x14ac:dyDescent="0.25">
      <c r="A42" s="13" t="s">
        <v>517</v>
      </c>
      <c r="B42" s="13" t="s">
        <v>516</v>
      </c>
      <c r="C42" s="13" t="s">
        <v>509</v>
      </c>
      <c r="D42" s="13" t="s">
        <v>285</v>
      </c>
      <c r="E42" s="13" t="s">
        <v>250</v>
      </c>
      <c r="F42" s="13" t="s">
        <v>250</v>
      </c>
      <c r="G42" s="13" t="s">
        <v>412</v>
      </c>
      <c r="H42" s="13" t="s">
        <v>411</v>
      </c>
      <c r="I42" s="13" t="s">
        <v>211</v>
      </c>
      <c r="J42" s="12">
        <v>14</v>
      </c>
      <c r="K42" s="12">
        <v>780533.86</v>
      </c>
    </row>
    <row r="43" spans="1:11" x14ac:dyDescent="0.25">
      <c r="A43" s="13" t="s">
        <v>515</v>
      </c>
      <c r="B43" s="13" t="s">
        <v>514</v>
      </c>
      <c r="C43" s="13" t="s">
        <v>509</v>
      </c>
      <c r="D43" s="13" t="s">
        <v>285</v>
      </c>
      <c r="E43" s="13" t="s">
        <v>250</v>
      </c>
      <c r="F43" s="13" t="s">
        <v>250</v>
      </c>
      <c r="G43" s="13" t="s">
        <v>412</v>
      </c>
      <c r="H43" s="13" t="s">
        <v>411</v>
      </c>
      <c r="I43" s="13" t="s">
        <v>211</v>
      </c>
      <c r="J43" s="12">
        <v>14</v>
      </c>
      <c r="K43" s="12">
        <v>1257.58</v>
      </c>
    </row>
    <row r="44" spans="1:11" x14ac:dyDescent="0.25">
      <c r="A44" s="13" t="s">
        <v>513</v>
      </c>
      <c r="B44" s="13" t="s">
        <v>512</v>
      </c>
      <c r="C44" s="13" t="s">
        <v>509</v>
      </c>
      <c r="D44" s="13" t="s">
        <v>285</v>
      </c>
      <c r="E44" s="13" t="s">
        <v>250</v>
      </c>
      <c r="F44" s="13" t="s">
        <v>250</v>
      </c>
      <c r="G44" s="13" t="s">
        <v>453</v>
      </c>
      <c r="H44" s="13" t="s">
        <v>452</v>
      </c>
      <c r="I44" s="13" t="s">
        <v>211</v>
      </c>
      <c r="J44" s="12">
        <v>14</v>
      </c>
      <c r="K44" s="12">
        <v>2332314.61</v>
      </c>
    </row>
    <row r="45" spans="1:11" x14ac:dyDescent="0.25">
      <c r="A45" s="13" t="s">
        <v>511</v>
      </c>
      <c r="B45" s="13" t="s">
        <v>510</v>
      </c>
      <c r="C45" s="13" t="s">
        <v>509</v>
      </c>
      <c r="D45" s="13" t="s">
        <v>285</v>
      </c>
      <c r="E45" s="13" t="s">
        <v>250</v>
      </c>
      <c r="F45" s="13" t="s">
        <v>250</v>
      </c>
      <c r="G45" s="13" t="s">
        <v>453</v>
      </c>
      <c r="H45" s="13" t="s">
        <v>452</v>
      </c>
      <c r="I45" s="13" t="s">
        <v>211</v>
      </c>
      <c r="J45" s="12">
        <v>14</v>
      </c>
      <c r="K45" s="12">
        <v>59849.06</v>
      </c>
    </row>
    <row r="46" spans="1:11" x14ac:dyDescent="0.25">
      <c r="A46" s="13" t="s">
        <v>508</v>
      </c>
      <c r="B46" s="13" t="s">
        <v>507</v>
      </c>
      <c r="C46" s="13" t="s">
        <v>289</v>
      </c>
      <c r="D46" s="13" t="s">
        <v>285</v>
      </c>
      <c r="E46" s="13" t="s">
        <v>480</v>
      </c>
      <c r="F46" s="13" t="s">
        <v>480</v>
      </c>
      <c r="G46" s="13" t="s">
        <v>406</v>
      </c>
      <c r="H46" s="13" t="s">
        <v>405</v>
      </c>
      <c r="I46" s="13" t="s">
        <v>211</v>
      </c>
      <c r="J46" s="12">
        <v>14</v>
      </c>
      <c r="K46" s="12">
        <v>2030370.69</v>
      </c>
    </row>
    <row r="47" spans="1:11" x14ac:dyDescent="0.25">
      <c r="A47" s="13" t="s">
        <v>506</v>
      </c>
      <c r="B47" s="13" t="s">
        <v>504</v>
      </c>
      <c r="C47" s="13" t="s">
        <v>505</v>
      </c>
      <c r="D47" s="13" t="s">
        <v>504</v>
      </c>
      <c r="E47" s="13" t="s">
        <v>250</v>
      </c>
      <c r="F47" s="13" t="s">
        <v>250</v>
      </c>
      <c r="G47" s="13" t="s">
        <v>453</v>
      </c>
      <c r="H47" s="13" t="s">
        <v>452</v>
      </c>
      <c r="I47" s="13" t="s">
        <v>211</v>
      </c>
      <c r="J47" s="12">
        <v>14</v>
      </c>
      <c r="K47" s="12">
        <v>193004.01</v>
      </c>
    </row>
    <row r="48" spans="1:11" x14ac:dyDescent="0.25">
      <c r="A48" s="13" t="s">
        <v>503</v>
      </c>
      <c r="B48" s="13" t="s">
        <v>499</v>
      </c>
      <c r="C48" s="13" t="s">
        <v>498</v>
      </c>
      <c r="D48" s="13" t="s">
        <v>278</v>
      </c>
      <c r="E48" s="13" t="s">
        <v>241</v>
      </c>
      <c r="F48" s="13" t="s">
        <v>213</v>
      </c>
      <c r="G48" s="13" t="s">
        <v>497</v>
      </c>
      <c r="H48" s="13" t="s">
        <v>496</v>
      </c>
      <c r="I48" s="13" t="s">
        <v>211</v>
      </c>
      <c r="J48" s="12">
        <v>14</v>
      </c>
      <c r="K48" s="12">
        <v>6756866.9000000004</v>
      </c>
    </row>
    <row r="49" spans="1:11" x14ac:dyDescent="0.25">
      <c r="A49" s="13" t="s">
        <v>502</v>
      </c>
      <c r="B49" s="13" t="s">
        <v>501</v>
      </c>
      <c r="C49" s="13" t="s">
        <v>498</v>
      </c>
      <c r="D49" s="13" t="s">
        <v>278</v>
      </c>
      <c r="E49" s="13" t="s">
        <v>241</v>
      </c>
      <c r="F49" s="13" t="s">
        <v>213</v>
      </c>
      <c r="G49" s="13" t="s">
        <v>497</v>
      </c>
      <c r="H49" s="13" t="s">
        <v>496</v>
      </c>
      <c r="I49" s="13" t="s">
        <v>211</v>
      </c>
      <c r="J49" s="12">
        <v>14</v>
      </c>
      <c r="K49" s="12">
        <v>115034.65</v>
      </c>
    </row>
    <row r="50" spans="1:11" x14ac:dyDescent="0.25">
      <c r="A50" s="13" t="s">
        <v>500</v>
      </c>
      <c r="B50" s="13" t="s">
        <v>499</v>
      </c>
      <c r="C50" s="13" t="s">
        <v>498</v>
      </c>
      <c r="D50" s="13" t="s">
        <v>278</v>
      </c>
      <c r="E50" s="13" t="s">
        <v>241</v>
      </c>
      <c r="F50" s="13" t="s">
        <v>213</v>
      </c>
      <c r="G50" s="13" t="s">
        <v>497</v>
      </c>
      <c r="H50" s="13" t="s">
        <v>496</v>
      </c>
      <c r="I50" s="13" t="s">
        <v>211</v>
      </c>
      <c r="J50" s="12">
        <v>14</v>
      </c>
      <c r="K50" s="12">
        <v>2623734.0699999998</v>
      </c>
    </row>
    <row r="51" spans="1:11" x14ac:dyDescent="0.25">
      <c r="A51" s="13" t="s">
        <v>495</v>
      </c>
      <c r="B51" s="13" t="s">
        <v>494</v>
      </c>
      <c r="C51" s="13" t="s">
        <v>481</v>
      </c>
      <c r="D51" s="13" t="s">
        <v>285</v>
      </c>
      <c r="E51" s="13" t="s">
        <v>250</v>
      </c>
      <c r="F51" s="13" t="s">
        <v>250</v>
      </c>
      <c r="G51" s="13" t="s">
        <v>416</v>
      </c>
      <c r="H51" s="13" t="s">
        <v>415</v>
      </c>
      <c r="I51" s="13" t="s">
        <v>211</v>
      </c>
      <c r="J51" s="12">
        <v>14</v>
      </c>
      <c r="K51" s="12">
        <v>2390175.5099999998</v>
      </c>
    </row>
    <row r="52" spans="1:11" x14ac:dyDescent="0.25">
      <c r="A52" s="13" t="s">
        <v>493</v>
      </c>
      <c r="B52" s="13" t="s">
        <v>492</v>
      </c>
      <c r="C52" s="13" t="s">
        <v>481</v>
      </c>
      <c r="D52" s="13" t="s">
        <v>285</v>
      </c>
      <c r="E52" s="13" t="s">
        <v>250</v>
      </c>
      <c r="F52" s="13" t="s">
        <v>250</v>
      </c>
      <c r="G52" s="13" t="s">
        <v>416</v>
      </c>
      <c r="H52" s="13" t="s">
        <v>415</v>
      </c>
      <c r="I52" s="13" t="s">
        <v>211</v>
      </c>
      <c r="J52" s="12">
        <v>14</v>
      </c>
      <c r="K52" s="12">
        <v>126417.08</v>
      </c>
    </row>
    <row r="53" spans="1:11" x14ac:dyDescent="0.25">
      <c r="A53" s="13" t="s">
        <v>491</v>
      </c>
      <c r="B53" s="13" t="s">
        <v>490</v>
      </c>
      <c r="C53" s="13" t="s">
        <v>481</v>
      </c>
      <c r="D53" s="13" t="s">
        <v>285</v>
      </c>
      <c r="E53" s="13" t="s">
        <v>250</v>
      </c>
      <c r="F53" s="13" t="s">
        <v>250</v>
      </c>
      <c r="G53" s="13" t="s">
        <v>416</v>
      </c>
      <c r="H53" s="13" t="s">
        <v>415</v>
      </c>
      <c r="I53" s="13" t="s">
        <v>211</v>
      </c>
      <c r="J53" s="12">
        <v>14</v>
      </c>
      <c r="K53" s="12">
        <v>11500</v>
      </c>
    </row>
    <row r="54" spans="1:11" x14ac:dyDescent="0.25">
      <c r="A54" s="13" t="s">
        <v>489</v>
      </c>
      <c r="B54" s="13" t="s">
        <v>488</v>
      </c>
      <c r="C54" s="13" t="s">
        <v>481</v>
      </c>
      <c r="D54" s="13" t="s">
        <v>285</v>
      </c>
      <c r="E54" s="13" t="s">
        <v>250</v>
      </c>
      <c r="F54" s="13" t="s">
        <v>250</v>
      </c>
      <c r="G54" s="13" t="s">
        <v>421</v>
      </c>
      <c r="H54" s="13" t="s">
        <v>420</v>
      </c>
      <c r="I54" s="13" t="s">
        <v>211</v>
      </c>
      <c r="J54" s="12">
        <v>14</v>
      </c>
      <c r="K54" s="12">
        <v>3174162.67</v>
      </c>
    </row>
    <row r="55" spans="1:11" x14ac:dyDescent="0.25">
      <c r="A55" s="13" t="s">
        <v>487</v>
      </c>
      <c r="B55" s="13" t="s">
        <v>486</v>
      </c>
      <c r="C55" s="13" t="s">
        <v>481</v>
      </c>
      <c r="D55" s="13" t="s">
        <v>285</v>
      </c>
      <c r="E55" s="13" t="s">
        <v>250</v>
      </c>
      <c r="F55" s="13" t="s">
        <v>250</v>
      </c>
      <c r="G55" s="13" t="s">
        <v>421</v>
      </c>
      <c r="H55" s="13" t="s">
        <v>420</v>
      </c>
      <c r="I55" s="13" t="s">
        <v>211</v>
      </c>
      <c r="J55" s="12">
        <v>14</v>
      </c>
      <c r="K55" s="12">
        <v>-62894.62</v>
      </c>
    </row>
    <row r="56" spans="1:11" x14ac:dyDescent="0.25">
      <c r="A56" s="13" t="s">
        <v>485</v>
      </c>
      <c r="B56" s="13" t="s">
        <v>484</v>
      </c>
      <c r="C56" s="13" t="s">
        <v>481</v>
      </c>
      <c r="D56" s="13" t="s">
        <v>285</v>
      </c>
      <c r="E56" s="13" t="s">
        <v>250</v>
      </c>
      <c r="F56" s="13" t="s">
        <v>250</v>
      </c>
      <c r="G56" s="13" t="s">
        <v>421</v>
      </c>
      <c r="H56" s="13" t="s">
        <v>420</v>
      </c>
      <c r="I56" s="13" t="s">
        <v>211</v>
      </c>
      <c r="J56" s="12">
        <v>14</v>
      </c>
      <c r="K56" s="12">
        <v>363.22</v>
      </c>
    </row>
    <row r="57" spans="1:11" x14ac:dyDescent="0.25">
      <c r="A57" s="13" t="s">
        <v>483</v>
      </c>
      <c r="B57" s="13" t="s">
        <v>482</v>
      </c>
      <c r="C57" s="13" t="s">
        <v>481</v>
      </c>
      <c r="D57" s="13" t="s">
        <v>285</v>
      </c>
      <c r="E57" s="13" t="s">
        <v>480</v>
      </c>
      <c r="F57" s="13" t="s">
        <v>480</v>
      </c>
      <c r="G57" s="13" t="s">
        <v>421</v>
      </c>
      <c r="H57" s="13" t="s">
        <v>420</v>
      </c>
      <c r="I57" s="13" t="s">
        <v>211</v>
      </c>
      <c r="J57" s="12">
        <v>14</v>
      </c>
      <c r="K57" s="12">
        <v>89574.59</v>
      </c>
    </row>
    <row r="58" spans="1:11" x14ac:dyDescent="0.25">
      <c r="A58" s="13" t="s">
        <v>479</v>
      </c>
      <c r="B58" s="13" t="s">
        <v>478</v>
      </c>
      <c r="C58" s="13" t="s">
        <v>468</v>
      </c>
      <c r="D58" s="13" t="s">
        <v>278</v>
      </c>
      <c r="E58" s="13" t="s">
        <v>454</v>
      </c>
      <c r="F58" s="13" t="s">
        <v>454</v>
      </c>
      <c r="G58" s="13" t="s">
        <v>416</v>
      </c>
      <c r="H58" s="13" t="s">
        <v>415</v>
      </c>
      <c r="I58" s="13" t="s">
        <v>211</v>
      </c>
      <c r="J58" s="12">
        <v>14</v>
      </c>
      <c r="K58" s="12">
        <v>8049.03</v>
      </c>
    </row>
    <row r="59" spans="1:11" x14ac:dyDescent="0.25">
      <c r="A59" s="13" t="s">
        <v>477</v>
      </c>
      <c r="B59" s="13" t="s">
        <v>475</v>
      </c>
      <c r="C59" s="13" t="s">
        <v>468</v>
      </c>
      <c r="D59" s="13" t="s">
        <v>278</v>
      </c>
      <c r="E59" s="13" t="s">
        <v>454</v>
      </c>
      <c r="F59" s="13" t="s">
        <v>454</v>
      </c>
      <c r="G59" s="13" t="s">
        <v>421</v>
      </c>
      <c r="H59" s="13" t="s">
        <v>420</v>
      </c>
      <c r="I59" s="13" t="s">
        <v>211</v>
      </c>
      <c r="J59" s="12">
        <v>14</v>
      </c>
      <c r="K59" s="12">
        <v>1755596.51</v>
      </c>
    </row>
    <row r="60" spans="1:11" x14ac:dyDescent="0.25">
      <c r="A60" s="13" t="s">
        <v>476</v>
      </c>
      <c r="B60" s="13" t="s">
        <v>475</v>
      </c>
      <c r="C60" s="13" t="s">
        <v>468</v>
      </c>
      <c r="D60" s="13" t="s">
        <v>278</v>
      </c>
      <c r="E60" s="13" t="s">
        <v>454</v>
      </c>
      <c r="F60" s="13" t="s">
        <v>454</v>
      </c>
      <c r="G60" s="13"/>
      <c r="H60" s="13" t="s">
        <v>212</v>
      </c>
      <c r="I60" s="13" t="s">
        <v>211</v>
      </c>
      <c r="J60" s="12">
        <v>14</v>
      </c>
      <c r="K60" s="12">
        <v>31636.36</v>
      </c>
    </row>
    <row r="61" spans="1:11" x14ac:dyDescent="0.25">
      <c r="A61" s="13" t="s">
        <v>474</v>
      </c>
      <c r="B61" s="13" t="s">
        <v>473</v>
      </c>
      <c r="C61" s="13" t="s">
        <v>468</v>
      </c>
      <c r="D61" s="13" t="s">
        <v>278</v>
      </c>
      <c r="E61" s="13" t="s">
        <v>454</v>
      </c>
      <c r="F61" s="13" t="s">
        <v>454</v>
      </c>
      <c r="G61" s="13" t="s">
        <v>421</v>
      </c>
      <c r="H61" s="13" t="s">
        <v>420</v>
      </c>
      <c r="I61" s="13" t="s">
        <v>211</v>
      </c>
      <c r="J61" s="12">
        <v>14</v>
      </c>
      <c r="K61" s="12">
        <v>31616.02</v>
      </c>
    </row>
    <row r="62" spans="1:11" x14ac:dyDescent="0.25">
      <c r="A62" s="13" t="s">
        <v>472</v>
      </c>
      <c r="B62" s="13" t="s">
        <v>471</v>
      </c>
      <c r="C62" s="13" t="s">
        <v>468</v>
      </c>
      <c r="D62" s="13" t="s">
        <v>278</v>
      </c>
      <c r="E62" s="13" t="s">
        <v>430</v>
      </c>
      <c r="F62" s="13" t="s">
        <v>430</v>
      </c>
      <c r="G62" s="13" t="s">
        <v>421</v>
      </c>
      <c r="H62" s="13" t="s">
        <v>420</v>
      </c>
      <c r="I62" s="13" t="s">
        <v>211</v>
      </c>
      <c r="J62" s="12">
        <v>14</v>
      </c>
      <c r="K62" s="12">
        <v>192853.03</v>
      </c>
    </row>
    <row r="63" spans="1:11" x14ac:dyDescent="0.25">
      <c r="A63" s="13" t="s">
        <v>470</v>
      </c>
      <c r="B63" s="13" t="s">
        <v>469</v>
      </c>
      <c r="C63" s="13" t="s">
        <v>468</v>
      </c>
      <c r="D63" s="13" t="s">
        <v>278</v>
      </c>
      <c r="E63" s="13" t="s">
        <v>430</v>
      </c>
      <c r="F63" s="13" t="s">
        <v>430</v>
      </c>
      <c r="G63" s="13" t="s">
        <v>421</v>
      </c>
      <c r="H63" s="13" t="s">
        <v>420</v>
      </c>
      <c r="I63" s="13" t="s">
        <v>211</v>
      </c>
      <c r="J63" s="12">
        <v>14</v>
      </c>
      <c r="K63" s="12">
        <v>3551.59</v>
      </c>
    </row>
    <row r="64" spans="1:11" x14ac:dyDescent="0.25">
      <c r="A64" s="13" t="s">
        <v>467</v>
      </c>
      <c r="B64" s="13" t="s">
        <v>466</v>
      </c>
      <c r="C64" s="13" t="s">
        <v>455</v>
      </c>
      <c r="D64" s="13" t="s">
        <v>278</v>
      </c>
      <c r="E64" s="13" t="s">
        <v>430</v>
      </c>
      <c r="F64" s="13" t="s">
        <v>430</v>
      </c>
      <c r="G64" s="13" t="s">
        <v>406</v>
      </c>
      <c r="H64" s="13" t="s">
        <v>405</v>
      </c>
      <c r="I64" s="13" t="s">
        <v>211</v>
      </c>
      <c r="J64" s="12">
        <v>14</v>
      </c>
      <c r="K64" s="12">
        <v>4482195.59</v>
      </c>
    </row>
    <row r="65" spans="1:11" x14ac:dyDescent="0.25">
      <c r="A65" s="13" t="s">
        <v>465</v>
      </c>
      <c r="B65" s="13" t="s">
        <v>464</v>
      </c>
      <c r="C65" s="13" t="s">
        <v>455</v>
      </c>
      <c r="D65" s="13" t="s">
        <v>278</v>
      </c>
      <c r="E65" s="13" t="s">
        <v>430</v>
      </c>
      <c r="F65" s="13" t="s">
        <v>430</v>
      </c>
      <c r="G65" s="13" t="s">
        <v>406</v>
      </c>
      <c r="H65" s="13" t="s">
        <v>405</v>
      </c>
      <c r="I65" s="13" t="s">
        <v>211</v>
      </c>
      <c r="J65" s="12">
        <v>14</v>
      </c>
      <c r="K65" s="12">
        <v>101330.54</v>
      </c>
    </row>
    <row r="66" spans="1:11" x14ac:dyDescent="0.25">
      <c r="A66" s="13" t="s">
        <v>463</v>
      </c>
      <c r="B66" s="13" t="s">
        <v>462</v>
      </c>
      <c r="C66" s="13" t="s">
        <v>455</v>
      </c>
      <c r="D66" s="13" t="s">
        <v>278</v>
      </c>
      <c r="E66" s="13" t="s">
        <v>430</v>
      </c>
      <c r="F66" s="13" t="s">
        <v>430</v>
      </c>
      <c r="G66" s="13" t="s">
        <v>406</v>
      </c>
      <c r="H66" s="13" t="s">
        <v>405</v>
      </c>
      <c r="I66" s="13" t="s">
        <v>211</v>
      </c>
      <c r="J66" s="12">
        <v>14</v>
      </c>
      <c r="K66" s="12">
        <v>41788.519999999997</v>
      </c>
    </row>
    <row r="67" spans="1:11" x14ac:dyDescent="0.25">
      <c r="A67" s="13" t="s">
        <v>461</v>
      </c>
      <c r="B67" s="13" t="s">
        <v>460</v>
      </c>
      <c r="C67" s="13" t="s">
        <v>455</v>
      </c>
      <c r="D67" s="13" t="s">
        <v>278</v>
      </c>
      <c r="E67" s="13" t="s">
        <v>454</v>
      </c>
      <c r="F67" s="13" t="s">
        <v>454</v>
      </c>
      <c r="G67" s="13" t="s">
        <v>412</v>
      </c>
      <c r="H67" s="13" t="s">
        <v>411</v>
      </c>
      <c r="I67" s="13" t="s">
        <v>211</v>
      </c>
      <c r="J67" s="12">
        <v>14</v>
      </c>
      <c r="K67" s="12">
        <v>142698.87</v>
      </c>
    </row>
    <row r="68" spans="1:11" x14ac:dyDescent="0.25">
      <c r="A68" s="13" t="s">
        <v>459</v>
      </c>
      <c r="B68" s="13" t="s">
        <v>458</v>
      </c>
      <c r="C68" s="13" t="s">
        <v>455</v>
      </c>
      <c r="D68" s="13" t="s">
        <v>278</v>
      </c>
      <c r="E68" s="13" t="s">
        <v>454</v>
      </c>
      <c r="F68" s="13" t="s">
        <v>454</v>
      </c>
      <c r="G68" s="13" t="s">
        <v>453</v>
      </c>
      <c r="H68" s="13" t="s">
        <v>452</v>
      </c>
      <c r="I68" s="13" t="s">
        <v>211</v>
      </c>
      <c r="J68" s="12">
        <v>14</v>
      </c>
      <c r="K68" s="12">
        <v>556808.47</v>
      </c>
    </row>
    <row r="69" spans="1:11" x14ac:dyDescent="0.25">
      <c r="A69" s="13" t="s">
        <v>457</v>
      </c>
      <c r="B69" s="13" t="s">
        <v>456</v>
      </c>
      <c r="C69" s="13" t="s">
        <v>455</v>
      </c>
      <c r="D69" s="13" t="s">
        <v>278</v>
      </c>
      <c r="E69" s="13" t="s">
        <v>454</v>
      </c>
      <c r="F69" s="13" t="s">
        <v>454</v>
      </c>
      <c r="G69" s="13" t="s">
        <v>453</v>
      </c>
      <c r="H69" s="13" t="s">
        <v>452</v>
      </c>
      <c r="I69" s="13" t="s">
        <v>211</v>
      </c>
      <c r="J69" s="12">
        <v>14</v>
      </c>
      <c r="K69" s="12">
        <v>111943.61</v>
      </c>
    </row>
    <row r="70" spans="1:11" x14ac:dyDescent="0.25">
      <c r="A70" s="13" t="s">
        <v>451</v>
      </c>
      <c r="B70" s="13" t="s">
        <v>447</v>
      </c>
      <c r="C70" s="13" t="s">
        <v>448</v>
      </c>
      <c r="D70" s="13" t="s">
        <v>447</v>
      </c>
      <c r="E70" s="13" t="s">
        <v>386</v>
      </c>
      <c r="F70" s="13" t="s">
        <v>386</v>
      </c>
      <c r="G70" s="13" t="s">
        <v>385</v>
      </c>
      <c r="H70" s="13" t="s">
        <v>384</v>
      </c>
      <c r="I70" s="13" t="s">
        <v>211</v>
      </c>
      <c r="J70" s="12">
        <v>14</v>
      </c>
      <c r="K70" s="12">
        <v>1465403.23</v>
      </c>
    </row>
    <row r="71" spans="1:11" x14ac:dyDescent="0.25">
      <c r="A71" s="13" t="s">
        <v>450</v>
      </c>
      <c r="B71" s="13" t="s">
        <v>449</v>
      </c>
      <c r="C71" s="13" t="s">
        <v>448</v>
      </c>
      <c r="D71" s="13" t="s">
        <v>447</v>
      </c>
      <c r="E71" s="13" t="s">
        <v>386</v>
      </c>
      <c r="F71" s="13" t="s">
        <v>386</v>
      </c>
      <c r="G71" s="13" t="s">
        <v>385</v>
      </c>
      <c r="H71" s="13" t="s">
        <v>384</v>
      </c>
      <c r="I71" s="13" t="s">
        <v>211</v>
      </c>
      <c r="J71" s="12">
        <v>14</v>
      </c>
      <c r="K71" s="12">
        <v>-42519.69</v>
      </c>
    </row>
    <row r="72" spans="1:11" x14ac:dyDescent="0.25">
      <c r="A72" s="13" t="s">
        <v>446</v>
      </c>
      <c r="B72" s="13" t="s">
        <v>445</v>
      </c>
      <c r="C72" s="13" t="s">
        <v>444</v>
      </c>
      <c r="D72" s="13" t="s">
        <v>443</v>
      </c>
      <c r="E72" s="13" t="s">
        <v>386</v>
      </c>
      <c r="F72" s="13" t="s">
        <v>386</v>
      </c>
      <c r="G72" s="13" t="s">
        <v>385</v>
      </c>
      <c r="H72" s="13" t="s">
        <v>384</v>
      </c>
      <c r="I72" s="13" t="s">
        <v>211</v>
      </c>
      <c r="J72" s="12">
        <v>14</v>
      </c>
      <c r="K72" s="12">
        <v>-21.08</v>
      </c>
    </row>
    <row r="73" spans="1:11" x14ac:dyDescent="0.25">
      <c r="A73" s="13" t="s">
        <v>442</v>
      </c>
      <c r="B73" s="13" t="s">
        <v>441</v>
      </c>
      <c r="C73" s="13" t="s">
        <v>408</v>
      </c>
      <c r="D73" s="13" t="s">
        <v>278</v>
      </c>
      <c r="E73" s="13" t="s">
        <v>250</v>
      </c>
      <c r="F73" s="13" t="s">
        <v>250</v>
      </c>
      <c r="G73" s="13" t="s">
        <v>406</v>
      </c>
      <c r="H73" s="13" t="s">
        <v>405</v>
      </c>
      <c r="I73" s="13" t="s">
        <v>211</v>
      </c>
      <c r="J73" s="12">
        <v>14</v>
      </c>
      <c r="K73" s="12">
        <v>519954.24</v>
      </c>
    </row>
    <row r="74" spans="1:11" x14ac:dyDescent="0.25">
      <c r="A74" s="13" t="s">
        <v>440</v>
      </c>
      <c r="B74" s="13" t="s">
        <v>439</v>
      </c>
      <c r="C74" s="13" t="s">
        <v>408</v>
      </c>
      <c r="D74" s="13" t="s">
        <v>278</v>
      </c>
      <c r="E74" s="13" t="s">
        <v>250</v>
      </c>
      <c r="F74" s="13" t="s">
        <v>250</v>
      </c>
      <c r="G74" s="13" t="s">
        <v>406</v>
      </c>
      <c r="H74" s="13" t="s">
        <v>405</v>
      </c>
      <c r="I74" s="13" t="s">
        <v>211</v>
      </c>
      <c r="J74" s="12">
        <v>14</v>
      </c>
      <c r="K74" s="12">
        <v>27152.84</v>
      </c>
    </row>
    <row r="75" spans="1:11" x14ac:dyDescent="0.25">
      <c r="A75" s="13" t="s">
        <v>438</v>
      </c>
      <c r="B75" s="13" t="s">
        <v>437</v>
      </c>
      <c r="C75" s="13" t="s">
        <v>408</v>
      </c>
      <c r="D75" s="13" t="s">
        <v>278</v>
      </c>
      <c r="E75" s="13" t="s">
        <v>430</v>
      </c>
      <c r="F75" s="13" t="s">
        <v>430</v>
      </c>
      <c r="G75" s="13" t="s">
        <v>406</v>
      </c>
      <c r="H75" s="13" t="s">
        <v>405</v>
      </c>
      <c r="I75" s="13" t="s">
        <v>211</v>
      </c>
      <c r="J75" s="12">
        <v>14</v>
      </c>
      <c r="K75" s="12">
        <v>2656307.73</v>
      </c>
    </row>
    <row r="76" spans="1:11" x14ac:dyDescent="0.25">
      <c r="A76" s="13" t="s">
        <v>436</v>
      </c>
      <c r="B76" s="13" t="s">
        <v>435</v>
      </c>
      <c r="C76" s="13" t="s">
        <v>408</v>
      </c>
      <c r="D76" s="13" t="s">
        <v>278</v>
      </c>
      <c r="E76" s="13" t="s">
        <v>430</v>
      </c>
      <c r="F76" s="13" t="s">
        <v>430</v>
      </c>
      <c r="G76" s="13" t="s">
        <v>406</v>
      </c>
      <c r="H76" s="13" t="s">
        <v>405</v>
      </c>
      <c r="I76" s="13" t="s">
        <v>211</v>
      </c>
      <c r="J76" s="12">
        <v>14</v>
      </c>
      <c r="K76" s="12">
        <v>15458.55</v>
      </c>
    </row>
    <row r="77" spans="1:11" x14ac:dyDescent="0.25">
      <c r="A77" s="13" t="s">
        <v>434</v>
      </c>
      <c r="B77" s="13" t="s">
        <v>433</v>
      </c>
      <c r="C77" s="13" t="s">
        <v>417</v>
      </c>
      <c r="D77" s="13" t="s">
        <v>278</v>
      </c>
      <c r="E77" s="13" t="s">
        <v>430</v>
      </c>
      <c r="F77" s="13" t="s">
        <v>430</v>
      </c>
      <c r="G77" s="13" t="s">
        <v>421</v>
      </c>
      <c r="H77" s="13" t="s">
        <v>420</v>
      </c>
      <c r="I77" s="13" t="s">
        <v>211</v>
      </c>
      <c r="J77" s="12">
        <v>14</v>
      </c>
      <c r="K77" s="12">
        <v>443155.02</v>
      </c>
    </row>
    <row r="78" spans="1:11" x14ac:dyDescent="0.25">
      <c r="A78" s="13" t="s">
        <v>432</v>
      </c>
      <c r="B78" s="13" t="s">
        <v>431</v>
      </c>
      <c r="C78" s="13" t="s">
        <v>417</v>
      </c>
      <c r="D78" s="13" t="s">
        <v>278</v>
      </c>
      <c r="E78" s="13" t="s">
        <v>430</v>
      </c>
      <c r="F78" s="13" t="s">
        <v>430</v>
      </c>
      <c r="G78" s="13" t="s">
        <v>421</v>
      </c>
      <c r="H78" s="13" t="s">
        <v>420</v>
      </c>
      <c r="I78" s="13" t="s">
        <v>211</v>
      </c>
      <c r="J78" s="12">
        <v>14</v>
      </c>
      <c r="K78" s="12">
        <v>4111.32</v>
      </c>
    </row>
    <row r="79" spans="1:11" x14ac:dyDescent="0.25">
      <c r="A79" s="13" t="s">
        <v>429</v>
      </c>
      <c r="B79" s="13" t="s">
        <v>428</v>
      </c>
      <c r="C79" s="13" t="s">
        <v>417</v>
      </c>
      <c r="D79" s="13" t="s">
        <v>278</v>
      </c>
      <c r="E79" s="13" t="s">
        <v>407</v>
      </c>
      <c r="F79" s="13" t="s">
        <v>407</v>
      </c>
      <c r="G79" s="13" t="s">
        <v>421</v>
      </c>
      <c r="H79" s="13" t="s">
        <v>420</v>
      </c>
      <c r="I79" s="13" t="s">
        <v>211</v>
      </c>
      <c r="J79" s="12">
        <v>14</v>
      </c>
      <c r="K79" s="12">
        <v>295401.01</v>
      </c>
    </row>
    <row r="80" spans="1:11" x14ac:dyDescent="0.25">
      <c r="A80" s="13" t="s">
        <v>427</v>
      </c>
      <c r="B80" s="13" t="s">
        <v>426</v>
      </c>
      <c r="C80" s="13" t="s">
        <v>417</v>
      </c>
      <c r="D80" s="13" t="s">
        <v>278</v>
      </c>
      <c r="E80" s="13" t="s">
        <v>407</v>
      </c>
      <c r="F80" s="13" t="s">
        <v>407</v>
      </c>
      <c r="G80" s="13" t="s">
        <v>421</v>
      </c>
      <c r="H80" s="13" t="s">
        <v>420</v>
      </c>
      <c r="I80" s="13" t="s">
        <v>211</v>
      </c>
      <c r="J80" s="12">
        <v>14</v>
      </c>
      <c r="K80" s="12">
        <v>4036.9</v>
      </c>
    </row>
    <row r="81" spans="1:11" x14ac:dyDescent="0.25">
      <c r="A81" s="13" t="s">
        <v>425</v>
      </c>
      <c r="B81" s="13" t="s">
        <v>424</v>
      </c>
      <c r="C81" s="13" t="s">
        <v>417</v>
      </c>
      <c r="D81" s="13" t="s">
        <v>278</v>
      </c>
      <c r="E81" s="13" t="s">
        <v>250</v>
      </c>
      <c r="F81" s="13" t="s">
        <v>250</v>
      </c>
      <c r="G81" s="13" t="s">
        <v>421</v>
      </c>
      <c r="H81" s="13" t="s">
        <v>420</v>
      </c>
      <c r="I81" s="13" t="s">
        <v>211</v>
      </c>
      <c r="J81" s="12">
        <v>14</v>
      </c>
      <c r="K81" s="12">
        <v>2344243.2799999998</v>
      </c>
    </row>
    <row r="82" spans="1:11" x14ac:dyDescent="0.25">
      <c r="A82" s="13" t="s">
        <v>423</v>
      </c>
      <c r="B82" s="13" t="s">
        <v>422</v>
      </c>
      <c r="C82" s="13" t="s">
        <v>417</v>
      </c>
      <c r="D82" s="13" t="s">
        <v>278</v>
      </c>
      <c r="E82" s="13" t="s">
        <v>250</v>
      </c>
      <c r="F82" s="13" t="s">
        <v>250</v>
      </c>
      <c r="G82" s="13" t="s">
        <v>421</v>
      </c>
      <c r="H82" s="13" t="s">
        <v>420</v>
      </c>
      <c r="I82" s="13" t="s">
        <v>211</v>
      </c>
      <c r="J82" s="12">
        <v>14</v>
      </c>
      <c r="K82" s="12">
        <v>37205.18</v>
      </c>
    </row>
    <row r="83" spans="1:11" x14ac:dyDescent="0.25">
      <c r="A83" s="13" t="s">
        <v>419</v>
      </c>
      <c r="B83" s="13" t="s">
        <v>418</v>
      </c>
      <c r="C83" s="13" t="s">
        <v>417</v>
      </c>
      <c r="D83" s="13" t="s">
        <v>278</v>
      </c>
      <c r="E83" s="13" t="s">
        <v>250</v>
      </c>
      <c r="F83" s="13" t="s">
        <v>250</v>
      </c>
      <c r="G83" s="13" t="s">
        <v>416</v>
      </c>
      <c r="H83" s="13" t="s">
        <v>415</v>
      </c>
      <c r="I83" s="13" t="s">
        <v>211</v>
      </c>
      <c r="J83" s="12">
        <v>14</v>
      </c>
      <c r="K83" s="12">
        <v>496963.98</v>
      </c>
    </row>
    <row r="84" spans="1:11" x14ac:dyDescent="0.25">
      <c r="A84" s="13" t="s">
        <v>414</v>
      </c>
      <c r="B84" s="13" t="s">
        <v>413</v>
      </c>
      <c r="C84" s="13" t="s">
        <v>408</v>
      </c>
      <c r="D84" s="13" t="s">
        <v>278</v>
      </c>
      <c r="E84" s="13" t="s">
        <v>250</v>
      </c>
      <c r="F84" s="13" t="s">
        <v>250</v>
      </c>
      <c r="G84" s="13" t="s">
        <v>412</v>
      </c>
      <c r="H84" s="13" t="s">
        <v>411</v>
      </c>
      <c r="I84" s="13" t="s">
        <v>211</v>
      </c>
      <c r="J84" s="12">
        <v>14</v>
      </c>
      <c r="K84" s="12">
        <v>632260.61</v>
      </c>
    </row>
    <row r="85" spans="1:11" x14ac:dyDescent="0.25">
      <c r="A85" s="13" t="s">
        <v>410</v>
      </c>
      <c r="B85" s="13" t="s">
        <v>409</v>
      </c>
      <c r="C85" s="13" t="s">
        <v>408</v>
      </c>
      <c r="D85" s="13" t="s">
        <v>278</v>
      </c>
      <c r="E85" s="13" t="s">
        <v>407</v>
      </c>
      <c r="F85" s="13" t="s">
        <v>407</v>
      </c>
      <c r="G85" s="13" t="s">
        <v>406</v>
      </c>
      <c r="H85" s="13" t="s">
        <v>405</v>
      </c>
      <c r="I85" s="13" t="s">
        <v>211</v>
      </c>
      <c r="J85" s="12">
        <v>14</v>
      </c>
      <c r="K85" s="12">
        <v>449340.5</v>
      </c>
    </row>
    <row r="86" spans="1:11" x14ac:dyDescent="0.25">
      <c r="A86" s="13" t="s">
        <v>404</v>
      </c>
      <c r="B86" s="13" t="s">
        <v>403</v>
      </c>
      <c r="C86" s="13" t="s">
        <v>262</v>
      </c>
      <c r="D86" s="13" t="s">
        <v>402</v>
      </c>
      <c r="E86" s="13" t="s">
        <v>401</v>
      </c>
      <c r="F86" s="13" t="s">
        <v>213</v>
      </c>
      <c r="G86" s="13" t="s">
        <v>400</v>
      </c>
      <c r="H86" s="13" t="s">
        <v>399</v>
      </c>
      <c r="I86" s="13" t="s">
        <v>211</v>
      </c>
      <c r="J86" s="12">
        <v>14</v>
      </c>
      <c r="K86" s="12">
        <v>187721.2</v>
      </c>
    </row>
    <row r="87" spans="1:11" x14ac:dyDescent="0.25">
      <c r="A87" s="13" t="s">
        <v>398</v>
      </c>
      <c r="B87" s="13" t="s">
        <v>394</v>
      </c>
      <c r="C87" s="13" t="s">
        <v>397</v>
      </c>
      <c r="D87" s="13" t="s">
        <v>394</v>
      </c>
      <c r="E87" s="13" t="s">
        <v>386</v>
      </c>
      <c r="F87" s="13" t="s">
        <v>386</v>
      </c>
      <c r="G87" s="13" t="s">
        <v>385</v>
      </c>
      <c r="H87" s="13" t="s">
        <v>384</v>
      </c>
      <c r="I87" s="13" t="s">
        <v>211</v>
      </c>
      <c r="J87" s="12">
        <v>14</v>
      </c>
      <c r="K87" s="12">
        <v>29.96</v>
      </c>
    </row>
    <row r="88" spans="1:11" x14ac:dyDescent="0.25">
      <c r="A88" s="13" t="s">
        <v>396</v>
      </c>
      <c r="B88" s="13" t="s">
        <v>394</v>
      </c>
      <c r="C88" s="13" t="s">
        <v>395</v>
      </c>
      <c r="D88" s="13" t="s">
        <v>394</v>
      </c>
      <c r="E88" s="13" t="s">
        <v>386</v>
      </c>
      <c r="F88" s="13" t="s">
        <v>386</v>
      </c>
      <c r="G88" s="13" t="s">
        <v>385</v>
      </c>
      <c r="H88" s="13" t="s">
        <v>384</v>
      </c>
      <c r="I88" s="13" t="s">
        <v>211</v>
      </c>
      <c r="J88" s="12">
        <v>14</v>
      </c>
      <c r="K88" s="12">
        <v>74425.279999999999</v>
      </c>
    </row>
    <row r="89" spans="1:11" x14ac:dyDescent="0.25">
      <c r="A89" s="13" t="s">
        <v>393</v>
      </c>
      <c r="B89" s="13" t="s">
        <v>392</v>
      </c>
      <c r="C89" s="13" t="s">
        <v>391</v>
      </c>
      <c r="D89" s="13" t="s">
        <v>390</v>
      </c>
      <c r="E89" s="13" t="s">
        <v>386</v>
      </c>
      <c r="F89" s="13" t="s">
        <v>386</v>
      </c>
      <c r="G89" s="13" t="s">
        <v>385</v>
      </c>
      <c r="H89" s="13" t="s">
        <v>384</v>
      </c>
      <c r="I89" s="13" t="s">
        <v>211</v>
      </c>
      <c r="J89" s="12">
        <v>14</v>
      </c>
      <c r="K89" s="12">
        <v>2932088.06</v>
      </c>
    </row>
    <row r="90" spans="1:11" x14ac:dyDescent="0.25">
      <c r="A90" s="13" t="s">
        <v>389</v>
      </c>
      <c r="B90" s="13" t="s">
        <v>388</v>
      </c>
      <c r="C90" s="13" t="s">
        <v>221</v>
      </c>
      <c r="D90" s="13" t="s">
        <v>387</v>
      </c>
      <c r="E90" s="13" t="s">
        <v>386</v>
      </c>
      <c r="F90" s="13" t="s">
        <v>386</v>
      </c>
      <c r="G90" s="13" t="s">
        <v>385</v>
      </c>
      <c r="H90" s="13" t="s">
        <v>384</v>
      </c>
      <c r="I90" s="13" t="s">
        <v>211</v>
      </c>
      <c r="J90" s="12">
        <v>14</v>
      </c>
      <c r="K90" s="12">
        <v>742912.8</v>
      </c>
    </row>
    <row r="91" spans="1:11" x14ac:dyDescent="0.25">
      <c r="A91" s="13" t="s">
        <v>383</v>
      </c>
      <c r="B91" s="13" t="s">
        <v>382</v>
      </c>
      <c r="C91" s="13" t="s">
        <v>381</v>
      </c>
      <c r="D91" s="13" t="s">
        <v>380</v>
      </c>
      <c r="E91" s="13" t="s">
        <v>241</v>
      </c>
      <c r="F91" s="13" t="s">
        <v>213</v>
      </c>
      <c r="G91" s="13" t="s">
        <v>240</v>
      </c>
      <c r="H91" s="13" t="s">
        <v>239</v>
      </c>
      <c r="I91" s="13" t="s">
        <v>211</v>
      </c>
      <c r="J91" s="12">
        <v>14</v>
      </c>
      <c r="K91" s="12">
        <v>4195407.95</v>
      </c>
    </row>
    <row r="92" spans="1:11" x14ac:dyDescent="0.25">
      <c r="A92" s="13" t="s">
        <v>379</v>
      </c>
      <c r="B92" s="13" t="s">
        <v>377</v>
      </c>
      <c r="C92" s="13" t="s">
        <v>378</v>
      </c>
      <c r="D92" s="13" t="s">
        <v>377</v>
      </c>
      <c r="E92" s="13" t="s">
        <v>241</v>
      </c>
      <c r="F92" s="13" t="s">
        <v>213</v>
      </c>
      <c r="G92" s="13" t="s">
        <v>240</v>
      </c>
      <c r="H92" s="13" t="s">
        <v>239</v>
      </c>
      <c r="I92" s="13" t="s">
        <v>211</v>
      </c>
      <c r="J92" s="12">
        <v>14</v>
      </c>
      <c r="K92" s="12">
        <v>118117.87</v>
      </c>
    </row>
    <row r="93" spans="1:11" x14ac:dyDescent="0.25">
      <c r="A93" s="13" t="s">
        <v>376</v>
      </c>
      <c r="B93" s="13" t="s">
        <v>375</v>
      </c>
      <c r="C93" s="13" t="s">
        <v>374</v>
      </c>
      <c r="D93" s="13" t="s">
        <v>246</v>
      </c>
      <c r="E93" s="13" t="s">
        <v>241</v>
      </c>
      <c r="F93" s="13" t="s">
        <v>213</v>
      </c>
      <c r="G93" s="13" t="s">
        <v>240</v>
      </c>
      <c r="H93" s="13" t="s">
        <v>239</v>
      </c>
      <c r="I93" s="13" t="s">
        <v>211</v>
      </c>
      <c r="J93" s="12">
        <v>14</v>
      </c>
      <c r="K93" s="12">
        <v>844916.48</v>
      </c>
    </row>
    <row r="94" spans="1:11" x14ac:dyDescent="0.25">
      <c r="A94" s="13" t="s">
        <v>373</v>
      </c>
      <c r="B94" s="13" t="s">
        <v>372</v>
      </c>
      <c r="C94" s="13" t="s">
        <v>371</v>
      </c>
      <c r="D94" s="13" t="s">
        <v>370</v>
      </c>
      <c r="E94" s="13" t="s">
        <v>241</v>
      </c>
      <c r="F94" s="13" t="s">
        <v>213</v>
      </c>
      <c r="G94" s="13" t="s">
        <v>240</v>
      </c>
      <c r="H94" s="13" t="s">
        <v>239</v>
      </c>
      <c r="I94" s="13" t="s">
        <v>211</v>
      </c>
      <c r="J94" s="12">
        <v>14</v>
      </c>
      <c r="K94" s="12">
        <v>295418.44</v>
      </c>
    </row>
    <row r="95" spans="1:11" x14ac:dyDescent="0.25">
      <c r="A95" s="13" t="s">
        <v>369</v>
      </c>
      <c r="B95" s="13" t="s">
        <v>368</v>
      </c>
      <c r="C95" s="13" t="s">
        <v>367</v>
      </c>
      <c r="D95" s="13" t="s">
        <v>366</v>
      </c>
      <c r="E95" s="13" t="s">
        <v>241</v>
      </c>
      <c r="F95" s="13" t="s">
        <v>213</v>
      </c>
      <c r="G95" s="13" t="s">
        <v>240</v>
      </c>
      <c r="H95" s="13" t="s">
        <v>239</v>
      </c>
      <c r="I95" s="13" t="s">
        <v>211</v>
      </c>
      <c r="J95" s="12">
        <v>14</v>
      </c>
      <c r="K95" s="12">
        <v>756800.19</v>
      </c>
    </row>
    <row r="96" spans="1:11" x14ac:dyDescent="0.25">
      <c r="A96" s="13" t="s">
        <v>365</v>
      </c>
      <c r="B96" s="13" t="s">
        <v>364</v>
      </c>
      <c r="C96" s="13" t="s">
        <v>361</v>
      </c>
      <c r="D96" s="13" t="s">
        <v>360</v>
      </c>
      <c r="E96" s="13" t="s">
        <v>241</v>
      </c>
      <c r="F96" s="13" t="s">
        <v>213</v>
      </c>
      <c r="G96" s="13" t="s">
        <v>240</v>
      </c>
      <c r="H96" s="13" t="s">
        <v>239</v>
      </c>
      <c r="I96" s="13" t="s">
        <v>211</v>
      </c>
      <c r="J96" s="12">
        <v>14</v>
      </c>
      <c r="K96" s="12">
        <v>2073641.77</v>
      </c>
    </row>
    <row r="97" spans="1:11" x14ac:dyDescent="0.25">
      <c r="A97" s="13" t="s">
        <v>363</v>
      </c>
      <c r="B97" s="13" t="s">
        <v>362</v>
      </c>
      <c r="C97" s="13" t="s">
        <v>361</v>
      </c>
      <c r="D97" s="13" t="s">
        <v>360</v>
      </c>
      <c r="E97" s="13" t="s">
        <v>241</v>
      </c>
      <c r="F97" s="13" t="s">
        <v>213</v>
      </c>
      <c r="G97" s="13" t="s">
        <v>240</v>
      </c>
      <c r="H97" s="13" t="s">
        <v>239</v>
      </c>
      <c r="I97" s="13" t="s">
        <v>211</v>
      </c>
      <c r="J97" s="12">
        <v>14</v>
      </c>
      <c r="K97" s="12">
        <v>192209.14</v>
      </c>
    </row>
    <row r="98" spans="1:11" x14ac:dyDescent="0.25">
      <c r="A98" s="13" t="s">
        <v>359</v>
      </c>
      <c r="B98" s="13" t="s">
        <v>358</v>
      </c>
      <c r="C98" s="13" t="s">
        <v>357</v>
      </c>
      <c r="D98" s="13" t="s">
        <v>251</v>
      </c>
      <c r="E98" s="13" t="s">
        <v>250</v>
      </c>
      <c r="F98" s="13" t="s">
        <v>250</v>
      </c>
      <c r="G98" s="13" t="s">
        <v>249</v>
      </c>
      <c r="H98" s="13" t="s">
        <v>248</v>
      </c>
      <c r="I98" s="13" t="s">
        <v>211</v>
      </c>
      <c r="J98" s="12">
        <v>14</v>
      </c>
      <c r="K98" s="12">
        <v>5152584.82</v>
      </c>
    </row>
    <row r="99" spans="1:11" x14ac:dyDescent="0.25">
      <c r="A99" s="13" t="s">
        <v>356</v>
      </c>
      <c r="B99" s="13" t="s">
        <v>355</v>
      </c>
      <c r="C99" s="13" t="s">
        <v>354</v>
      </c>
      <c r="D99" s="13" t="s">
        <v>251</v>
      </c>
      <c r="E99" s="13" t="s">
        <v>250</v>
      </c>
      <c r="F99" s="13" t="s">
        <v>250</v>
      </c>
      <c r="G99" s="13" t="s">
        <v>249</v>
      </c>
      <c r="H99" s="13" t="s">
        <v>248</v>
      </c>
      <c r="I99" s="13" t="s">
        <v>211</v>
      </c>
      <c r="J99" s="12">
        <v>14</v>
      </c>
      <c r="K99" s="12">
        <v>2032669.5</v>
      </c>
    </row>
    <row r="100" spans="1:11" x14ac:dyDescent="0.25">
      <c r="A100" s="13" t="s">
        <v>353</v>
      </c>
      <c r="B100" s="13" t="s">
        <v>352</v>
      </c>
      <c r="C100" s="13" t="s">
        <v>351</v>
      </c>
      <c r="D100" s="13" t="s">
        <v>316</v>
      </c>
      <c r="E100" s="13" t="s">
        <v>250</v>
      </c>
      <c r="F100" s="13" t="s">
        <v>250</v>
      </c>
      <c r="G100" s="13" t="s">
        <v>347</v>
      </c>
      <c r="H100" s="13" t="s">
        <v>346</v>
      </c>
      <c r="I100" s="13" t="s">
        <v>211</v>
      </c>
      <c r="J100" s="12">
        <v>14</v>
      </c>
      <c r="K100" s="12">
        <v>1637112.26</v>
      </c>
    </row>
    <row r="101" spans="1:11" x14ac:dyDescent="0.25">
      <c r="A101" s="13" t="s">
        <v>350</v>
      </c>
      <c r="B101" s="13" t="s">
        <v>349</v>
      </c>
      <c r="C101" s="13" t="s">
        <v>348</v>
      </c>
      <c r="D101" s="13" t="s">
        <v>316</v>
      </c>
      <c r="E101" s="13" t="s">
        <v>250</v>
      </c>
      <c r="F101" s="13" t="s">
        <v>250</v>
      </c>
      <c r="G101" s="13" t="s">
        <v>347</v>
      </c>
      <c r="H101" s="13" t="s">
        <v>346</v>
      </c>
      <c r="I101" s="13" t="s">
        <v>211</v>
      </c>
      <c r="J101" s="12">
        <v>14</v>
      </c>
      <c r="K101" s="12">
        <v>488378.44</v>
      </c>
    </row>
    <row r="102" spans="1:11" x14ac:dyDescent="0.25">
      <c r="A102" s="13" t="s">
        <v>345</v>
      </c>
      <c r="B102" s="13" t="s">
        <v>344</v>
      </c>
      <c r="C102" s="13" t="s">
        <v>230</v>
      </c>
      <c r="D102" s="13" t="s">
        <v>316</v>
      </c>
      <c r="E102" s="13" t="s">
        <v>250</v>
      </c>
      <c r="F102" s="13" t="s">
        <v>250</v>
      </c>
      <c r="G102" s="13" t="s">
        <v>343</v>
      </c>
      <c r="H102" s="13" t="s">
        <v>342</v>
      </c>
      <c r="I102" s="13" t="s">
        <v>211</v>
      </c>
      <c r="J102" s="12">
        <v>14</v>
      </c>
      <c r="K102" s="12">
        <v>1035399.51</v>
      </c>
    </row>
    <row r="103" spans="1:11" x14ac:dyDescent="0.25">
      <c r="A103" s="13" t="s">
        <v>341</v>
      </c>
      <c r="B103" s="13" t="s">
        <v>340</v>
      </c>
      <c r="C103" s="13" t="s">
        <v>243</v>
      </c>
      <c r="D103" s="13" t="s">
        <v>339</v>
      </c>
      <c r="E103" s="13" t="s">
        <v>241</v>
      </c>
      <c r="F103" s="13" t="s">
        <v>213</v>
      </c>
      <c r="G103" s="13" t="s">
        <v>240</v>
      </c>
      <c r="H103" s="13" t="s">
        <v>239</v>
      </c>
      <c r="I103" s="13" t="s">
        <v>211</v>
      </c>
      <c r="J103" s="12">
        <v>14</v>
      </c>
      <c r="K103" s="12">
        <v>1034247.95</v>
      </c>
    </row>
    <row r="104" spans="1:11" x14ac:dyDescent="0.25">
      <c r="A104" s="13" t="s">
        <v>338</v>
      </c>
      <c r="B104" s="13" t="s">
        <v>308</v>
      </c>
      <c r="C104" s="13" t="s">
        <v>337</v>
      </c>
      <c r="D104" s="13" t="s">
        <v>308</v>
      </c>
      <c r="E104" s="13" t="s">
        <v>336</v>
      </c>
      <c r="F104" s="13" t="s">
        <v>213</v>
      </c>
      <c r="G104" s="13" t="s">
        <v>335</v>
      </c>
      <c r="H104" s="13" t="s">
        <v>334</v>
      </c>
      <c r="I104" s="13" t="s">
        <v>211</v>
      </c>
      <c r="J104" s="12">
        <v>14</v>
      </c>
      <c r="K104" s="12">
        <v>3090657.57</v>
      </c>
    </row>
    <row r="105" spans="1:11" x14ac:dyDescent="0.25">
      <c r="A105" s="13" t="s">
        <v>333</v>
      </c>
      <c r="B105" s="13" t="s">
        <v>332</v>
      </c>
      <c r="C105" s="13" t="s">
        <v>289</v>
      </c>
      <c r="D105" s="13" t="s">
        <v>285</v>
      </c>
      <c r="E105" s="13" t="s">
        <v>284</v>
      </c>
      <c r="F105" s="13" t="s">
        <v>213</v>
      </c>
      <c r="G105" s="13" t="s">
        <v>283</v>
      </c>
      <c r="H105" s="13" t="s">
        <v>282</v>
      </c>
      <c r="I105" s="13" t="s">
        <v>211</v>
      </c>
      <c r="J105" s="12">
        <v>14</v>
      </c>
      <c r="K105" s="12">
        <v>1710646.98</v>
      </c>
    </row>
    <row r="106" spans="1:11" x14ac:dyDescent="0.25">
      <c r="A106" s="13" t="s">
        <v>331</v>
      </c>
      <c r="B106" s="13" t="s">
        <v>330</v>
      </c>
      <c r="C106" s="13" t="s">
        <v>289</v>
      </c>
      <c r="D106" s="13" t="s">
        <v>285</v>
      </c>
      <c r="E106" s="13" t="s">
        <v>284</v>
      </c>
      <c r="F106" s="13" t="s">
        <v>213</v>
      </c>
      <c r="G106" s="13" t="s">
        <v>283</v>
      </c>
      <c r="H106" s="13" t="s">
        <v>282</v>
      </c>
      <c r="I106" s="13" t="s">
        <v>211</v>
      </c>
      <c r="J106" s="12">
        <v>14</v>
      </c>
      <c r="K106" s="12">
        <v>-18.899999999999999</v>
      </c>
    </row>
    <row r="107" spans="1:11" x14ac:dyDescent="0.25">
      <c r="A107" s="13" t="s">
        <v>329</v>
      </c>
      <c r="B107" s="13" t="s">
        <v>328</v>
      </c>
      <c r="C107" s="13" t="s">
        <v>320</v>
      </c>
      <c r="D107" s="13" t="s">
        <v>278</v>
      </c>
      <c r="E107" s="13" t="s">
        <v>327</v>
      </c>
      <c r="F107" s="13" t="s">
        <v>213</v>
      </c>
      <c r="G107" s="13" t="s">
        <v>326</v>
      </c>
      <c r="H107" s="13" t="s">
        <v>325</v>
      </c>
      <c r="I107" s="13" t="s">
        <v>211</v>
      </c>
      <c r="J107" s="12">
        <v>14</v>
      </c>
      <c r="K107" s="12">
        <v>1183545.93</v>
      </c>
    </row>
    <row r="108" spans="1:11" x14ac:dyDescent="0.25">
      <c r="A108" s="13" t="s">
        <v>324</v>
      </c>
      <c r="B108" s="13" t="s">
        <v>323</v>
      </c>
      <c r="C108" s="13" t="s">
        <v>320</v>
      </c>
      <c r="D108" s="13" t="s">
        <v>278</v>
      </c>
      <c r="E108" s="13" t="s">
        <v>277</v>
      </c>
      <c r="F108" s="13" t="s">
        <v>213</v>
      </c>
      <c r="G108" s="13" t="s">
        <v>276</v>
      </c>
      <c r="H108" s="13" t="s">
        <v>275</v>
      </c>
      <c r="I108" s="13" t="s">
        <v>211</v>
      </c>
      <c r="J108" s="12">
        <v>14</v>
      </c>
      <c r="K108" s="12">
        <v>636019.71</v>
      </c>
    </row>
    <row r="109" spans="1:11" x14ac:dyDescent="0.25">
      <c r="A109" s="13" t="s">
        <v>322</v>
      </c>
      <c r="B109" s="13" t="s">
        <v>321</v>
      </c>
      <c r="C109" s="13" t="s">
        <v>320</v>
      </c>
      <c r="D109" s="13" t="s">
        <v>278</v>
      </c>
      <c r="E109" s="13" t="s">
        <v>277</v>
      </c>
      <c r="F109" s="13" t="s">
        <v>213</v>
      </c>
      <c r="G109" s="13" t="s">
        <v>276</v>
      </c>
      <c r="H109" s="13" t="s">
        <v>275</v>
      </c>
      <c r="I109" s="13" t="s">
        <v>211</v>
      </c>
      <c r="J109" s="12">
        <v>14</v>
      </c>
      <c r="K109" s="12">
        <v>500155.82</v>
      </c>
    </row>
    <row r="110" spans="1:11" x14ac:dyDescent="0.25">
      <c r="A110" s="13" t="s">
        <v>319</v>
      </c>
      <c r="B110" s="13" t="s">
        <v>318</v>
      </c>
      <c r="C110" s="13" t="s">
        <v>317</v>
      </c>
      <c r="D110" s="13" t="s">
        <v>316</v>
      </c>
      <c r="E110" s="13"/>
      <c r="F110" s="13" t="s">
        <v>213</v>
      </c>
      <c r="G110" s="13"/>
      <c r="H110" s="13" t="s">
        <v>212</v>
      </c>
      <c r="I110" s="13" t="s">
        <v>211</v>
      </c>
      <c r="J110" s="12">
        <v>14</v>
      </c>
      <c r="K110" s="12">
        <v>929790.8</v>
      </c>
    </row>
    <row r="111" spans="1:11" x14ac:dyDescent="0.25">
      <c r="A111" s="13" t="s">
        <v>315</v>
      </c>
      <c r="B111" s="13" t="s">
        <v>314</v>
      </c>
      <c r="C111" s="13" t="s">
        <v>313</v>
      </c>
      <c r="D111" s="13" t="s">
        <v>312</v>
      </c>
      <c r="E111" s="13" t="s">
        <v>241</v>
      </c>
      <c r="F111" s="13" t="s">
        <v>213</v>
      </c>
      <c r="G111" s="13" t="s">
        <v>240</v>
      </c>
      <c r="H111" s="13" t="s">
        <v>239</v>
      </c>
      <c r="I111" s="13" t="s">
        <v>211</v>
      </c>
      <c r="J111" s="12">
        <v>14</v>
      </c>
      <c r="K111" s="12">
        <v>313031.01</v>
      </c>
    </row>
    <row r="112" spans="1:11" x14ac:dyDescent="0.25">
      <c r="A112" s="13" t="s">
        <v>311</v>
      </c>
      <c r="B112" s="13" t="s">
        <v>310</v>
      </c>
      <c r="C112" s="13" t="s">
        <v>309</v>
      </c>
      <c r="D112" s="13" t="s">
        <v>308</v>
      </c>
      <c r="E112" s="13" t="s">
        <v>241</v>
      </c>
      <c r="F112" s="13" t="s">
        <v>213</v>
      </c>
      <c r="G112" s="13" t="s">
        <v>240</v>
      </c>
      <c r="H112" s="13" t="s">
        <v>239</v>
      </c>
      <c r="I112" s="13" t="s">
        <v>211</v>
      </c>
      <c r="J112" s="12">
        <v>14</v>
      </c>
      <c r="K112" s="12">
        <v>58095.49</v>
      </c>
    </row>
    <row r="113" spans="1:11" x14ac:dyDescent="0.25">
      <c r="A113" s="13" t="s">
        <v>307</v>
      </c>
      <c r="B113" s="13" t="s">
        <v>306</v>
      </c>
      <c r="C113" s="13" t="s">
        <v>305</v>
      </c>
      <c r="D113" s="13" t="s">
        <v>304</v>
      </c>
      <c r="E113" s="13" t="s">
        <v>241</v>
      </c>
      <c r="F113" s="13" t="s">
        <v>213</v>
      </c>
      <c r="G113" s="13" t="s">
        <v>240</v>
      </c>
      <c r="H113" s="13" t="s">
        <v>239</v>
      </c>
      <c r="I113" s="13" t="s">
        <v>211</v>
      </c>
      <c r="J113" s="12">
        <v>14</v>
      </c>
      <c r="K113" s="12">
        <v>3278690.18</v>
      </c>
    </row>
    <row r="114" spans="1:11" x14ac:dyDescent="0.25">
      <c r="A114" s="13" t="s">
        <v>303</v>
      </c>
      <c r="B114" s="13" t="s">
        <v>302</v>
      </c>
      <c r="C114" s="13" t="s">
        <v>301</v>
      </c>
      <c r="D114" s="13" t="s">
        <v>251</v>
      </c>
      <c r="E114" s="13" t="s">
        <v>250</v>
      </c>
      <c r="F114" s="13" t="s">
        <v>250</v>
      </c>
      <c r="G114" s="13" t="s">
        <v>249</v>
      </c>
      <c r="H114" s="13" t="s">
        <v>248</v>
      </c>
      <c r="I114" s="13" t="s">
        <v>211</v>
      </c>
      <c r="J114" s="12">
        <v>14</v>
      </c>
      <c r="K114" s="12">
        <v>2672522.36</v>
      </c>
    </row>
    <row r="115" spans="1:11" x14ac:dyDescent="0.25">
      <c r="A115" s="13" t="s">
        <v>300</v>
      </c>
      <c r="B115" s="13" t="s">
        <v>299</v>
      </c>
      <c r="C115" s="13" t="s">
        <v>298</v>
      </c>
      <c r="D115" s="13" t="s">
        <v>278</v>
      </c>
      <c r="E115" s="13" t="s">
        <v>284</v>
      </c>
      <c r="F115" s="13" t="s">
        <v>213</v>
      </c>
      <c r="G115" s="13" t="s">
        <v>283</v>
      </c>
      <c r="H115" s="13" t="s">
        <v>282</v>
      </c>
      <c r="I115" s="13" t="s">
        <v>211</v>
      </c>
      <c r="J115" s="12">
        <v>14</v>
      </c>
      <c r="K115" s="12">
        <v>364278.27</v>
      </c>
    </row>
    <row r="116" spans="1:11" x14ac:dyDescent="0.25">
      <c r="A116" s="13" t="s">
        <v>297</v>
      </c>
      <c r="B116" s="13" t="s">
        <v>296</v>
      </c>
      <c r="C116" s="13" t="s">
        <v>295</v>
      </c>
      <c r="D116" s="13" t="s">
        <v>285</v>
      </c>
      <c r="E116" s="13" t="s">
        <v>284</v>
      </c>
      <c r="F116" s="13" t="s">
        <v>213</v>
      </c>
      <c r="G116" s="13" t="s">
        <v>283</v>
      </c>
      <c r="H116" s="13" t="s">
        <v>282</v>
      </c>
      <c r="I116" s="13" t="s">
        <v>211</v>
      </c>
      <c r="J116" s="12">
        <v>14</v>
      </c>
      <c r="K116" s="12">
        <v>510095.01</v>
      </c>
    </row>
    <row r="117" spans="1:11" x14ac:dyDescent="0.25">
      <c r="A117" s="13" t="s">
        <v>294</v>
      </c>
      <c r="B117" s="13" t="s">
        <v>293</v>
      </c>
      <c r="C117" s="13" t="s">
        <v>292</v>
      </c>
      <c r="D117" s="13" t="s">
        <v>285</v>
      </c>
      <c r="E117" s="13" t="s">
        <v>284</v>
      </c>
      <c r="F117" s="13" t="s">
        <v>213</v>
      </c>
      <c r="G117" s="13" t="s">
        <v>283</v>
      </c>
      <c r="H117" s="13" t="s">
        <v>282</v>
      </c>
      <c r="I117" s="13" t="s">
        <v>211</v>
      </c>
      <c r="J117" s="12">
        <v>14</v>
      </c>
      <c r="K117" s="12">
        <v>428957.61</v>
      </c>
    </row>
    <row r="118" spans="1:11" x14ac:dyDescent="0.25">
      <c r="A118" s="13" t="s">
        <v>291</v>
      </c>
      <c r="B118" s="13" t="s">
        <v>290</v>
      </c>
      <c r="C118" s="13" t="s">
        <v>289</v>
      </c>
      <c r="D118" s="13" t="s">
        <v>285</v>
      </c>
      <c r="E118" s="13" t="s">
        <v>284</v>
      </c>
      <c r="F118" s="13" t="s">
        <v>213</v>
      </c>
      <c r="G118" s="13" t="s">
        <v>283</v>
      </c>
      <c r="H118" s="13" t="s">
        <v>282</v>
      </c>
      <c r="I118" s="13" t="s">
        <v>211</v>
      </c>
      <c r="J118" s="12">
        <v>14</v>
      </c>
      <c r="K118" s="12">
        <v>676155.96</v>
      </c>
    </row>
    <row r="119" spans="1:11" x14ac:dyDescent="0.25">
      <c r="A119" s="13" t="s">
        <v>288</v>
      </c>
      <c r="B119" s="13" t="s">
        <v>287</v>
      </c>
      <c r="C119" s="13" t="s">
        <v>286</v>
      </c>
      <c r="D119" s="13" t="s">
        <v>285</v>
      </c>
      <c r="E119" s="13" t="s">
        <v>284</v>
      </c>
      <c r="F119" s="13" t="s">
        <v>213</v>
      </c>
      <c r="G119" s="13" t="s">
        <v>283</v>
      </c>
      <c r="H119" s="13" t="s">
        <v>282</v>
      </c>
      <c r="I119" s="13" t="s">
        <v>211</v>
      </c>
      <c r="J119" s="12">
        <v>14</v>
      </c>
      <c r="K119" s="12">
        <v>1670835.18</v>
      </c>
    </row>
    <row r="120" spans="1:11" x14ac:dyDescent="0.25">
      <c r="A120" s="13" t="s">
        <v>281</v>
      </c>
      <c r="B120" s="13" t="s">
        <v>280</v>
      </c>
      <c r="C120" s="13" t="s">
        <v>279</v>
      </c>
      <c r="D120" s="13" t="s">
        <v>278</v>
      </c>
      <c r="E120" s="13" t="s">
        <v>277</v>
      </c>
      <c r="F120" s="13" t="s">
        <v>213</v>
      </c>
      <c r="G120" s="13" t="s">
        <v>276</v>
      </c>
      <c r="H120" s="13" t="s">
        <v>275</v>
      </c>
      <c r="I120" s="13" t="s">
        <v>211</v>
      </c>
      <c r="J120" s="12">
        <v>14</v>
      </c>
      <c r="K120" s="12">
        <v>390189.66</v>
      </c>
    </row>
    <row r="121" spans="1:11" x14ac:dyDescent="0.25">
      <c r="A121" s="13" t="s">
        <v>274</v>
      </c>
      <c r="B121" s="13" t="s">
        <v>273</v>
      </c>
      <c r="C121" s="13" t="s">
        <v>262</v>
      </c>
      <c r="D121" s="13" t="s">
        <v>261</v>
      </c>
      <c r="E121" s="13"/>
      <c r="F121" s="13" t="s">
        <v>213</v>
      </c>
      <c r="G121" s="13"/>
      <c r="H121" s="13" t="s">
        <v>212</v>
      </c>
      <c r="I121" s="13" t="s">
        <v>211</v>
      </c>
      <c r="J121" s="12">
        <v>14</v>
      </c>
      <c r="K121" s="12">
        <v>357673.7</v>
      </c>
    </row>
    <row r="122" spans="1:11" x14ac:dyDescent="0.25">
      <c r="A122" s="13" t="s">
        <v>272</v>
      </c>
      <c r="B122" s="13" t="s">
        <v>270</v>
      </c>
      <c r="C122" s="13" t="s">
        <v>271</v>
      </c>
      <c r="D122" s="13" t="s">
        <v>270</v>
      </c>
      <c r="E122" s="13"/>
      <c r="F122" s="13" t="s">
        <v>213</v>
      </c>
      <c r="G122" s="13"/>
      <c r="H122" s="13" t="s">
        <v>212</v>
      </c>
      <c r="I122" s="13" t="s">
        <v>211</v>
      </c>
      <c r="J122" s="12">
        <v>14</v>
      </c>
      <c r="K122" s="12">
        <v>460827.66</v>
      </c>
    </row>
    <row r="123" spans="1:11" x14ac:dyDescent="0.25">
      <c r="A123" s="13" t="s">
        <v>269</v>
      </c>
      <c r="B123" s="13" t="s">
        <v>267</v>
      </c>
      <c r="C123" s="13" t="s">
        <v>268</v>
      </c>
      <c r="D123" s="13" t="s">
        <v>267</v>
      </c>
      <c r="E123" s="13"/>
      <c r="F123" s="13" t="s">
        <v>213</v>
      </c>
      <c r="G123" s="13"/>
      <c r="H123" s="13" t="s">
        <v>212</v>
      </c>
      <c r="I123" s="13" t="s">
        <v>211</v>
      </c>
      <c r="J123" s="12">
        <v>14</v>
      </c>
      <c r="K123" s="12">
        <v>253863.6</v>
      </c>
    </row>
    <row r="124" spans="1:11" x14ac:dyDescent="0.25">
      <c r="A124" s="13" t="s">
        <v>266</v>
      </c>
      <c r="B124" s="13" t="s">
        <v>265</v>
      </c>
      <c r="C124" s="13" t="s">
        <v>262</v>
      </c>
      <c r="D124" s="13" t="s">
        <v>261</v>
      </c>
      <c r="E124" s="13"/>
      <c r="F124" s="13" t="s">
        <v>213</v>
      </c>
      <c r="G124" s="13"/>
      <c r="H124" s="13" t="s">
        <v>212</v>
      </c>
      <c r="I124" s="13" t="s">
        <v>211</v>
      </c>
      <c r="J124" s="12">
        <v>14</v>
      </c>
      <c r="K124" s="12">
        <v>170282.37</v>
      </c>
    </row>
    <row r="125" spans="1:11" x14ac:dyDescent="0.25">
      <c r="A125" s="13" t="s">
        <v>264</v>
      </c>
      <c r="B125" s="13" t="s">
        <v>263</v>
      </c>
      <c r="C125" s="13" t="s">
        <v>262</v>
      </c>
      <c r="D125" s="13" t="s">
        <v>261</v>
      </c>
      <c r="E125" s="13"/>
      <c r="F125" s="13" t="s">
        <v>213</v>
      </c>
      <c r="G125" s="13"/>
      <c r="H125" s="13" t="s">
        <v>212</v>
      </c>
      <c r="I125" s="13" t="s">
        <v>211</v>
      </c>
      <c r="J125" s="12">
        <v>14</v>
      </c>
      <c r="K125" s="12">
        <v>1536.46</v>
      </c>
    </row>
    <row r="126" spans="1:11" x14ac:dyDescent="0.25">
      <c r="A126" s="13" t="s">
        <v>260</v>
      </c>
      <c r="B126" s="13" t="s">
        <v>258</v>
      </c>
      <c r="C126" s="13" t="s">
        <v>259</v>
      </c>
      <c r="D126" s="13" t="s">
        <v>258</v>
      </c>
      <c r="E126" s="13"/>
      <c r="F126" s="13" t="s">
        <v>213</v>
      </c>
      <c r="G126" s="13"/>
      <c r="H126" s="13" t="s">
        <v>212</v>
      </c>
      <c r="I126" s="13" t="s">
        <v>211</v>
      </c>
      <c r="J126" s="12">
        <v>14</v>
      </c>
      <c r="K126" s="12">
        <v>944950.6</v>
      </c>
    </row>
    <row r="127" spans="1:11" x14ac:dyDescent="0.25">
      <c r="A127" s="13" t="s">
        <v>257</v>
      </c>
      <c r="B127" s="13" t="s">
        <v>255</v>
      </c>
      <c r="C127" s="13" t="s">
        <v>256</v>
      </c>
      <c r="D127" s="13" t="s">
        <v>255</v>
      </c>
      <c r="E127" s="13"/>
      <c r="F127" s="13" t="s">
        <v>213</v>
      </c>
      <c r="G127" s="13"/>
      <c r="H127" s="13" t="s">
        <v>212</v>
      </c>
      <c r="I127" s="13" t="s">
        <v>211</v>
      </c>
      <c r="J127" s="12">
        <v>14</v>
      </c>
      <c r="K127" s="12">
        <v>608315.19999999995</v>
      </c>
    </row>
    <row r="128" spans="1:11" x14ac:dyDescent="0.25">
      <c r="A128" s="13" t="s">
        <v>254</v>
      </c>
      <c r="B128" s="13" t="s">
        <v>253</v>
      </c>
      <c r="C128" s="13" t="s">
        <v>252</v>
      </c>
      <c r="D128" s="13" t="s">
        <v>251</v>
      </c>
      <c r="E128" s="13" t="s">
        <v>250</v>
      </c>
      <c r="F128" s="13" t="s">
        <v>250</v>
      </c>
      <c r="G128" s="13" t="s">
        <v>249</v>
      </c>
      <c r="H128" s="13" t="s">
        <v>248</v>
      </c>
      <c r="I128" s="13" t="s">
        <v>211</v>
      </c>
      <c r="J128" s="12">
        <v>14</v>
      </c>
      <c r="K128" s="12">
        <v>979018.15</v>
      </c>
    </row>
    <row r="129" spans="1:11" x14ac:dyDescent="0.25">
      <c r="A129" s="13" t="s">
        <v>247</v>
      </c>
      <c r="B129" s="13" t="s">
        <v>246</v>
      </c>
      <c r="C129" s="13" t="s">
        <v>221</v>
      </c>
      <c r="D129" s="13" t="s">
        <v>246</v>
      </c>
      <c r="E129" s="13" t="s">
        <v>241</v>
      </c>
      <c r="F129" s="13" t="s">
        <v>213</v>
      </c>
      <c r="G129" s="13" t="s">
        <v>240</v>
      </c>
      <c r="H129" s="13" t="s">
        <v>239</v>
      </c>
      <c r="I129" s="13" t="s">
        <v>211</v>
      </c>
      <c r="J129" s="12">
        <v>14</v>
      </c>
      <c r="K129" s="12">
        <v>1169478.01</v>
      </c>
    </row>
    <row r="130" spans="1:11" x14ac:dyDescent="0.25">
      <c r="A130" s="13" t="s">
        <v>245</v>
      </c>
      <c r="B130" s="13" t="s">
        <v>244</v>
      </c>
      <c r="C130" s="13" t="s">
        <v>243</v>
      </c>
      <c r="D130" s="13" t="s">
        <v>242</v>
      </c>
      <c r="E130" s="13" t="s">
        <v>241</v>
      </c>
      <c r="F130" s="13" t="s">
        <v>213</v>
      </c>
      <c r="G130" s="13" t="s">
        <v>240</v>
      </c>
      <c r="H130" s="13" t="s">
        <v>239</v>
      </c>
      <c r="I130" s="13" t="s">
        <v>211</v>
      </c>
      <c r="J130" s="12">
        <v>14</v>
      </c>
      <c r="K130" s="12">
        <v>63093.36</v>
      </c>
    </row>
    <row r="131" spans="1:11" x14ac:dyDescent="0.25">
      <c r="A131" s="13" t="s">
        <v>238</v>
      </c>
      <c r="B131" s="13" t="s">
        <v>236</v>
      </c>
      <c r="C131" s="13" t="s">
        <v>237</v>
      </c>
      <c r="D131" s="13" t="s">
        <v>236</v>
      </c>
      <c r="E131" s="13"/>
      <c r="F131" s="13" t="s">
        <v>213</v>
      </c>
      <c r="G131" s="13"/>
      <c r="H131" s="13" t="s">
        <v>212</v>
      </c>
      <c r="I131" s="13" t="s">
        <v>211</v>
      </c>
      <c r="J131" s="12">
        <v>14</v>
      </c>
      <c r="K131" s="12">
        <v>94956.33</v>
      </c>
    </row>
    <row r="132" spans="1:11" x14ac:dyDescent="0.25">
      <c r="A132" s="13" t="s">
        <v>235</v>
      </c>
      <c r="B132" s="13" t="s">
        <v>229</v>
      </c>
      <c r="C132" s="13" t="s">
        <v>230</v>
      </c>
      <c r="D132" s="13" t="s">
        <v>229</v>
      </c>
      <c r="E132" s="13"/>
      <c r="F132" s="13" t="s">
        <v>213</v>
      </c>
      <c r="G132" s="13"/>
      <c r="H132" s="13" t="s">
        <v>212</v>
      </c>
      <c r="I132" s="13" t="s">
        <v>211</v>
      </c>
      <c r="J132" s="12">
        <v>14</v>
      </c>
      <c r="K132" s="12">
        <v>221.16</v>
      </c>
    </row>
    <row r="133" spans="1:11" x14ac:dyDescent="0.25">
      <c r="A133" s="13" t="s">
        <v>234</v>
      </c>
      <c r="B133" s="13" t="s">
        <v>233</v>
      </c>
      <c r="C133" s="13" t="s">
        <v>230</v>
      </c>
      <c r="D133" s="13" t="s">
        <v>229</v>
      </c>
      <c r="E133" s="13"/>
      <c r="F133" s="13" t="s">
        <v>213</v>
      </c>
      <c r="G133" s="13"/>
      <c r="H133" s="13" t="s">
        <v>212</v>
      </c>
      <c r="I133" s="13" t="s">
        <v>211</v>
      </c>
      <c r="J133" s="12">
        <v>14</v>
      </c>
      <c r="K133" s="12">
        <v>123.96</v>
      </c>
    </row>
    <row r="134" spans="1:11" x14ac:dyDescent="0.25">
      <c r="A134" s="13" t="s">
        <v>232</v>
      </c>
      <c r="B134" s="13" t="s">
        <v>231</v>
      </c>
      <c r="C134" s="13" t="s">
        <v>230</v>
      </c>
      <c r="D134" s="13" t="s">
        <v>229</v>
      </c>
      <c r="E134" s="13"/>
      <c r="F134" s="13" t="s">
        <v>213</v>
      </c>
      <c r="G134" s="13"/>
      <c r="H134" s="13" t="s">
        <v>212</v>
      </c>
      <c r="I134" s="13" t="s">
        <v>211</v>
      </c>
      <c r="J134" s="12">
        <v>14</v>
      </c>
      <c r="K134" s="12">
        <v>35.29</v>
      </c>
    </row>
    <row r="135" spans="1:11" x14ac:dyDescent="0.25">
      <c r="A135" s="13" t="s">
        <v>228</v>
      </c>
      <c r="B135" s="13" t="s">
        <v>227</v>
      </c>
      <c r="C135" s="13" t="s">
        <v>226</v>
      </c>
      <c r="D135" s="13" t="s">
        <v>212</v>
      </c>
      <c r="E135" s="13"/>
      <c r="F135" s="13" t="s">
        <v>213</v>
      </c>
      <c r="G135" s="13"/>
      <c r="H135" s="13" t="s">
        <v>212</v>
      </c>
      <c r="I135" s="13" t="s">
        <v>211</v>
      </c>
      <c r="J135" s="12">
        <v>14</v>
      </c>
      <c r="K135" s="12">
        <v>-4494400</v>
      </c>
    </row>
    <row r="136" spans="1:11" x14ac:dyDescent="0.25">
      <c r="A136" s="13" t="s">
        <v>225</v>
      </c>
      <c r="B136" s="13" t="s">
        <v>224</v>
      </c>
      <c r="C136" s="13" t="s">
        <v>221</v>
      </c>
      <c r="D136" s="13" t="s">
        <v>214</v>
      </c>
      <c r="E136" s="13" t="s">
        <v>220</v>
      </c>
      <c r="F136" s="13" t="s">
        <v>220</v>
      </c>
      <c r="G136" s="13" t="s">
        <v>219</v>
      </c>
      <c r="H136" s="13" t="s">
        <v>218</v>
      </c>
      <c r="I136" s="13" t="s">
        <v>211</v>
      </c>
      <c r="J136" s="12">
        <v>14</v>
      </c>
      <c r="K136" s="12">
        <v>6110816.6799999997</v>
      </c>
    </row>
    <row r="137" spans="1:11" x14ac:dyDescent="0.25">
      <c r="A137" s="13" t="s">
        <v>223</v>
      </c>
      <c r="B137" s="13" t="s">
        <v>222</v>
      </c>
      <c r="C137" s="13" t="s">
        <v>221</v>
      </c>
      <c r="D137" s="13" t="s">
        <v>214</v>
      </c>
      <c r="E137" s="13" t="s">
        <v>220</v>
      </c>
      <c r="F137" s="13" t="s">
        <v>220</v>
      </c>
      <c r="G137" s="13" t="s">
        <v>219</v>
      </c>
      <c r="H137" s="13" t="s">
        <v>218</v>
      </c>
      <c r="I137" s="13" t="s">
        <v>211</v>
      </c>
      <c r="J137" s="12">
        <v>14</v>
      </c>
      <c r="K137" s="12">
        <v>-1010100</v>
      </c>
    </row>
    <row r="138" spans="1:11" x14ac:dyDescent="0.25">
      <c r="A138" s="13" t="s">
        <v>217</v>
      </c>
      <c r="B138" s="13" t="s">
        <v>216</v>
      </c>
      <c r="C138" s="13" t="s">
        <v>215</v>
      </c>
      <c r="D138" s="13" t="s">
        <v>214</v>
      </c>
      <c r="E138" s="13"/>
      <c r="F138" s="13" t="s">
        <v>213</v>
      </c>
      <c r="G138" s="13"/>
      <c r="H138" s="13" t="s">
        <v>212</v>
      </c>
      <c r="I138" s="13" t="s">
        <v>211</v>
      </c>
      <c r="J138" s="12">
        <v>14</v>
      </c>
      <c r="K138" s="12">
        <v>1010100</v>
      </c>
    </row>
    <row r="139" spans="1:11" x14ac:dyDescent="0.25">
      <c r="K139" s="7">
        <f>SUM(K2:K138)</f>
        <v>141005473.72000003</v>
      </c>
    </row>
    <row r="141" spans="1:11" x14ac:dyDescent="0.25">
      <c r="J141" s="8" t="s">
        <v>210</v>
      </c>
    </row>
    <row r="142" spans="1:11" x14ac:dyDescent="0.25">
      <c r="J142" s="11">
        <v>9000</v>
      </c>
      <c r="K142" s="10">
        <v>-1926191.03</v>
      </c>
    </row>
    <row r="143" spans="1:11" x14ac:dyDescent="0.25">
      <c r="J143" s="11">
        <v>1952</v>
      </c>
      <c r="K143" s="10">
        <v>1931711.07</v>
      </c>
    </row>
    <row r="144" spans="1:11" x14ac:dyDescent="0.25">
      <c r="J144" s="11"/>
      <c r="K144" s="10"/>
    </row>
    <row r="145" spans="10:12" x14ac:dyDescent="0.25">
      <c r="J145" s="8" t="s">
        <v>209</v>
      </c>
      <c r="K145" s="7">
        <f>K139+K142+K143</f>
        <v>141010993.76000002</v>
      </c>
    </row>
    <row r="147" spans="10:12" x14ac:dyDescent="0.25">
      <c r="K147" s="9">
        <v>141010993.75999999</v>
      </c>
      <c r="L147" s="7" t="s">
        <v>208</v>
      </c>
    </row>
    <row r="149" spans="10:12" x14ac:dyDescent="0.25">
      <c r="K149" s="7">
        <f>K145-K147</f>
        <v>0</v>
      </c>
      <c r="L149" s="8" t="s">
        <v>207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R160"/>
  <sheetViews>
    <sheetView topLeftCell="U1" workbookViewId="0">
      <selection activeCell="AR9" sqref="AR9"/>
    </sheetView>
  </sheetViews>
  <sheetFormatPr defaultColWidth="9.140625" defaultRowHeight="15" x14ac:dyDescent="0.25"/>
  <cols>
    <col min="1" max="1" width="9" style="6" customWidth="1"/>
    <col min="2" max="2" width="29.85546875" style="6" customWidth="1"/>
    <col min="3" max="3" width="24.85546875" style="6" customWidth="1"/>
    <col min="4" max="4" width="27.5703125" style="6" customWidth="1"/>
    <col min="5" max="5" width="8.28515625" style="6" customWidth="1"/>
    <col min="6" max="6" width="4.7109375" style="6" customWidth="1"/>
    <col min="7" max="7" width="8.140625" style="6" customWidth="1"/>
    <col min="8" max="8" width="28.7109375" style="6" customWidth="1"/>
    <col min="9" max="9" width="3.5703125" style="6" customWidth="1"/>
    <col min="10" max="10" width="4.85546875" style="6" customWidth="1"/>
    <col min="11" max="12" width="15.42578125" style="7" customWidth="1"/>
    <col min="13" max="15" width="9.140625" style="6"/>
    <col min="16" max="16" width="12.7109375" style="6" customWidth="1"/>
    <col min="17" max="17" width="9.140625" style="6"/>
    <col min="18" max="18" width="11.28515625" style="6" customWidth="1"/>
    <col min="19" max="16384" width="9.140625" style="6"/>
  </cols>
  <sheetData>
    <row r="1" spans="1:44" x14ac:dyDescent="0.25">
      <c r="A1" s="6" t="s">
        <v>634</v>
      </c>
      <c r="B1" s="6" t="s">
        <v>633</v>
      </c>
      <c r="C1" s="6" t="s">
        <v>632</v>
      </c>
      <c r="D1" s="6" t="s">
        <v>631</v>
      </c>
      <c r="E1" s="6" t="s">
        <v>630</v>
      </c>
      <c r="F1" s="6" t="s">
        <v>629</v>
      </c>
      <c r="G1" s="6" t="s">
        <v>628</v>
      </c>
      <c r="H1" s="6" t="s">
        <v>627</v>
      </c>
      <c r="I1" s="6" t="s">
        <v>626</v>
      </c>
      <c r="J1" s="6" t="s">
        <v>625</v>
      </c>
      <c r="K1" s="7" t="s">
        <v>624</v>
      </c>
      <c r="M1" s="26" t="s">
        <v>665</v>
      </c>
      <c r="X1" s="503" t="s">
        <v>729</v>
      </c>
      <c r="Y1" s="503"/>
    </row>
    <row r="2" spans="1:44" x14ac:dyDescent="0.25">
      <c r="A2" s="6">
        <v>1183</v>
      </c>
      <c r="B2" s="6" t="s">
        <v>622</v>
      </c>
      <c r="C2" s="6" t="s">
        <v>621</v>
      </c>
      <c r="D2" s="6" t="s">
        <v>246</v>
      </c>
      <c r="E2" s="6" t="s">
        <v>241</v>
      </c>
      <c r="F2" s="6" t="s">
        <v>213</v>
      </c>
      <c r="G2" s="6">
        <v>800</v>
      </c>
      <c r="H2" s="6" t="s">
        <v>239</v>
      </c>
      <c r="I2" s="6" t="s">
        <v>211</v>
      </c>
      <c r="J2" s="6">
        <v>15</v>
      </c>
      <c r="K2" s="7">
        <v>2591257</v>
      </c>
      <c r="N2" s="6">
        <v>2015</v>
      </c>
      <c r="X2" s="503"/>
      <c r="Y2" s="503"/>
    </row>
    <row r="3" spans="1:44" x14ac:dyDescent="0.25">
      <c r="A3" s="6">
        <v>1186</v>
      </c>
      <c r="B3" s="6" t="s">
        <v>619</v>
      </c>
      <c r="C3" s="6" t="s">
        <v>618</v>
      </c>
      <c r="D3" s="6" t="s">
        <v>617</v>
      </c>
      <c r="E3" s="6" t="s">
        <v>241</v>
      </c>
      <c r="F3" s="6" t="s">
        <v>213</v>
      </c>
      <c r="G3" s="6">
        <v>800</v>
      </c>
      <c r="H3" s="6" t="s">
        <v>239</v>
      </c>
      <c r="I3" s="6" t="s">
        <v>211</v>
      </c>
      <c r="J3" s="6">
        <v>15</v>
      </c>
      <c r="K3" s="7">
        <v>840584</v>
      </c>
      <c r="M3" s="18">
        <v>1</v>
      </c>
      <c r="N3" s="15" t="s">
        <v>664</v>
      </c>
      <c r="P3" s="24" t="s">
        <v>250</v>
      </c>
      <c r="Q3" s="15" t="s">
        <v>659</v>
      </c>
      <c r="X3" s="504"/>
      <c r="Y3" s="504"/>
      <c r="Z3" s="122">
        <v>1999</v>
      </c>
      <c r="AA3" s="122">
        <f>Z3+1</f>
        <v>2000</v>
      </c>
      <c r="AB3" s="122">
        <f t="shared" ref="AB3:AR3" si="0">AA3+1</f>
        <v>2001</v>
      </c>
      <c r="AC3" s="122">
        <f t="shared" si="0"/>
        <v>2002</v>
      </c>
      <c r="AD3" s="122">
        <f t="shared" si="0"/>
        <v>2003</v>
      </c>
      <c r="AE3" s="122">
        <f t="shared" si="0"/>
        <v>2004</v>
      </c>
      <c r="AF3" s="122">
        <f t="shared" si="0"/>
        <v>2005</v>
      </c>
      <c r="AG3" s="122">
        <f t="shared" si="0"/>
        <v>2006</v>
      </c>
      <c r="AH3" s="122">
        <f t="shared" si="0"/>
        <v>2007</v>
      </c>
      <c r="AI3" s="122">
        <f t="shared" si="0"/>
        <v>2008</v>
      </c>
      <c r="AJ3" s="122">
        <f t="shared" si="0"/>
        <v>2009</v>
      </c>
      <c r="AK3" s="122"/>
      <c r="AL3" s="122"/>
      <c r="AM3" s="122"/>
      <c r="AN3" s="122">
        <f>AJ3+1</f>
        <v>2010</v>
      </c>
      <c r="AO3" s="122">
        <f t="shared" si="0"/>
        <v>2011</v>
      </c>
      <c r="AP3" s="122">
        <f t="shared" si="0"/>
        <v>2012</v>
      </c>
      <c r="AQ3" s="122">
        <f t="shared" si="0"/>
        <v>2013</v>
      </c>
      <c r="AR3" s="122">
        <f t="shared" si="0"/>
        <v>2014</v>
      </c>
    </row>
    <row r="4" spans="1:44" x14ac:dyDescent="0.25">
      <c r="A4" s="6">
        <v>1209</v>
      </c>
      <c r="B4" s="6" t="s">
        <v>615</v>
      </c>
      <c r="C4" s="6" t="s">
        <v>521</v>
      </c>
      <c r="D4" s="6" t="s">
        <v>520</v>
      </c>
      <c r="E4" s="6" t="s">
        <v>614</v>
      </c>
      <c r="F4" s="6" t="s">
        <v>213</v>
      </c>
      <c r="G4" s="6">
        <v>500</v>
      </c>
      <c r="H4" s="6" t="s">
        <v>612</v>
      </c>
      <c r="I4" s="6" t="s">
        <v>211</v>
      </c>
      <c r="J4" s="6">
        <v>15</v>
      </c>
      <c r="K4" s="7">
        <v>5527646</v>
      </c>
      <c r="M4" s="18">
        <f t="shared" ref="M4:M30" si="1">M3+1</f>
        <v>2</v>
      </c>
      <c r="N4" s="24" t="s">
        <v>500</v>
      </c>
      <c r="O4" s="22">
        <v>0.22500000000000001</v>
      </c>
      <c r="P4" s="25">
        <f>SUMIFS($K$2:$K$123,$A$2:$A$123,$N4)*O4</f>
        <v>722826.9</v>
      </c>
      <c r="X4" s="123" t="s">
        <v>730</v>
      </c>
      <c r="Y4" s="121"/>
      <c r="Z4" s="121">
        <v>47484.340662582101</v>
      </c>
      <c r="AA4" s="121">
        <v>49215.784773085565</v>
      </c>
      <c r="AB4" s="121">
        <v>46456.764180583523</v>
      </c>
      <c r="AC4" s="121">
        <v>43347.273067682945</v>
      </c>
      <c r="AD4" s="121">
        <v>43661.533086179217</v>
      </c>
      <c r="AE4" s="121">
        <v>40736.296562314375</v>
      </c>
      <c r="AF4" s="121">
        <v>45275.859148190546</v>
      </c>
      <c r="AG4" s="121">
        <v>44031.994578805556</v>
      </c>
      <c r="AH4" s="121">
        <v>50147.159172394611</v>
      </c>
      <c r="AI4" s="121">
        <v>47069.131277928922</v>
      </c>
      <c r="AJ4" s="121">
        <v>48413.236379824419</v>
      </c>
      <c r="AK4" s="121"/>
      <c r="AL4" s="121"/>
      <c r="AM4" s="121"/>
      <c r="AN4" s="121">
        <v>46218.497362134185</v>
      </c>
      <c r="AO4" s="121">
        <v>46278.571671170153</v>
      </c>
      <c r="AP4" s="121">
        <v>43902.052342427014</v>
      </c>
      <c r="AQ4" s="121">
        <v>46375.372948362579</v>
      </c>
      <c r="AR4" s="121">
        <v>51608.770043293574</v>
      </c>
    </row>
    <row r="5" spans="1:44" x14ac:dyDescent="0.25">
      <c r="A5" s="6">
        <v>120901</v>
      </c>
      <c r="B5" s="6" t="s">
        <v>663</v>
      </c>
      <c r="C5" s="6" t="s">
        <v>397</v>
      </c>
      <c r="D5" s="6" t="s">
        <v>520</v>
      </c>
      <c r="E5" s="6" t="s">
        <v>614</v>
      </c>
      <c r="F5" s="6" t="s">
        <v>213</v>
      </c>
      <c r="G5" s="6">
        <v>500</v>
      </c>
      <c r="H5" s="6" t="s">
        <v>612</v>
      </c>
      <c r="I5" s="6" t="s">
        <v>211</v>
      </c>
      <c r="J5" s="6">
        <v>15</v>
      </c>
      <c r="K5" s="7">
        <v>17100</v>
      </c>
      <c r="M5" s="18">
        <f t="shared" si="1"/>
        <v>3</v>
      </c>
      <c r="N5" s="24" t="s">
        <v>495</v>
      </c>
      <c r="O5" s="22">
        <v>1</v>
      </c>
      <c r="P5" s="25">
        <f>SUMIFS($K$2:$K$123,$A$2:$A$123,$N5)*O5</f>
        <v>2412692</v>
      </c>
      <c r="X5" s="123" t="s">
        <v>731</v>
      </c>
      <c r="Y5" s="121"/>
      <c r="Z5" s="121">
        <v>13406.841140331324</v>
      </c>
      <c r="AA5" s="121">
        <v>13615.825719392387</v>
      </c>
      <c r="AB5" s="121">
        <v>9917.5538008101958</v>
      </c>
      <c r="AC5" s="121">
        <v>11403.658451909541</v>
      </c>
      <c r="AD5" s="121">
        <v>9989.5554950937803</v>
      </c>
      <c r="AE5" s="121">
        <v>8422.6156634707058</v>
      </c>
      <c r="AF5" s="121">
        <v>8572.8287502318435</v>
      </c>
      <c r="AG5" s="121">
        <v>8663.1987369032522</v>
      </c>
      <c r="AH5" s="121">
        <v>9059.0620762623548</v>
      </c>
      <c r="AI5" s="121">
        <v>9677.0090100080633</v>
      </c>
      <c r="AJ5" s="121">
        <v>9512.7229854979196</v>
      </c>
      <c r="AK5" s="121"/>
      <c r="AL5" s="121"/>
      <c r="AM5" s="121"/>
      <c r="AN5" s="121">
        <v>9627.9530551373027</v>
      </c>
      <c r="AO5" s="121">
        <v>9899.774395667082</v>
      </c>
      <c r="AP5" s="121">
        <v>9890.1369812997364</v>
      </c>
      <c r="AQ5" s="121">
        <v>11883.569188053421</v>
      </c>
      <c r="AR5" s="121">
        <v>15573.168533168713</v>
      </c>
    </row>
    <row r="6" spans="1:44" x14ac:dyDescent="0.25">
      <c r="A6" s="6">
        <v>1210</v>
      </c>
      <c r="B6" s="6" t="s">
        <v>610</v>
      </c>
      <c r="C6" s="6" t="s">
        <v>221</v>
      </c>
      <c r="D6" s="6" t="s">
        <v>609</v>
      </c>
      <c r="E6" s="6" t="s">
        <v>241</v>
      </c>
      <c r="F6" s="6" t="s">
        <v>213</v>
      </c>
      <c r="G6" s="6">
        <v>800</v>
      </c>
      <c r="H6" s="6" t="s">
        <v>239</v>
      </c>
      <c r="I6" s="6" t="s">
        <v>211</v>
      </c>
      <c r="J6" s="6">
        <v>15</v>
      </c>
      <c r="K6" s="7">
        <v>8181901</v>
      </c>
      <c r="M6" s="18">
        <f t="shared" si="1"/>
        <v>4</v>
      </c>
      <c r="N6" s="24" t="s">
        <v>419</v>
      </c>
      <c r="O6" s="22">
        <v>1</v>
      </c>
      <c r="P6" s="25">
        <f>SUMIFS($K$2:$K$123,$A$2:$A$123,$N6)*O6</f>
        <v>335193</v>
      </c>
      <c r="X6" s="123" t="s">
        <v>657</v>
      </c>
      <c r="Y6" s="121"/>
      <c r="Z6" s="121">
        <v>42362.325885577491</v>
      </c>
      <c r="AA6" s="121">
        <v>44437.321121016517</v>
      </c>
      <c r="AB6" s="121">
        <v>45008.525555918946</v>
      </c>
      <c r="AC6" s="121">
        <v>44886.720530989849</v>
      </c>
      <c r="AD6" s="121">
        <v>41926.400933094905</v>
      </c>
      <c r="AE6" s="121">
        <v>40448.481036581841</v>
      </c>
      <c r="AF6" s="121">
        <v>38491.73943482319</v>
      </c>
      <c r="AG6" s="121">
        <v>34531.325462924768</v>
      </c>
      <c r="AH6" s="121">
        <v>35075.259946634804</v>
      </c>
      <c r="AI6" s="121">
        <v>32506.773298994947</v>
      </c>
      <c r="AJ6" s="121">
        <v>35962.162044728393</v>
      </c>
      <c r="AK6" s="121"/>
      <c r="AL6" s="121"/>
      <c r="AM6" s="121"/>
      <c r="AN6" s="121">
        <v>33450.082680947235</v>
      </c>
      <c r="AO6" s="121">
        <v>36254.099873226303</v>
      </c>
      <c r="AP6" s="121">
        <v>39007.813362446352</v>
      </c>
      <c r="AQ6" s="121">
        <v>37459.891155901139</v>
      </c>
      <c r="AR6" s="121">
        <v>45901.639380084067</v>
      </c>
    </row>
    <row r="7" spans="1:44" x14ac:dyDescent="0.25">
      <c r="A7" s="6">
        <v>1225</v>
      </c>
      <c r="B7" s="6" t="s">
        <v>607</v>
      </c>
      <c r="C7" s="6" t="s">
        <v>309</v>
      </c>
      <c r="D7" s="6" t="s">
        <v>308</v>
      </c>
      <c r="E7" s="6" t="s">
        <v>336</v>
      </c>
      <c r="F7" s="6" t="s">
        <v>213</v>
      </c>
      <c r="G7" s="6">
        <v>903</v>
      </c>
      <c r="H7" s="6" t="s">
        <v>334</v>
      </c>
      <c r="I7" s="6" t="s">
        <v>211</v>
      </c>
      <c r="J7" s="6">
        <v>15</v>
      </c>
      <c r="K7" s="7">
        <v>-22312</v>
      </c>
      <c r="M7" s="18">
        <f t="shared" si="1"/>
        <v>5</v>
      </c>
      <c r="N7" s="24" t="s">
        <v>661</v>
      </c>
      <c r="P7" s="23">
        <v>318161.01944444445</v>
      </c>
      <c r="R7" s="23"/>
      <c r="X7" s="123" t="s">
        <v>732</v>
      </c>
      <c r="Y7" s="121"/>
      <c r="Z7" s="121">
        <v>103253.50768849092</v>
      </c>
      <c r="AA7" s="121">
        <v>107268.93161349447</v>
      </c>
      <c r="AB7" s="121">
        <v>101382.84353731267</v>
      </c>
      <c r="AC7" s="121">
        <v>99637.652050582328</v>
      </c>
      <c r="AD7" s="121">
        <v>95577.489514367888</v>
      </c>
      <c r="AE7" s="121">
        <v>89607.393262366924</v>
      </c>
      <c r="AF7" s="121">
        <v>92340.427333245578</v>
      </c>
      <c r="AG7" s="121">
        <v>87226.518778633559</v>
      </c>
      <c r="AH7" s="121">
        <v>94281.481195291766</v>
      </c>
      <c r="AI7" s="121">
        <v>89252.913586931929</v>
      </c>
      <c r="AJ7" s="121">
        <v>93888.121410050735</v>
      </c>
      <c r="AK7" s="121"/>
      <c r="AL7" s="121"/>
      <c r="AM7" s="121"/>
      <c r="AN7" s="121">
        <v>89296.53309821873</v>
      </c>
      <c r="AO7" s="121">
        <v>92432.445940063539</v>
      </c>
      <c r="AP7" s="121">
        <v>92800.002686173102</v>
      </c>
      <c r="AQ7" s="121">
        <v>95718.83329231714</v>
      </c>
      <c r="AR7" s="121">
        <v>113083.57795654636</v>
      </c>
    </row>
    <row r="8" spans="1:44" x14ac:dyDescent="0.25">
      <c r="A8" s="6">
        <v>1230</v>
      </c>
      <c r="B8" s="6" t="s">
        <v>605</v>
      </c>
      <c r="C8" s="6" t="s">
        <v>395</v>
      </c>
      <c r="D8" s="6" t="s">
        <v>604</v>
      </c>
      <c r="F8" s="6" t="s">
        <v>213</v>
      </c>
      <c r="H8" s="6" t="s">
        <v>212</v>
      </c>
      <c r="I8" s="6" t="s">
        <v>211</v>
      </c>
      <c r="J8" s="6">
        <v>15</v>
      </c>
      <c r="K8" s="7">
        <v>664161</v>
      </c>
      <c r="M8" s="18">
        <f t="shared" si="1"/>
        <v>6</v>
      </c>
      <c r="P8" s="23">
        <f>SUM(P4:P7)</f>
        <v>3788872.9194444446</v>
      </c>
      <c r="Q8" s="22">
        <v>0.70468945142405404</v>
      </c>
      <c r="R8" s="21">
        <f>P8*Q8</f>
        <v>2669978.7791187596</v>
      </c>
      <c r="X8" s="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</row>
    <row r="9" spans="1:44" x14ac:dyDescent="0.25">
      <c r="A9" s="6">
        <v>1234</v>
      </c>
      <c r="B9" s="6" t="s">
        <v>602</v>
      </c>
      <c r="C9" s="6" t="s">
        <v>337</v>
      </c>
      <c r="D9" s="6" t="s">
        <v>308</v>
      </c>
      <c r="E9" s="6" t="s">
        <v>336</v>
      </c>
      <c r="F9" s="6" t="s">
        <v>213</v>
      </c>
      <c r="G9" s="6">
        <v>903</v>
      </c>
      <c r="H9" s="6" t="s">
        <v>334</v>
      </c>
      <c r="I9" s="6" t="s">
        <v>211</v>
      </c>
      <c r="J9" s="6">
        <v>15</v>
      </c>
      <c r="K9" s="7">
        <v>3107239</v>
      </c>
      <c r="M9" s="18">
        <f t="shared" si="1"/>
        <v>7</v>
      </c>
      <c r="X9" s="1"/>
      <c r="Y9" s="121"/>
      <c r="Z9" s="121" t="e">
        <f>'[2]NL Hydro Load Density'!#REF!</f>
        <v>#REF!</v>
      </c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>
        <f>AR5</f>
        <v>15573.168533168713</v>
      </c>
    </row>
    <row r="10" spans="1:44" x14ac:dyDescent="0.25">
      <c r="A10" s="6">
        <v>1236</v>
      </c>
      <c r="B10" s="6" t="s">
        <v>600</v>
      </c>
      <c r="C10" s="6" t="s">
        <v>599</v>
      </c>
      <c r="D10" s="6" t="s">
        <v>242</v>
      </c>
      <c r="E10" s="6" t="s">
        <v>250</v>
      </c>
      <c r="F10" s="6" t="s">
        <v>250</v>
      </c>
      <c r="G10" s="6">
        <v>900</v>
      </c>
      <c r="H10" s="6" t="s">
        <v>597</v>
      </c>
      <c r="I10" s="6" t="s">
        <v>211</v>
      </c>
      <c r="J10" s="6">
        <v>15</v>
      </c>
      <c r="K10" s="7">
        <v>3310420</v>
      </c>
      <c r="M10" s="18">
        <f t="shared" si="1"/>
        <v>8</v>
      </c>
      <c r="N10" s="15" t="s">
        <v>662</v>
      </c>
      <c r="P10" s="24" t="s">
        <v>250</v>
      </c>
      <c r="Q10" s="15" t="s">
        <v>659</v>
      </c>
      <c r="X10" s="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</row>
    <row r="11" spans="1:44" x14ac:dyDescent="0.25">
      <c r="A11" s="6">
        <v>1242</v>
      </c>
      <c r="B11" s="6" t="s">
        <v>595</v>
      </c>
      <c r="C11" s="6" t="s">
        <v>588</v>
      </c>
      <c r="D11" s="6" t="s">
        <v>304</v>
      </c>
      <c r="E11" s="6" t="s">
        <v>241</v>
      </c>
      <c r="F11" s="6" t="s">
        <v>213</v>
      </c>
      <c r="G11" s="6">
        <v>800</v>
      </c>
      <c r="H11" s="6" t="s">
        <v>239</v>
      </c>
      <c r="I11" s="6" t="s">
        <v>211</v>
      </c>
      <c r="J11" s="6">
        <v>15</v>
      </c>
      <c r="K11" s="7">
        <v>3875480</v>
      </c>
      <c r="M11" s="18">
        <f t="shared" si="1"/>
        <v>9</v>
      </c>
      <c r="N11" s="24" t="s">
        <v>533</v>
      </c>
      <c r="O11" s="22">
        <v>0.2</v>
      </c>
      <c r="P11" s="25">
        <f>SUMIFS($K$2:$K$123,$A$2:$A$123,$N11)*O11</f>
        <v>103692.6</v>
      </c>
      <c r="X11" s="1"/>
      <c r="Y11" s="121"/>
      <c r="Z11" s="121">
        <f>AVERAGE(AH5:AR5)</f>
        <v>10640.424528136826</v>
      </c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</row>
    <row r="12" spans="1:44" x14ac:dyDescent="0.25">
      <c r="A12" s="6">
        <v>1247</v>
      </c>
      <c r="B12" s="6" t="s">
        <v>591</v>
      </c>
      <c r="C12" s="6" t="s">
        <v>588</v>
      </c>
      <c r="D12" s="6" t="s">
        <v>304</v>
      </c>
      <c r="E12" s="6" t="s">
        <v>241</v>
      </c>
      <c r="F12" s="6" t="s">
        <v>213</v>
      </c>
      <c r="G12" s="6">
        <v>800</v>
      </c>
      <c r="H12" s="6" t="s">
        <v>239</v>
      </c>
      <c r="I12" s="6" t="s">
        <v>211</v>
      </c>
      <c r="J12" s="6">
        <v>15</v>
      </c>
      <c r="K12" s="7">
        <v>17445</v>
      </c>
      <c r="M12" s="18">
        <f t="shared" si="1"/>
        <v>10</v>
      </c>
      <c r="N12" s="24" t="s">
        <v>519</v>
      </c>
      <c r="O12" s="22">
        <v>1</v>
      </c>
      <c r="P12" s="25">
        <f>SUMIFS($K$2:$K$123,$A$2:$A$123,$N12)*O12</f>
        <v>6148868</v>
      </c>
      <c r="X12" s="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</row>
    <row r="13" spans="1:44" x14ac:dyDescent="0.25">
      <c r="A13" s="6">
        <v>1268</v>
      </c>
      <c r="B13" s="6" t="s">
        <v>586</v>
      </c>
      <c r="C13" s="6" t="s">
        <v>354</v>
      </c>
      <c r="D13" s="6" t="s">
        <v>251</v>
      </c>
      <c r="E13" s="6" t="s">
        <v>250</v>
      </c>
      <c r="F13" s="6" t="s">
        <v>250</v>
      </c>
      <c r="G13" s="6">
        <v>120</v>
      </c>
      <c r="H13" s="6" t="s">
        <v>248</v>
      </c>
      <c r="I13" s="6" t="s">
        <v>211</v>
      </c>
      <c r="J13" s="6">
        <v>15</v>
      </c>
      <c r="K13" s="7">
        <v>145498</v>
      </c>
      <c r="M13" s="18">
        <f t="shared" si="1"/>
        <v>11</v>
      </c>
      <c r="N13" s="24" t="s">
        <v>500</v>
      </c>
      <c r="O13" s="22">
        <v>0.15</v>
      </c>
      <c r="P13" s="25">
        <f>SUMIFS($K$2:$K$123,$A$2:$A$123,$N13)*O13</f>
        <v>481884.6</v>
      </c>
      <c r="X13" s="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</row>
    <row r="14" spans="1:44" x14ac:dyDescent="0.25">
      <c r="A14" s="6">
        <v>1273</v>
      </c>
      <c r="B14" s="6" t="s">
        <v>584</v>
      </c>
      <c r="C14" s="6" t="s">
        <v>354</v>
      </c>
      <c r="D14" s="6" t="s">
        <v>251</v>
      </c>
      <c r="E14" s="6" t="s">
        <v>250</v>
      </c>
      <c r="F14" s="6" t="s">
        <v>250</v>
      </c>
      <c r="G14" s="6">
        <v>130</v>
      </c>
      <c r="H14" s="6" t="s">
        <v>452</v>
      </c>
      <c r="I14" s="6" t="s">
        <v>211</v>
      </c>
      <c r="J14" s="6">
        <v>15</v>
      </c>
      <c r="K14" s="7">
        <v>1441248</v>
      </c>
      <c r="M14" s="18">
        <f t="shared" si="1"/>
        <v>12</v>
      </c>
      <c r="N14" s="24" t="s">
        <v>414</v>
      </c>
      <c r="O14" s="22">
        <v>1</v>
      </c>
      <c r="P14" s="25">
        <f>SUMIFS($K$2:$K$123,$A$2:$A$123,$N14)*O14</f>
        <v>675442</v>
      </c>
    </row>
    <row r="15" spans="1:44" x14ac:dyDescent="0.25">
      <c r="A15" s="6">
        <v>1279</v>
      </c>
      <c r="B15" s="6" t="s">
        <v>582</v>
      </c>
      <c r="C15" s="6" t="s">
        <v>351</v>
      </c>
      <c r="D15" s="6" t="s">
        <v>316</v>
      </c>
      <c r="E15" s="6" t="s">
        <v>250</v>
      </c>
      <c r="F15" s="6" t="s">
        <v>250</v>
      </c>
      <c r="G15" s="6">
        <v>110</v>
      </c>
      <c r="H15" s="6" t="s">
        <v>346</v>
      </c>
      <c r="I15" s="6" t="s">
        <v>211</v>
      </c>
      <c r="J15" s="6">
        <v>15</v>
      </c>
      <c r="K15" s="7">
        <v>476638</v>
      </c>
      <c r="M15" s="18">
        <f t="shared" si="1"/>
        <v>13</v>
      </c>
      <c r="N15" s="24" t="s">
        <v>661</v>
      </c>
      <c r="P15" s="23">
        <v>121127.29166666666</v>
      </c>
      <c r="R15" s="23"/>
    </row>
    <row r="16" spans="1:44" x14ac:dyDescent="0.25">
      <c r="A16" s="6">
        <v>1281</v>
      </c>
      <c r="B16" s="6" t="s">
        <v>580</v>
      </c>
      <c r="C16" s="6" t="s">
        <v>351</v>
      </c>
      <c r="D16" s="6" t="s">
        <v>316</v>
      </c>
      <c r="E16" s="6" t="s">
        <v>250</v>
      </c>
      <c r="F16" s="6" t="s">
        <v>250</v>
      </c>
      <c r="G16" s="6">
        <v>110</v>
      </c>
      <c r="H16" s="6" t="s">
        <v>346</v>
      </c>
      <c r="I16" s="6" t="s">
        <v>211</v>
      </c>
      <c r="J16" s="6">
        <v>15</v>
      </c>
      <c r="K16" s="7">
        <v>515278</v>
      </c>
      <c r="M16" s="18">
        <f t="shared" si="1"/>
        <v>14</v>
      </c>
      <c r="P16" s="23">
        <f>SUM(P11:P15)</f>
        <v>7531014.4916666662</v>
      </c>
      <c r="Q16" s="22">
        <v>0.62354281332859285</v>
      </c>
      <c r="R16" s="21">
        <f>P16*Q16</f>
        <v>4695909.963352236</v>
      </c>
    </row>
    <row r="17" spans="1:18" x14ac:dyDescent="0.25">
      <c r="A17" s="6">
        <v>128101</v>
      </c>
      <c r="B17" s="6" t="s">
        <v>578</v>
      </c>
      <c r="C17" s="6" t="s">
        <v>351</v>
      </c>
      <c r="D17" s="6" t="s">
        <v>316</v>
      </c>
      <c r="E17" s="6" t="s">
        <v>250</v>
      </c>
      <c r="F17" s="6" t="s">
        <v>250</v>
      </c>
      <c r="G17" s="6">
        <v>110</v>
      </c>
      <c r="H17" s="6" t="s">
        <v>346</v>
      </c>
      <c r="I17" s="6" t="s">
        <v>211</v>
      </c>
      <c r="J17" s="6">
        <v>15</v>
      </c>
      <c r="K17" s="7">
        <v>6353</v>
      </c>
      <c r="M17" s="18">
        <f t="shared" si="1"/>
        <v>15</v>
      </c>
    </row>
    <row r="18" spans="1:18" x14ac:dyDescent="0.25">
      <c r="A18" s="6">
        <v>1284</v>
      </c>
      <c r="B18" s="6" t="s">
        <v>576</v>
      </c>
      <c r="C18" s="6" t="s">
        <v>351</v>
      </c>
      <c r="D18" s="6" t="s">
        <v>316</v>
      </c>
      <c r="E18" s="6" t="s">
        <v>250</v>
      </c>
      <c r="F18" s="6" t="s">
        <v>250</v>
      </c>
      <c r="G18" s="6">
        <v>110</v>
      </c>
      <c r="H18" s="6" t="s">
        <v>346</v>
      </c>
      <c r="I18" s="6" t="s">
        <v>211</v>
      </c>
      <c r="J18" s="6">
        <v>15</v>
      </c>
      <c r="K18" s="7">
        <v>550497</v>
      </c>
      <c r="M18" s="18">
        <f t="shared" si="1"/>
        <v>16</v>
      </c>
      <c r="N18" s="15" t="s">
        <v>660</v>
      </c>
      <c r="P18" s="24" t="s">
        <v>250</v>
      </c>
      <c r="Q18" s="15" t="s">
        <v>659</v>
      </c>
    </row>
    <row r="19" spans="1:18" x14ac:dyDescent="0.25">
      <c r="A19" s="6">
        <v>128401</v>
      </c>
      <c r="B19" s="6" t="s">
        <v>574</v>
      </c>
      <c r="C19" s="6" t="s">
        <v>351</v>
      </c>
      <c r="D19" s="6" t="s">
        <v>316</v>
      </c>
      <c r="E19" s="6" t="s">
        <v>250</v>
      </c>
      <c r="F19" s="6" t="s">
        <v>250</v>
      </c>
      <c r="G19" s="6">
        <v>110</v>
      </c>
      <c r="H19" s="6" t="s">
        <v>346</v>
      </c>
      <c r="I19" s="6" t="s">
        <v>211</v>
      </c>
      <c r="J19" s="6">
        <v>15</v>
      </c>
      <c r="K19" s="7">
        <v>59334</v>
      </c>
      <c r="M19" s="18">
        <f t="shared" si="1"/>
        <v>17</v>
      </c>
      <c r="N19" s="24" t="s">
        <v>601</v>
      </c>
      <c r="O19" s="22">
        <v>0.48</v>
      </c>
      <c r="P19" s="25">
        <f t="shared" ref="P19:P26" si="2">SUMIFS($K$2:$K$123,$A$2:$A$123,$N19)*O19</f>
        <v>1589001.5999999999</v>
      </c>
    </row>
    <row r="20" spans="1:18" x14ac:dyDescent="0.25">
      <c r="A20" s="6">
        <v>1285</v>
      </c>
      <c r="B20" s="6" t="s">
        <v>572</v>
      </c>
      <c r="C20" s="6" t="s">
        <v>351</v>
      </c>
      <c r="D20" s="6" t="s">
        <v>316</v>
      </c>
      <c r="E20" s="6" t="s">
        <v>250</v>
      </c>
      <c r="F20" s="6" t="s">
        <v>250</v>
      </c>
      <c r="G20" s="6">
        <v>110</v>
      </c>
      <c r="H20" s="6" t="s">
        <v>346</v>
      </c>
      <c r="I20" s="6" t="s">
        <v>211</v>
      </c>
      <c r="J20" s="6">
        <v>15</v>
      </c>
      <c r="K20" s="7">
        <v>209274</v>
      </c>
      <c r="M20" s="18">
        <f t="shared" si="1"/>
        <v>18</v>
      </c>
      <c r="N20" s="24" t="s">
        <v>539</v>
      </c>
      <c r="O20" s="22">
        <v>0.04</v>
      </c>
      <c r="P20" s="25">
        <f t="shared" si="2"/>
        <v>52502.8</v>
      </c>
    </row>
    <row r="21" spans="1:18" x14ac:dyDescent="0.25">
      <c r="A21" s="6">
        <v>128501</v>
      </c>
      <c r="B21" s="6" t="s">
        <v>570</v>
      </c>
      <c r="C21" s="6" t="s">
        <v>351</v>
      </c>
      <c r="D21" s="6" t="s">
        <v>316</v>
      </c>
      <c r="E21" s="6" t="s">
        <v>250</v>
      </c>
      <c r="F21" s="6" t="s">
        <v>250</v>
      </c>
      <c r="G21" s="6">
        <v>110</v>
      </c>
      <c r="H21" s="6" t="s">
        <v>346</v>
      </c>
      <c r="I21" s="6" t="s">
        <v>211</v>
      </c>
      <c r="J21" s="6">
        <v>15</v>
      </c>
      <c r="K21" s="7">
        <v>47276</v>
      </c>
      <c r="M21" s="18">
        <f t="shared" si="1"/>
        <v>19</v>
      </c>
      <c r="N21" s="24" t="s">
        <v>404</v>
      </c>
      <c r="O21" s="22">
        <v>0.25</v>
      </c>
      <c r="P21" s="25">
        <f t="shared" si="2"/>
        <v>77183.25</v>
      </c>
    </row>
    <row r="22" spans="1:18" x14ac:dyDescent="0.25">
      <c r="A22" s="6">
        <v>1287</v>
      </c>
      <c r="B22" s="6" t="s">
        <v>568</v>
      </c>
      <c r="C22" s="6" t="s">
        <v>351</v>
      </c>
      <c r="D22" s="6" t="s">
        <v>316</v>
      </c>
      <c r="E22" s="6" t="s">
        <v>250</v>
      </c>
      <c r="F22" s="6" t="s">
        <v>250</v>
      </c>
      <c r="G22" s="6">
        <v>110</v>
      </c>
      <c r="H22" s="6" t="s">
        <v>346</v>
      </c>
      <c r="I22" s="6" t="s">
        <v>211</v>
      </c>
      <c r="J22" s="6">
        <v>15</v>
      </c>
      <c r="K22" s="7">
        <v>104114</v>
      </c>
      <c r="M22" s="18">
        <f t="shared" si="1"/>
        <v>20</v>
      </c>
      <c r="N22" s="24" t="s">
        <v>274</v>
      </c>
      <c r="O22" s="22">
        <v>0.13</v>
      </c>
      <c r="P22" s="25">
        <f t="shared" si="2"/>
        <v>0</v>
      </c>
    </row>
    <row r="23" spans="1:18" x14ac:dyDescent="0.25">
      <c r="A23" s="6">
        <v>128701</v>
      </c>
      <c r="B23" s="6" t="s">
        <v>566</v>
      </c>
      <c r="C23" s="6" t="s">
        <v>351</v>
      </c>
      <c r="D23" s="6" t="s">
        <v>316</v>
      </c>
      <c r="E23" s="6" t="s">
        <v>250</v>
      </c>
      <c r="F23" s="6" t="s">
        <v>250</v>
      </c>
      <c r="G23" s="6">
        <v>110</v>
      </c>
      <c r="H23" s="6" t="s">
        <v>346</v>
      </c>
      <c r="I23" s="6" t="s">
        <v>211</v>
      </c>
      <c r="J23" s="6">
        <v>15</v>
      </c>
      <c r="K23" s="7">
        <v>32093</v>
      </c>
      <c r="M23" s="18">
        <f t="shared" si="1"/>
        <v>21</v>
      </c>
      <c r="N23" s="24" t="s">
        <v>272</v>
      </c>
      <c r="O23" s="22">
        <v>0.17</v>
      </c>
      <c r="P23" s="25">
        <f t="shared" si="2"/>
        <v>0</v>
      </c>
    </row>
    <row r="24" spans="1:18" x14ac:dyDescent="0.25">
      <c r="A24" s="6">
        <v>1290</v>
      </c>
      <c r="B24" s="6" t="s">
        <v>564</v>
      </c>
      <c r="C24" s="6" t="s">
        <v>351</v>
      </c>
      <c r="D24" s="6" t="s">
        <v>316</v>
      </c>
      <c r="E24" s="6" t="s">
        <v>250</v>
      </c>
      <c r="F24" s="6" t="s">
        <v>250</v>
      </c>
      <c r="G24" s="6">
        <v>110</v>
      </c>
      <c r="H24" s="6" t="s">
        <v>346</v>
      </c>
      <c r="I24" s="6" t="s">
        <v>211</v>
      </c>
      <c r="J24" s="6">
        <v>15</v>
      </c>
      <c r="K24" s="7">
        <v>503055</v>
      </c>
      <c r="M24" s="18">
        <f t="shared" si="1"/>
        <v>22</v>
      </c>
      <c r="N24" s="24" t="s">
        <v>269</v>
      </c>
      <c r="O24" s="22">
        <v>1.4999999999999999E-2</v>
      </c>
      <c r="P24" s="25">
        <f t="shared" si="2"/>
        <v>0</v>
      </c>
    </row>
    <row r="25" spans="1:18" x14ac:dyDescent="0.25">
      <c r="A25" s="6">
        <v>129001</v>
      </c>
      <c r="B25" s="6" t="s">
        <v>562</v>
      </c>
      <c r="C25" s="6" t="s">
        <v>351</v>
      </c>
      <c r="D25" s="6" t="s">
        <v>316</v>
      </c>
      <c r="E25" s="6" t="s">
        <v>250</v>
      </c>
      <c r="F25" s="6" t="s">
        <v>250</v>
      </c>
      <c r="G25" s="6">
        <v>110</v>
      </c>
      <c r="H25" s="6" t="s">
        <v>346</v>
      </c>
      <c r="I25" s="6" t="s">
        <v>211</v>
      </c>
      <c r="J25" s="6">
        <v>15</v>
      </c>
      <c r="K25" s="7">
        <v>27304</v>
      </c>
      <c r="M25" s="18">
        <f t="shared" si="1"/>
        <v>23</v>
      </c>
      <c r="N25" s="24" t="s">
        <v>266</v>
      </c>
      <c r="O25" s="22">
        <v>0.30499999999999999</v>
      </c>
      <c r="P25" s="25">
        <f t="shared" si="2"/>
        <v>0</v>
      </c>
    </row>
    <row r="26" spans="1:18" x14ac:dyDescent="0.25">
      <c r="A26" s="6">
        <v>129002</v>
      </c>
      <c r="B26" s="6" t="s">
        <v>658</v>
      </c>
      <c r="C26" s="6" t="s">
        <v>351</v>
      </c>
      <c r="D26" s="6" t="s">
        <v>316</v>
      </c>
      <c r="E26" s="6" t="s">
        <v>250</v>
      </c>
      <c r="F26" s="6" t="s">
        <v>250</v>
      </c>
      <c r="G26" s="6">
        <v>110</v>
      </c>
      <c r="H26" s="6" t="s">
        <v>346</v>
      </c>
      <c r="I26" s="6" t="s">
        <v>211</v>
      </c>
      <c r="J26" s="6">
        <v>15</v>
      </c>
      <c r="K26" s="7">
        <v>-195</v>
      </c>
      <c r="M26" s="18">
        <f t="shared" si="1"/>
        <v>24</v>
      </c>
      <c r="N26" s="24" t="s">
        <v>260</v>
      </c>
      <c r="O26" s="22">
        <v>0.25</v>
      </c>
      <c r="P26" s="25">
        <f t="shared" si="2"/>
        <v>0</v>
      </c>
    </row>
    <row r="27" spans="1:18" x14ac:dyDescent="0.25">
      <c r="A27" s="6">
        <v>1291</v>
      </c>
      <c r="B27" s="6" t="s">
        <v>560</v>
      </c>
      <c r="C27" s="6" t="s">
        <v>317</v>
      </c>
      <c r="D27" s="6" t="s">
        <v>316</v>
      </c>
      <c r="E27" s="6" t="s">
        <v>250</v>
      </c>
      <c r="F27" s="6" t="s">
        <v>250</v>
      </c>
      <c r="G27" s="6">
        <v>110</v>
      </c>
      <c r="H27" s="6" t="s">
        <v>346</v>
      </c>
      <c r="I27" s="6" t="s">
        <v>211</v>
      </c>
      <c r="J27" s="6">
        <v>15</v>
      </c>
      <c r="K27" s="7">
        <v>141144</v>
      </c>
      <c r="M27" s="18">
        <f t="shared" si="1"/>
        <v>25</v>
      </c>
      <c r="N27" s="24"/>
      <c r="P27" s="23">
        <f>SUM(P19:P26)</f>
        <v>1718687.65</v>
      </c>
      <c r="Q27" s="22">
        <v>0.67575917808170261</v>
      </c>
      <c r="R27" s="21">
        <v>1522598</v>
      </c>
    </row>
    <row r="28" spans="1:18" x14ac:dyDescent="0.25">
      <c r="A28" s="6">
        <v>1293</v>
      </c>
      <c r="B28" s="6" t="s">
        <v>558</v>
      </c>
      <c r="C28" s="6" t="s">
        <v>351</v>
      </c>
      <c r="D28" s="6" t="s">
        <v>316</v>
      </c>
      <c r="E28" s="6" t="s">
        <v>250</v>
      </c>
      <c r="F28" s="6" t="s">
        <v>250</v>
      </c>
      <c r="G28" s="6">
        <v>110</v>
      </c>
      <c r="H28" s="6" t="s">
        <v>346</v>
      </c>
      <c r="I28" s="6" t="s">
        <v>211</v>
      </c>
      <c r="J28" s="6">
        <v>15</v>
      </c>
      <c r="K28" s="7">
        <v>4308838</v>
      </c>
      <c r="M28" s="18">
        <f t="shared" si="1"/>
        <v>26</v>
      </c>
      <c r="R28" s="17">
        <f>SUM(R8,R16,R27)</f>
        <v>8888486.7424709946</v>
      </c>
    </row>
    <row r="29" spans="1:18" x14ac:dyDescent="0.25">
      <c r="A29" s="6">
        <v>129301</v>
      </c>
      <c r="B29" s="6" t="s">
        <v>556</v>
      </c>
      <c r="C29" s="6" t="s">
        <v>351</v>
      </c>
      <c r="D29" s="6" t="s">
        <v>316</v>
      </c>
      <c r="E29" s="6" t="s">
        <v>250</v>
      </c>
      <c r="F29" s="6" t="s">
        <v>250</v>
      </c>
      <c r="G29" s="6">
        <v>110</v>
      </c>
      <c r="H29" s="6" t="s">
        <v>346</v>
      </c>
      <c r="I29" s="6" t="s">
        <v>211</v>
      </c>
      <c r="J29" s="6">
        <v>15</v>
      </c>
      <c r="K29" s="7">
        <v>349738</v>
      </c>
      <c r="M29" s="18">
        <f t="shared" si="1"/>
        <v>27</v>
      </c>
      <c r="P29" s="15" t="s">
        <v>657</v>
      </c>
      <c r="Q29" s="20">
        <v>0.94209394674575997</v>
      </c>
      <c r="R29" s="19">
        <f>R28*Q29</f>
        <v>8373789.5558118625</v>
      </c>
    </row>
    <row r="30" spans="1:18" x14ac:dyDescent="0.25">
      <c r="A30" s="6">
        <v>129302</v>
      </c>
      <c r="B30" s="6" t="s">
        <v>556</v>
      </c>
      <c r="C30" s="6" t="s">
        <v>351</v>
      </c>
      <c r="D30" s="6" t="s">
        <v>316</v>
      </c>
      <c r="E30" s="6" t="s">
        <v>250</v>
      </c>
      <c r="F30" s="6" t="s">
        <v>250</v>
      </c>
      <c r="G30" s="6">
        <v>110</v>
      </c>
      <c r="H30" s="6" t="s">
        <v>346</v>
      </c>
      <c r="I30" s="6" t="s">
        <v>211</v>
      </c>
      <c r="J30" s="6">
        <v>15</v>
      </c>
      <c r="K30" s="7">
        <v>331</v>
      </c>
      <c r="M30" s="18">
        <f t="shared" si="1"/>
        <v>28</v>
      </c>
      <c r="R30" s="17">
        <f>SUM(R28:R29)</f>
        <v>17262276.298282858</v>
      </c>
    </row>
    <row r="31" spans="1:18" x14ac:dyDescent="0.25">
      <c r="A31" s="6">
        <v>1294</v>
      </c>
      <c r="B31" s="6" t="s">
        <v>554</v>
      </c>
      <c r="C31" s="6" t="s">
        <v>351</v>
      </c>
      <c r="D31" s="6" t="s">
        <v>316</v>
      </c>
      <c r="E31" s="6" t="s">
        <v>250</v>
      </c>
      <c r="F31" s="6" t="s">
        <v>250</v>
      </c>
      <c r="G31" s="6">
        <v>110</v>
      </c>
      <c r="H31" s="6" t="s">
        <v>346</v>
      </c>
      <c r="I31" s="6" t="s">
        <v>211</v>
      </c>
      <c r="J31" s="6">
        <v>15</v>
      </c>
      <c r="K31" s="7">
        <v>163801</v>
      </c>
    </row>
    <row r="32" spans="1:18" x14ac:dyDescent="0.25">
      <c r="A32" s="6">
        <v>1295</v>
      </c>
      <c r="B32" s="6" t="s">
        <v>551</v>
      </c>
      <c r="C32" s="6" t="s">
        <v>351</v>
      </c>
      <c r="D32" s="6" t="s">
        <v>316</v>
      </c>
      <c r="E32" s="6" t="s">
        <v>250</v>
      </c>
      <c r="F32" s="6" t="s">
        <v>250</v>
      </c>
      <c r="G32" s="6">
        <v>110</v>
      </c>
      <c r="H32" s="6" t="s">
        <v>346</v>
      </c>
      <c r="I32" s="6" t="s">
        <v>211</v>
      </c>
      <c r="J32" s="6">
        <v>15</v>
      </c>
      <c r="K32" s="7">
        <v>561003</v>
      </c>
    </row>
    <row r="33" spans="1:11" x14ac:dyDescent="0.25">
      <c r="A33" s="6">
        <v>129501</v>
      </c>
      <c r="B33" s="6" t="s">
        <v>551</v>
      </c>
      <c r="C33" s="6" t="s">
        <v>351</v>
      </c>
      <c r="D33" s="6" t="s">
        <v>316</v>
      </c>
      <c r="E33" s="6" t="s">
        <v>250</v>
      </c>
      <c r="F33" s="6" t="s">
        <v>250</v>
      </c>
      <c r="H33" s="6" t="s">
        <v>212</v>
      </c>
      <c r="I33" s="6" t="s">
        <v>211</v>
      </c>
      <c r="J33" s="6">
        <v>15</v>
      </c>
      <c r="K33" s="7">
        <v>38144</v>
      </c>
    </row>
    <row r="34" spans="1:11" x14ac:dyDescent="0.25">
      <c r="A34" s="6">
        <v>1296</v>
      </c>
      <c r="B34" s="6" t="s">
        <v>549</v>
      </c>
      <c r="C34" s="6" t="s">
        <v>354</v>
      </c>
      <c r="D34" s="6" t="s">
        <v>251</v>
      </c>
      <c r="E34" s="6" t="s">
        <v>250</v>
      </c>
      <c r="F34" s="6" t="s">
        <v>250</v>
      </c>
      <c r="G34" s="6">
        <v>120</v>
      </c>
      <c r="H34" s="6" t="s">
        <v>248</v>
      </c>
      <c r="I34" s="6" t="s">
        <v>211</v>
      </c>
      <c r="J34" s="6">
        <v>15</v>
      </c>
      <c r="K34" s="7">
        <v>9661046</v>
      </c>
    </row>
    <row r="35" spans="1:11" x14ac:dyDescent="0.25">
      <c r="A35" s="6">
        <v>1297</v>
      </c>
      <c r="B35" s="6" t="s">
        <v>545</v>
      </c>
      <c r="C35" s="6" t="s">
        <v>354</v>
      </c>
      <c r="D35" s="6" t="s">
        <v>251</v>
      </c>
      <c r="E35" s="6" t="s">
        <v>250</v>
      </c>
      <c r="F35" s="6" t="s">
        <v>250</v>
      </c>
      <c r="G35" s="6">
        <v>120</v>
      </c>
      <c r="H35" s="6" t="s">
        <v>248</v>
      </c>
      <c r="I35" s="6" t="s">
        <v>211</v>
      </c>
      <c r="J35" s="6">
        <v>15</v>
      </c>
      <c r="K35" s="7">
        <v>5782709</v>
      </c>
    </row>
    <row r="36" spans="1:11" x14ac:dyDescent="0.25">
      <c r="A36" s="6">
        <v>1298</v>
      </c>
      <c r="B36" s="6" t="s">
        <v>543</v>
      </c>
      <c r="C36" s="6" t="s">
        <v>542</v>
      </c>
      <c r="D36" s="6" t="s">
        <v>251</v>
      </c>
      <c r="E36" s="6" t="s">
        <v>250</v>
      </c>
      <c r="F36" s="6" t="s">
        <v>250</v>
      </c>
      <c r="G36" s="6">
        <v>812</v>
      </c>
      <c r="H36" s="6" t="s">
        <v>540</v>
      </c>
      <c r="I36" s="6" t="s">
        <v>211</v>
      </c>
      <c r="J36" s="6">
        <v>15</v>
      </c>
      <c r="K36" s="7">
        <v>1335410</v>
      </c>
    </row>
    <row r="37" spans="1:11" x14ac:dyDescent="0.25">
      <c r="A37" s="6">
        <v>1303</v>
      </c>
      <c r="B37" s="6" t="s">
        <v>537</v>
      </c>
      <c r="C37" s="6" t="s">
        <v>538</v>
      </c>
      <c r="D37" s="6" t="s">
        <v>537</v>
      </c>
      <c r="E37" s="6" t="s">
        <v>536</v>
      </c>
      <c r="F37" s="6" t="s">
        <v>213</v>
      </c>
      <c r="G37" s="6">
        <v>901</v>
      </c>
      <c r="H37" s="6" t="s">
        <v>534</v>
      </c>
      <c r="I37" s="6" t="s">
        <v>211</v>
      </c>
      <c r="J37" s="6">
        <v>15</v>
      </c>
      <c r="K37" s="7">
        <v>1312570</v>
      </c>
    </row>
    <row r="38" spans="1:11" x14ac:dyDescent="0.25">
      <c r="A38" s="6">
        <v>1307</v>
      </c>
      <c r="B38" s="6" t="s">
        <v>532</v>
      </c>
      <c r="C38" s="6" t="s">
        <v>397</v>
      </c>
      <c r="D38" s="6" t="s">
        <v>520</v>
      </c>
      <c r="E38" s="6" t="s">
        <v>531</v>
      </c>
      <c r="F38" s="6" t="s">
        <v>213</v>
      </c>
      <c r="G38" s="6">
        <v>360</v>
      </c>
      <c r="H38" s="6" t="s">
        <v>529</v>
      </c>
      <c r="I38" s="6" t="s">
        <v>211</v>
      </c>
      <c r="J38" s="6">
        <v>15</v>
      </c>
      <c r="K38" s="7">
        <v>518463</v>
      </c>
    </row>
    <row r="39" spans="1:11" x14ac:dyDescent="0.25">
      <c r="A39" s="6">
        <v>1308</v>
      </c>
      <c r="B39" s="6" t="s">
        <v>527</v>
      </c>
      <c r="C39" s="6" t="s">
        <v>262</v>
      </c>
      <c r="D39" s="6" t="s">
        <v>402</v>
      </c>
      <c r="E39" s="6" t="s">
        <v>526</v>
      </c>
      <c r="F39" s="6" t="s">
        <v>213</v>
      </c>
      <c r="G39" s="6">
        <v>850</v>
      </c>
      <c r="H39" s="6" t="s">
        <v>524</v>
      </c>
      <c r="I39" s="6" t="s">
        <v>211</v>
      </c>
      <c r="J39" s="6">
        <v>15</v>
      </c>
      <c r="K39" s="7">
        <v>254370</v>
      </c>
    </row>
    <row r="40" spans="1:11" x14ac:dyDescent="0.25">
      <c r="A40" s="6">
        <v>1310</v>
      </c>
      <c r="B40" s="6" t="s">
        <v>522</v>
      </c>
      <c r="C40" s="6" t="s">
        <v>521</v>
      </c>
      <c r="D40" s="6" t="s">
        <v>520</v>
      </c>
      <c r="E40" s="6" t="s">
        <v>220</v>
      </c>
      <c r="F40" s="6" t="s">
        <v>220</v>
      </c>
      <c r="G40" s="6" t="s">
        <v>385</v>
      </c>
      <c r="H40" s="6" t="s">
        <v>384</v>
      </c>
      <c r="I40" s="6" t="s">
        <v>211</v>
      </c>
      <c r="J40" s="6">
        <v>15</v>
      </c>
      <c r="K40" s="7">
        <v>2586</v>
      </c>
    </row>
    <row r="41" spans="1:11" x14ac:dyDescent="0.25">
      <c r="A41" s="6">
        <v>1325</v>
      </c>
      <c r="B41" s="6" t="s">
        <v>518</v>
      </c>
      <c r="C41" s="6" t="s">
        <v>509</v>
      </c>
      <c r="D41" s="6" t="s">
        <v>285</v>
      </c>
      <c r="E41" s="6" t="s">
        <v>250</v>
      </c>
      <c r="F41" s="6" t="s">
        <v>250</v>
      </c>
      <c r="G41" s="6">
        <v>220</v>
      </c>
      <c r="H41" s="6" t="s">
        <v>411</v>
      </c>
      <c r="I41" s="6" t="s">
        <v>211</v>
      </c>
      <c r="J41" s="6">
        <v>15</v>
      </c>
      <c r="K41" s="7">
        <v>6148868</v>
      </c>
    </row>
    <row r="42" spans="1:11" x14ac:dyDescent="0.25">
      <c r="A42" s="6">
        <v>132501</v>
      </c>
      <c r="B42" s="6" t="s">
        <v>516</v>
      </c>
      <c r="C42" s="6" t="s">
        <v>509</v>
      </c>
      <c r="D42" s="6" t="s">
        <v>285</v>
      </c>
      <c r="E42" s="6" t="s">
        <v>250</v>
      </c>
      <c r="F42" s="6" t="s">
        <v>250</v>
      </c>
      <c r="G42" s="6">
        <v>220</v>
      </c>
      <c r="H42" s="6" t="s">
        <v>411</v>
      </c>
      <c r="I42" s="6" t="s">
        <v>211</v>
      </c>
      <c r="J42" s="6">
        <v>15</v>
      </c>
      <c r="K42" s="7">
        <v>218825</v>
      </c>
    </row>
    <row r="43" spans="1:11" x14ac:dyDescent="0.25">
      <c r="A43" s="6">
        <v>132502</v>
      </c>
      <c r="B43" s="6" t="s">
        <v>514</v>
      </c>
      <c r="C43" s="6" t="s">
        <v>509</v>
      </c>
      <c r="D43" s="6" t="s">
        <v>285</v>
      </c>
      <c r="E43" s="6" t="s">
        <v>250</v>
      </c>
      <c r="F43" s="6" t="s">
        <v>250</v>
      </c>
      <c r="G43" s="6">
        <v>220</v>
      </c>
      <c r="H43" s="6" t="s">
        <v>411</v>
      </c>
      <c r="I43" s="6" t="s">
        <v>211</v>
      </c>
      <c r="J43" s="6">
        <v>15</v>
      </c>
      <c r="K43" s="7">
        <v>277782</v>
      </c>
    </row>
    <row r="44" spans="1:11" x14ac:dyDescent="0.25">
      <c r="A44" s="6">
        <v>1332</v>
      </c>
      <c r="B44" s="6" t="s">
        <v>512</v>
      </c>
      <c r="C44" s="6" t="s">
        <v>509</v>
      </c>
      <c r="D44" s="6" t="s">
        <v>285</v>
      </c>
      <c r="E44" s="6" t="s">
        <v>250</v>
      </c>
      <c r="F44" s="6" t="s">
        <v>250</v>
      </c>
      <c r="G44" s="6">
        <v>130</v>
      </c>
      <c r="H44" s="6" t="s">
        <v>452</v>
      </c>
      <c r="I44" s="6" t="s">
        <v>211</v>
      </c>
      <c r="J44" s="6">
        <v>15</v>
      </c>
      <c r="K44" s="7">
        <v>1449460</v>
      </c>
    </row>
    <row r="45" spans="1:11" x14ac:dyDescent="0.25">
      <c r="A45" s="6">
        <v>133201</v>
      </c>
      <c r="B45" s="6" t="s">
        <v>510</v>
      </c>
      <c r="C45" s="6" t="s">
        <v>509</v>
      </c>
      <c r="D45" s="6" t="s">
        <v>285</v>
      </c>
      <c r="E45" s="6" t="s">
        <v>250</v>
      </c>
      <c r="F45" s="6" t="s">
        <v>250</v>
      </c>
      <c r="G45" s="6">
        <v>130</v>
      </c>
      <c r="H45" s="6" t="s">
        <v>452</v>
      </c>
      <c r="I45" s="6" t="s">
        <v>211</v>
      </c>
      <c r="J45" s="6">
        <v>15</v>
      </c>
      <c r="K45" s="7">
        <v>100885</v>
      </c>
    </row>
    <row r="46" spans="1:11" x14ac:dyDescent="0.25">
      <c r="A46" s="6">
        <v>1333</v>
      </c>
      <c r="B46" s="6" t="s">
        <v>507</v>
      </c>
      <c r="C46" s="6" t="s">
        <v>289</v>
      </c>
      <c r="D46" s="6" t="s">
        <v>285</v>
      </c>
      <c r="E46" s="6" t="s">
        <v>480</v>
      </c>
      <c r="F46" s="6" t="s">
        <v>480</v>
      </c>
      <c r="G46" s="6">
        <v>125</v>
      </c>
      <c r="H46" s="6" t="s">
        <v>405</v>
      </c>
      <c r="I46" s="6" t="s">
        <v>211</v>
      </c>
      <c r="J46" s="6">
        <v>15</v>
      </c>
      <c r="K46" s="7">
        <v>2188860</v>
      </c>
    </row>
    <row r="47" spans="1:11" x14ac:dyDescent="0.25">
      <c r="A47" s="6">
        <v>1340</v>
      </c>
      <c r="B47" s="6" t="s">
        <v>504</v>
      </c>
      <c r="C47" s="6" t="s">
        <v>505</v>
      </c>
      <c r="D47" s="6" t="s">
        <v>504</v>
      </c>
      <c r="E47" s="6" t="s">
        <v>250</v>
      </c>
      <c r="F47" s="6" t="s">
        <v>250</v>
      </c>
      <c r="G47" s="6">
        <v>130</v>
      </c>
      <c r="H47" s="6" t="s">
        <v>452</v>
      </c>
      <c r="I47" s="6" t="s">
        <v>211</v>
      </c>
      <c r="J47" s="6">
        <v>15</v>
      </c>
      <c r="K47" s="7">
        <v>2906601</v>
      </c>
    </row>
    <row r="48" spans="1:11" x14ac:dyDescent="0.25">
      <c r="A48" s="6">
        <v>1346</v>
      </c>
      <c r="B48" s="6" t="s">
        <v>499</v>
      </c>
      <c r="C48" s="6" t="s">
        <v>498</v>
      </c>
      <c r="D48" s="6" t="s">
        <v>278</v>
      </c>
      <c r="E48" s="6" t="s">
        <v>241</v>
      </c>
      <c r="F48" s="6" t="s">
        <v>213</v>
      </c>
      <c r="G48" s="6">
        <v>860</v>
      </c>
      <c r="H48" s="6" t="s">
        <v>496</v>
      </c>
      <c r="I48" s="6" t="s">
        <v>211</v>
      </c>
      <c r="J48" s="6">
        <v>15</v>
      </c>
      <c r="K48" s="7">
        <v>6592787</v>
      </c>
    </row>
    <row r="49" spans="1:11" x14ac:dyDescent="0.25">
      <c r="A49" s="6">
        <v>134601</v>
      </c>
      <c r="B49" s="6" t="s">
        <v>501</v>
      </c>
      <c r="C49" s="6" t="s">
        <v>498</v>
      </c>
      <c r="D49" s="6" t="s">
        <v>278</v>
      </c>
      <c r="E49" s="6" t="s">
        <v>241</v>
      </c>
      <c r="F49" s="6" t="s">
        <v>213</v>
      </c>
      <c r="G49" s="6">
        <v>860</v>
      </c>
      <c r="H49" s="6" t="s">
        <v>496</v>
      </c>
      <c r="I49" s="6" t="s">
        <v>211</v>
      </c>
      <c r="J49" s="6">
        <v>15</v>
      </c>
      <c r="K49" s="7">
        <v>111162</v>
      </c>
    </row>
    <row r="50" spans="1:11" x14ac:dyDescent="0.25">
      <c r="A50" s="6">
        <v>13462601</v>
      </c>
      <c r="B50" s="6" t="s">
        <v>499</v>
      </c>
      <c r="C50" s="6" t="s">
        <v>498</v>
      </c>
      <c r="D50" s="6" t="s">
        <v>278</v>
      </c>
      <c r="E50" s="6" t="s">
        <v>241</v>
      </c>
      <c r="F50" s="6" t="s">
        <v>213</v>
      </c>
      <c r="G50" s="6">
        <v>860</v>
      </c>
      <c r="H50" s="6" t="s">
        <v>496</v>
      </c>
      <c r="I50" s="6" t="s">
        <v>211</v>
      </c>
      <c r="J50" s="6">
        <v>15</v>
      </c>
      <c r="K50" s="7">
        <v>3212564</v>
      </c>
    </row>
    <row r="51" spans="1:11" x14ac:dyDescent="0.25">
      <c r="A51" s="6">
        <v>1349</v>
      </c>
      <c r="B51" s="6" t="s">
        <v>494</v>
      </c>
      <c r="C51" s="6" t="s">
        <v>481</v>
      </c>
      <c r="D51" s="6" t="s">
        <v>285</v>
      </c>
      <c r="E51" s="6" t="s">
        <v>250</v>
      </c>
      <c r="F51" s="6" t="s">
        <v>250</v>
      </c>
      <c r="G51" s="6">
        <v>200</v>
      </c>
      <c r="H51" s="6" t="s">
        <v>415</v>
      </c>
      <c r="I51" s="6" t="s">
        <v>211</v>
      </c>
      <c r="J51" s="6">
        <v>15</v>
      </c>
      <c r="K51" s="7">
        <v>2412692</v>
      </c>
    </row>
    <row r="52" spans="1:11" x14ac:dyDescent="0.25">
      <c r="A52" s="6">
        <v>134901</v>
      </c>
      <c r="B52" s="6" t="s">
        <v>492</v>
      </c>
      <c r="C52" s="6" t="s">
        <v>481</v>
      </c>
      <c r="D52" s="6" t="s">
        <v>285</v>
      </c>
      <c r="E52" s="6" t="s">
        <v>250</v>
      </c>
      <c r="F52" s="6" t="s">
        <v>250</v>
      </c>
      <c r="G52" s="6">
        <v>200</v>
      </c>
      <c r="H52" s="6" t="s">
        <v>415</v>
      </c>
      <c r="I52" s="6" t="s">
        <v>211</v>
      </c>
      <c r="J52" s="6">
        <v>15</v>
      </c>
      <c r="K52" s="7">
        <v>11267</v>
      </c>
    </row>
    <row r="53" spans="1:11" x14ac:dyDescent="0.25">
      <c r="A53" s="6">
        <v>134902</v>
      </c>
      <c r="B53" s="6" t="s">
        <v>490</v>
      </c>
      <c r="C53" s="6" t="s">
        <v>481</v>
      </c>
      <c r="D53" s="6" t="s">
        <v>285</v>
      </c>
      <c r="E53" s="6" t="s">
        <v>250</v>
      </c>
      <c r="F53" s="6" t="s">
        <v>250</v>
      </c>
      <c r="G53" s="6">
        <v>200</v>
      </c>
      <c r="H53" s="6" t="s">
        <v>415</v>
      </c>
      <c r="I53" s="6" t="s">
        <v>211</v>
      </c>
      <c r="J53" s="6">
        <v>15</v>
      </c>
      <c r="K53" s="7">
        <v>78552</v>
      </c>
    </row>
    <row r="54" spans="1:11" x14ac:dyDescent="0.25">
      <c r="A54" s="6">
        <v>1350</v>
      </c>
      <c r="B54" s="6" t="s">
        <v>488</v>
      </c>
      <c r="C54" s="6" t="s">
        <v>481</v>
      </c>
      <c r="D54" s="6" t="s">
        <v>285</v>
      </c>
      <c r="E54" s="6" t="s">
        <v>250</v>
      </c>
      <c r="F54" s="6" t="s">
        <v>250</v>
      </c>
      <c r="G54" s="6">
        <v>300</v>
      </c>
      <c r="H54" s="6" t="s">
        <v>420</v>
      </c>
      <c r="I54" s="6" t="s">
        <v>211</v>
      </c>
      <c r="J54" s="6">
        <v>15</v>
      </c>
      <c r="K54" s="7">
        <v>3084725</v>
      </c>
    </row>
    <row r="55" spans="1:11" x14ac:dyDescent="0.25">
      <c r="A55" s="6">
        <v>135001</v>
      </c>
      <c r="B55" s="6" t="s">
        <v>486</v>
      </c>
      <c r="C55" s="6" t="s">
        <v>481</v>
      </c>
      <c r="D55" s="6" t="s">
        <v>285</v>
      </c>
      <c r="E55" s="6" t="s">
        <v>250</v>
      </c>
      <c r="F55" s="6" t="s">
        <v>250</v>
      </c>
      <c r="G55" s="6">
        <v>300</v>
      </c>
      <c r="H55" s="6" t="s">
        <v>420</v>
      </c>
      <c r="I55" s="6" t="s">
        <v>211</v>
      </c>
      <c r="J55" s="6">
        <v>15</v>
      </c>
      <c r="K55" s="7">
        <v>342801</v>
      </c>
    </row>
    <row r="56" spans="1:11" x14ac:dyDescent="0.25">
      <c r="A56" s="6">
        <v>135002</v>
      </c>
      <c r="B56" s="6" t="s">
        <v>484</v>
      </c>
      <c r="C56" s="6" t="s">
        <v>481</v>
      </c>
      <c r="D56" s="6" t="s">
        <v>285</v>
      </c>
      <c r="E56" s="6" t="s">
        <v>250</v>
      </c>
      <c r="F56" s="6" t="s">
        <v>250</v>
      </c>
      <c r="G56" s="6">
        <v>300</v>
      </c>
      <c r="H56" s="6" t="s">
        <v>420</v>
      </c>
      <c r="I56" s="6" t="s">
        <v>211</v>
      </c>
      <c r="J56" s="6">
        <v>15</v>
      </c>
      <c r="K56" s="7">
        <v>360</v>
      </c>
    </row>
    <row r="57" spans="1:11" x14ac:dyDescent="0.25">
      <c r="A57" s="6">
        <v>1351</v>
      </c>
      <c r="B57" s="6" t="s">
        <v>482</v>
      </c>
      <c r="C57" s="6" t="s">
        <v>481</v>
      </c>
      <c r="D57" s="6" t="s">
        <v>285</v>
      </c>
      <c r="E57" s="6" t="s">
        <v>480</v>
      </c>
      <c r="F57" s="6" t="s">
        <v>480</v>
      </c>
      <c r="G57" s="6">
        <v>300</v>
      </c>
      <c r="H57" s="6" t="s">
        <v>420</v>
      </c>
      <c r="I57" s="6" t="s">
        <v>211</v>
      </c>
      <c r="J57" s="6">
        <v>15</v>
      </c>
      <c r="K57" s="7">
        <v>84368</v>
      </c>
    </row>
    <row r="58" spans="1:11" x14ac:dyDescent="0.25">
      <c r="A58" s="6">
        <v>1385</v>
      </c>
      <c r="B58" s="6" t="s">
        <v>478</v>
      </c>
      <c r="C58" s="6" t="s">
        <v>468</v>
      </c>
      <c r="D58" s="6" t="s">
        <v>278</v>
      </c>
      <c r="E58" s="6" t="s">
        <v>454</v>
      </c>
      <c r="F58" s="6" t="s">
        <v>454</v>
      </c>
      <c r="G58" s="6">
        <v>200</v>
      </c>
      <c r="H58" s="6" t="s">
        <v>415</v>
      </c>
      <c r="I58" s="6" t="s">
        <v>211</v>
      </c>
      <c r="J58" s="6">
        <v>15</v>
      </c>
      <c r="K58" s="7">
        <v>238017</v>
      </c>
    </row>
    <row r="59" spans="1:11" x14ac:dyDescent="0.25">
      <c r="A59" s="6">
        <v>1388</v>
      </c>
      <c r="B59" s="6" t="s">
        <v>656</v>
      </c>
      <c r="C59" s="6" t="s">
        <v>468</v>
      </c>
      <c r="D59" s="6" t="s">
        <v>278</v>
      </c>
      <c r="E59" s="6" t="s">
        <v>454</v>
      </c>
      <c r="F59" s="6" t="s">
        <v>454</v>
      </c>
      <c r="G59" s="6">
        <v>200</v>
      </c>
      <c r="H59" s="6" t="s">
        <v>415</v>
      </c>
      <c r="I59" s="6" t="s">
        <v>211</v>
      </c>
      <c r="J59" s="6">
        <v>15</v>
      </c>
      <c r="K59" s="7">
        <v>2593200</v>
      </c>
    </row>
    <row r="60" spans="1:11" x14ac:dyDescent="0.25">
      <c r="A60" s="6">
        <v>1396</v>
      </c>
      <c r="B60" s="6" t="s">
        <v>475</v>
      </c>
      <c r="C60" s="6" t="s">
        <v>468</v>
      </c>
      <c r="D60" s="6" t="s">
        <v>278</v>
      </c>
      <c r="E60" s="6" t="s">
        <v>454</v>
      </c>
      <c r="F60" s="6" t="s">
        <v>454</v>
      </c>
      <c r="G60" s="6">
        <v>300</v>
      </c>
      <c r="H60" s="6" t="s">
        <v>420</v>
      </c>
      <c r="I60" s="6" t="s">
        <v>211</v>
      </c>
      <c r="J60" s="6">
        <v>15</v>
      </c>
      <c r="K60" s="7">
        <v>1625443</v>
      </c>
    </row>
    <row r="61" spans="1:11" x14ac:dyDescent="0.25">
      <c r="A61" s="6">
        <v>139601</v>
      </c>
      <c r="B61" s="6" t="s">
        <v>475</v>
      </c>
      <c r="C61" s="6" t="s">
        <v>468</v>
      </c>
      <c r="D61" s="6" t="s">
        <v>278</v>
      </c>
      <c r="E61" s="6" t="s">
        <v>454</v>
      </c>
      <c r="F61" s="6" t="s">
        <v>454</v>
      </c>
      <c r="H61" s="6" t="s">
        <v>212</v>
      </c>
      <c r="I61" s="6" t="s">
        <v>211</v>
      </c>
      <c r="J61" s="6">
        <v>15</v>
      </c>
      <c r="K61" s="7">
        <v>-208</v>
      </c>
    </row>
    <row r="62" spans="1:11" x14ac:dyDescent="0.25">
      <c r="A62" s="6">
        <v>139602</v>
      </c>
      <c r="B62" s="6" t="s">
        <v>473</v>
      </c>
      <c r="C62" s="6" t="s">
        <v>468</v>
      </c>
      <c r="D62" s="6" t="s">
        <v>278</v>
      </c>
      <c r="E62" s="6" t="s">
        <v>454</v>
      </c>
      <c r="F62" s="6" t="s">
        <v>454</v>
      </c>
      <c r="G62" s="6">
        <v>300</v>
      </c>
      <c r="H62" s="6" t="s">
        <v>420</v>
      </c>
      <c r="I62" s="6" t="s">
        <v>211</v>
      </c>
      <c r="J62" s="6">
        <v>15</v>
      </c>
      <c r="K62" s="7">
        <v>9990</v>
      </c>
    </row>
    <row r="63" spans="1:11" x14ac:dyDescent="0.25">
      <c r="A63" s="6">
        <v>1397</v>
      </c>
      <c r="B63" s="6" t="s">
        <v>471</v>
      </c>
      <c r="C63" s="6" t="s">
        <v>468</v>
      </c>
      <c r="D63" s="6" t="s">
        <v>278</v>
      </c>
      <c r="E63" s="6" t="s">
        <v>430</v>
      </c>
      <c r="F63" s="6" t="s">
        <v>430</v>
      </c>
      <c r="G63" s="6">
        <v>300</v>
      </c>
      <c r="H63" s="6" t="s">
        <v>420</v>
      </c>
      <c r="I63" s="6" t="s">
        <v>211</v>
      </c>
      <c r="J63" s="6">
        <v>15</v>
      </c>
      <c r="K63" s="7">
        <v>203193</v>
      </c>
    </row>
    <row r="64" spans="1:11" x14ac:dyDescent="0.25">
      <c r="A64" s="6">
        <v>139702</v>
      </c>
      <c r="B64" s="6" t="s">
        <v>469</v>
      </c>
      <c r="C64" s="6" t="s">
        <v>468</v>
      </c>
      <c r="D64" s="6" t="s">
        <v>278</v>
      </c>
      <c r="E64" s="6" t="s">
        <v>430</v>
      </c>
      <c r="F64" s="6" t="s">
        <v>430</v>
      </c>
      <c r="G64" s="6">
        <v>300</v>
      </c>
      <c r="H64" s="6" t="s">
        <v>420</v>
      </c>
      <c r="I64" s="6" t="s">
        <v>211</v>
      </c>
      <c r="J64" s="6">
        <v>15</v>
      </c>
      <c r="K64" s="7">
        <v>-763</v>
      </c>
    </row>
    <row r="65" spans="1:11" x14ac:dyDescent="0.25">
      <c r="A65" s="6">
        <v>1401</v>
      </c>
      <c r="B65" s="6" t="s">
        <v>466</v>
      </c>
      <c r="C65" s="6" t="s">
        <v>455</v>
      </c>
      <c r="D65" s="6" t="s">
        <v>278</v>
      </c>
      <c r="E65" s="6" t="s">
        <v>430</v>
      </c>
      <c r="F65" s="6" t="s">
        <v>430</v>
      </c>
      <c r="G65" s="6">
        <v>125</v>
      </c>
      <c r="H65" s="6" t="s">
        <v>405</v>
      </c>
      <c r="I65" s="6" t="s">
        <v>211</v>
      </c>
      <c r="J65" s="6">
        <v>15</v>
      </c>
      <c r="K65" s="7">
        <v>4815487</v>
      </c>
    </row>
    <row r="66" spans="1:11" x14ac:dyDescent="0.25">
      <c r="A66" s="6">
        <v>140101</v>
      </c>
      <c r="B66" s="6" t="s">
        <v>464</v>
      </c>
      <c r="C66" s="6" t="s">
        <v>455</v>
      </c>
      <c r="D66" s="6" t="s">
        <v>278</v>
      </c>
      <c r="E66" s="6" t="s">
        <v>430</v>
      </c>
      <c r="F66" s="6" t="s">
        <v>430</v>
      </c>
      <c r="G66" s="6">
        <v>125</v>
      </c>
      <c r="H66" s="6" t="s">
        <v>405</v>
      </c>
      <c r="I66" s="6" t="s">
        <v>211</v>
      </c>
      <c r="J66" s="6">
        <v>15</v>
      </c>
      <c r="K66" s="7">
        <v>2584</v>
      </c>
    </row>
    <row r="67" spans="1:11" x14ac:dyDescent="0.25">
      <c r="A67" s="6">
        <v>140102</v>
      </c>
      <c r="B67" s="6" t="s">
        <v>462</v>
      </c>
      <c r="C67" s="6" t="s">
        <v>455</v>
      </c>
      <c r="D67" s="6" t="s">
        <v>278</v>
      </c>
      <c r="E67" s="6" t="s">
        <v>430</v>
      </c>
      <c r="F67" s="6" t="s">
        <v>430</v>
      </c>
      <c r="G67" s="6">
        <v>125</v>
      </c>
      <c r="H67" s="6" t="s">
        <v>405</v>
      </c>
      <c r="I67" s="6" t="s">
        <v>211</v>
      </c>
      <c r="J67" s="6">
        <v>15</v>
      </c>
      <c r="K67" s="7">
        <v>36696</v>
      </c>
    </row>
    <row r="68" spans="1:11" x14ac:dyDescent="0.25">
      <c r="A68" s="6">
        <v>1402</v>
      </c>
      <c r="B68" s="6" t="s">
        <v>460</v>
      </c>
      <c r="C68" s="6" t="s">
        <v>455</v>
      </c>
      <c r="D68" s="6" t="s">
        <v>278</v>
      </c>
      <c r="E68" s="6" t="s">
        <v>454</v>
      </c>
      <c r="F68" s="6" t="s">
        <v>454</v>
      </c>
      <c r="G68" s="6">
        <v>220</v>
      </c>
      <c r="H68" s="6" t="s">
        <v>411</v>
      </c>
      <c r="I68" s="6" t="s">
        <v>211</v>
      </c>
      <c r="J68" s="6">
        <v>15</v>
      </c>
      <c r="K68" s="7">
        <v>179534</v>
      </c>
    </row>
    <row r="69" spans="1:11" x14ac:dyDescent="0.25">
      <c r="A69" s="6">
        <v>1403</v>
      </c>
      <c r="B69" s="6" t="s">
        <v>458</v>
      </c>
      <c r="C69" s="6" t="s">
        <v>455</v>
      </c>
      <c r="D69" s="6" t="s">
        <v>278</v>
      </c>
      <c r="E69" s="6" t="s">
        <v>454</v>
      </c>
      <c r="F69" s="6" t="s">
        <v>454</v>
      </c>
      <c r="G69" s="6">
        <v>130</v>
      </c>
      <c r="H69" s="6" t="s">
        <v>452</v>
      </c>
      <c r="I69" s="6" t="s">
        <v>211</v>
      </c>
      <c r="J69" s="6">
        <v>15</v>
      </c>
      <c r="K69" s="7">
        <v>495447</v>
      </c>
    </row>
    <row r="70" spans="1:11" x14ac:dyDescent="0.25">
      <c r="A70" s="6">
        <v>140301</v>
      </c>
      <c r="B70" s="6" t="s">
        <v>456</v>
      </c>
      <c r="C70" s="6" t="s">
        <v>455</v>
      </c>
      <c r="D70" s="6" t="s">
        <v>278</v>
      </c>
      <c r="E70" s="6" t="s">
        <v>454</v>
      </c>
      <c r="F70" s="6" t="s">
        <v>454</v>
      </c>
      <c r="G70" s="6">
        <v>130</v>
      </c>
      <c r="H70" s="6" t="s">
        <v>452</v>
      </c>
      <c r="I70" s="6" t="s">
        <v>211</v>
      </c>
      <c r="J70" s="6">
        <v>15</v>
      </c>
      <c r="K70" s="7">
        <v>24717</v>
      </c>
    </row>
    <row r="71" spans="1:11" x14ac:dyDescent="0.25">
      <c r="A71" s="6">
        <v>1405</v>
      </c>
      <c r="B71" s="6" t="s">
        <v>447</v>
      </c>
      <c r="C71" s="6" t="s">
        <v>448</v>
      </c>
      <c r="D71" s="6" t="s">
        <v>447</v>
      </c>
      <c r="E71" s="6" t="s">
        <v>386</v>
      </c>
      <c r="F71" s="6" t="s">
        <v>386</v>
      </c>
      <c r="G71" s="6" t="s">
        <v>385</v>
      </c>
      <c r="H71" s="6" t="s">
        <v>384</v>
      </c>
      <c r="I71" s="6" t="s">
        <v>211</v>
      </c>
      <c r="J71" s="6">
        <v>15</v>
      </c>
      <c r="K71" s="7">
        <v>845609</v>
      </c>
    </row>
    <row r="72" spans="1:11" x14ac:dyDescent="0.25">
      <c r="A72" s="6">
        <v>1410</v>
      </c>
      <c r="B72" s="6" t="s">
        <v>441</v>
      </c>
      <c r="C72" s="6" t="s">
        <v>408</v>
      </c>
      <c r="D72" s="6" t="s">
        <v>278</v>
      </c>
      <c r="E72" s="6" t="s">
        <v>250</v>
      </c>
      <c r="F72" s="6" t="s">
        <v>250</v>
      </c>
      <c r="G72" s="6">
        <v>125</v>
      </c>
      <c r="H72" s="6" t="s">
        <v>405</v>
      </c>
      <c r="I72" s="6" t="s">
        <v>211</v>
      </c>
      <c r="J72" s="6">
        <v>15</v>
      </c>
      <c r="K72" s="7">
        <v>484512</v>
      </c>
    </row>
    <row r="73" spans="1:11" x14ac:dyDescent="0.25">
      <c r="A73" s="6">
        <v>141002</v>
      </c>
      <c r="B73" s="6" t="s">
        <v>655</v>
      </c>
      <c r="C73" s="6" t="s">
        <v>408</v>
      </c>
      <c r="D73" s="6" t="s">
        <v>278</v>
      </c>
      <c r="E73" s="6" t="s">
        <v>250</v>
      </c>
      <c r="F73" s="6" t="s">
        <v>250</v>
      </c>
      <c r="G73" s="6">
        <v>125</v>
      </c>
      <c r="H73" s="6" t="s">
        <v>405</v>
      </c>
      <c r="I73" s="6" t="s">
        <v>211</v>
      </c>
      <c r="J73" s="6">
        <v>15</v>
      </c>
      <c r="K73" s="7">
        <v>36038</v>
      </c>
    </row>
    <row r="74" spans="1:11" x14ac:dyDescent="0.25">
      <c r="A74" s="6">
        <v>1411</v>
      </c>
      <c r="B74" s="6" t="s">
        <v>437</v>
      </c>
      <c r="C74" s="6" t="s">
        <v>408</v>
      </c>
      <c r="D74" s="6" t="s">
        <v>278</v>
      </c>
      <c r="E74" s="6" t="s">
        <v>430</v>
      </c>
      <c r="F74" s="6" t="s">
        <v>430</v>
      </c>
      <c r="G74" s="6">
        <v>125</v>
      </c>
      <c r="H74" s="6" t="s">
        <v>405</v>
      </c>
      <c r="I74" s="6" t="s">
        <v>211</v>
      </c>
      <c r="J74" s="6">
        <v>15</v>
      </c>
      <c r="K74" s="7">
        <v>3034814</v>
      </c>
    </row>
    <row r="75" spans="1:11" x14ac:dyDescent="0.25">
      <c r="A75" s="6">
        <v>141101</v>
      </c>
      <c r="B75" s="6" t="s">
        <v>435</v>
      </c>
      <c r="C75" s="6" t="s">
        <v>408</v>
      </c>
      <c r="D75" s="6" t="s">
        <v>278</v>
      </c>
      <c r="E75" s="6" t="s">
        <v>430</v>
      </c>
      <c r="F75" s="6" t="s">
        <v>430</v>
      </c>
      <c r="G75" s="6">
        <v>125</v>
      </c>
      <c r="H75" s="6" t="s">
        <v>405</v>
      </c>
      <c r="I75" s="6" t="s">
        <v>211</v>
      </c>
      <c r="J75" s="6">
        <v>15</v>
      </c>
      <c r="K75" s="7">
        <v>143848</v>
      </c>
    </row>
    <row r="76" spans="1:11" x14ac:dyDescent="0.25">
      <c r="A76" s="6">
        <v>1425</v>
      </c>
      <c r="B76" s="6" t="s">
        <v>433</v>
      </c>
      <c r="C76" s="6" t="s">
        <v>417</v>
      </c>
      <c r="D76" s="6" t="s">
        <v>278</v>
      </c>
      <c r="E76" s="6" t="s">
        <v>430</v>
      </c>
      <c r="F76" s="6" t="s">
        <v>430</v>
      </c>
      <c r="G76" s="6">
        <v>300</v>
      </c>
      <c r="H76" s="6" t="s">
        <v>420</v>
      </c>
      <c r="I76" s="6" t="s">
        <v>211</v>
      </c>
      <c r="J76" s="6">
        <v>15</v>
      </c>
      <c r="K76" s="7">
        <v>404729</v>
      </c>
    </row>
    <row r="77" spans="1:11" x14ac:dyDescent="0.25">
      <c r="A77" s="6">
        <v>142502</v>
      </c>
      <c r="B77" s="6" t="s">
        <v>431</v>
      </c>
      <c r="C77" s="6" t="s">
        <v>417</v>
      </c>
      <c r="D77" s="6" t="s">
        <v>278</v>
      </c>
      <c r="E77" s="6" t="s">
        <v>430</v>
      </c>
      <c r="F77" s="6" t="s">
        <v>430</v>
      </c>
      <c r="G77" s="6">
        <v>300</v>
      </c>
      <c r="H77" s="6" t="s">
        <v>420</v>
      </c>
      <c r="I77" s="6" t="s">
        <v>211</v>
      </c>
      <c r="J77" s="6">
        <v>15</v>
      </c>
      <c r="K77" s="7">
        <v>6728</v>
      </c>
    </row>
    <row r="78" spans="1:11" x14ac:dyDescent="0.25">
      <c r="A78" s="6">
        <v>1426</v>
      </c>
      <c r="B78" s="6" t="s">
        <v>428</v>
      </c>
      <c r="C78" s="6" t="s">
        <v>417</v>
      </c>
      <c r="D78" s="6" t="s">
        <v>278</v>
      </c>
      <c r="E78" s="6" t="s">
        <v>407</v>
      </c>
      <c r="F78" s="6" t="s">
        <v>407</v>
      </c>
      <c r="G78" s="6">
        <v>300</v>
      </c>
      <c r="H78" s="6" t="s">
        <v>420</v>
      </c>
      <c r="I78" s="6" t="s">
        <v>211</v>
      </c>
      <c r="J78" s="6">
        <v>15</v>
      </c>
      <c r="K78" s="7">
        <v>285468</v>
      </c>
    </row>
    <row r="79" spans="1:11" x14ac:dyDescent="0.25">
      <c r="A79" s="6">
        <v>142602</v>
      </c>
      <c r="B79" s="6" t="s">
        <v>426</v>
      </c>
      <c r="C79" s="6" t="s">
        <v>417</v>
      </c>
      <c r="D79" s="6" t="s">
        <v>278</v>
      </c>
      <c r="E79" s="6" t="s">
        <v>407</v>
      </c>
      <c r="F79" s="6" t="s">
        <v>407</v>
      </c>
      <c r="G79" s="6">
        <v>300</v>
      </c>
      <c r="H79" s="6" t="s">
        <v>420</v>
      </c>
      <c r="I79" s="6" t="s">
        <v>211</v>
      </c>
      <c r="J79" s="6">
        <v>15</v>
      </c>
      <c r="K79" s="7">
        <v>6106</v>
      </c>
    </row>
    <row r="80" spans="1:11" x14ac:dyDescent="0.25">
      <c r="A80" s="6">
        <v>1427</v>
      </c>
      <c r="B80" s="6" t="s">
        <v>424</v>
      </c>
      <c r="C80" s="6" t="s">
        <v>417</v>
      </c>
      <c r="D80" s="6" t="s">
        <v>278</v>
      </c>
      <c r="E80" s="6" t="s">
        <v>250</v>
      </c>
      <c r="F80" s="6" t="s">
        <v>250</v>
      </c>
      <c r="G80" s="6">
        <v>300</v>
      </c>
      <c r="H80" s="6" t="s">
        <v>420</v>
      </c>
      <c r="I80" s="6" t="s">
        <v>211</v>
      </c>
      <c r="J80" s="6">
        <v>15</v>
      </c>
      <c r="K80" s="7">
        <v>2398145</v>
      </c>
    </row>
    <row r="81" spans="1:11" x14ac:dyDescent="0.25">
      <c r="A81" s="6">
        <v>142701</v>
      </c>
      <c r="B81" s="6" t="s">
        <v>654</v>
      </c>
      <c r="C81" s="6" t="s">
        <v>417</v>
      </c>
      <c r="D81" s="6" t="s">
        <v>278</v>
      </c>
      <c r="E81" s="6" t="s">
        <v>250</v>
      </c>
      <c r="F81" s="6" t="s">
        <v>250</v>
      </c>
      <c r="G81" s="6">
        <v>300</v>
      </c>
      <c r="H81" s="6" t="s">
        <v>420</v>
      </c>
      <c r="I81" s="6" t="s">
        <v>211</v>
      </c>
      <c r="J81" s="6">
        <v>15</v>
      </c>
      <c r="K81" s="7">
        <v>48</v>
      </c>
    </row>
    <row r="82" spans="1:11" x14ac:dyDescent="0.25">
      <c r="A82" s="6">
        <v>142702</v>
      </c>
      <c r="B82" s="6" t="s">
        <v>422</v>
      </c>
      <c r="C82" s="6" t="s">
        <v>417</v>
      </c>
      <c r="D82" s="6" t="s">
        <v>278</v>
      </c>
      <c r="E82" s="6" t="s">
        <v>250</v>
      </c>
      <c r="F82" s="6" t="s">
        <v>250</v>
      </c>
      <c r="G82" s="6">
        <v>300</v>
      </c>
      <c r="H82" s="6" t="s">
        <v>420</v>
      </c>
      <c r="I82" s="6" t="s">
        <v>211</v>
      </c>
      <c r="J82" s="6">
        <v>15</v>
      </c>
      <c r="K82" s="7">
        <v>31139</v>
      </c>
    </row>
    <row r="83" spans="1:11" x14ac:dyDescent="0.25">
      <c r="A83" s="6">
        <v>1428</v>
      </c>
      <c r="B83" s="6" t="s">
        <v>418</v>
      </c>
      <c r="C83" s="6" t="s">
        <v>417</v>
      </c>
      <c r="D83" s="6" t="s">
        <v>278</v>
      </c>
      <c r="E83" s="6" t="s">
        <v>250</v>
      </c>
      <c r="F83" s="6" t="s">
        <v>250</v>
      </c>
      <c r="G83" s="6">
        <v>200</v>
      </c>
      <c r="H83" s="6" t="s">
        <v>415</v>
      </c>
      <c r="I83" s="6" t="s">
        <v>211</v>
      </c>
      <c r="J83" s="6">
        <v>15</v>
      </c>
      <c r="K83" s="7">
        <v>335193</v>
      </c>
    </row>
    <row r="84" spans="1:11" x14ac:dyDescent="0.25">
      <c r="A84" s="6">
        <v>142801</v>
      </c>
      <c r="B84" s="6" t="s">
        <v>653</v>
      </c>
      <c r="C84" s="6" t="s">
        <v>417</v>
      </c>
      <c r="D84" s="6" t="s">
        <v>278</v>
      </c>
      <c r="E84" s="6" t="s">
        <v>250</v>
      </c>
      <c r="F84" s="6" t="s">
        <v>250</v>
      </c>
      <c r="H84" s="6" t="s">
        <v>212</v>
      </c>
      <c r="I84" s="6" t="s">
        <v>211</v>
      </c>
      <c r="J84" s="6">
        <v>15</v>
      </c>
      <c r="K84" s="7">
        <v>33543</v>
      </c>
    </row>
    <row r="85" spans="1:11" x14ac:dyDescent="0.25">
      <c r="A85" s="6">
        <v>1430</v>
      </c>
      <c r="B85" s="6" t="s">
        <v>413</v>
      </c>
      <c r="C85" s="6" t="s">
        <v>408</v>
      </c>
      <c r="D85" s="6" t="s">
        <v>278</v>
      </c>
      <c r="E85" s="6" t="s">
        <v>250</v>
      </c>
      <c r="F85" s="6" t="s">
        <v>250</v>
      </c>
      <c r="G85" s="6">
        <v>220</v>
      </c>
      <c r="H85" s="6" t="s">
        <v>411</v>
      </c>
      <c r="I85" s="6" t="s">
        <v>211</v>
      </c>
      <c r="J85" s="6">
        <v>15</v>
      </c>
      <c r="K85" s="7">
        <v>675442</v>
      </c>
    </row>
    <row r="86" spans="1:11" x14ac:dyDescent="0.25">
      <c r="A86" s="6">
        <v>1436</v>
      </c>
      <c r="B86" s="6" t="s">
        <v>409</v>
      </c>
      <c r="C86" s="6" t="s">
        <v>408</v>
      </c>
      <c r="D86" s="6" t="s">
        <v>278</v>
      </c>
      <c r="E86" s="6" t="s">
        <v>407</v>
      </c>
      <c r="F86" s="6" t="s">
        <v>407</v>
      </c>
      <c r="G86" s="6">
        <v>125</v>
      </c>
      <c r="H86" s="6" t="s">
        <v>405</v>
      </c>
      <c r="I86" s="6" t="s">
        <v>211</v>
      </c>
      <c r="J86" s="6">
        <v>15</v>
      </c>
      <c r="K86" s="7">
        <v>589718</v>
      </c>
    </row>
    <row r="87" spans="1:11" x14ac:dyDescent="0.25">
      <c r="A87" s="6">
        <v>1819</v>
      </c>
      <c r="B87" s="6" t="s">
        <v>403</v>
      </c>
      <c r="C87" s="6" t="s">
        <v>262</v>
      </c>
      <c r="D87" s="6" t="s">
        <v>402</v>
      </c>
      <c r="E87" s="6" t="s">
        <v>401</v>
      </c>
      <c r="F87" s="6" t="s">
        <v>213</v>
      </c>
      <c r="G87" s="6">
        <v>864</v>
      </c>
      <c r="H87" s="6" t="s">
        <v>399</v>
      </c>
      <c r="I87" s="6" t="s">
        <v>211</v>
      </c>
      <c r="J87" s="6">
        <v>15</v>
      </c>
      <c r="K87" s="7">
        <v>308733</v>
      </c>
    </row>
    <row r="88" spans="1:11" x14ac:dyDescent="0.25">
      <c r="A88" s="6">
        <v>194901</v>
      </c>
      <c r="B88" s="6" t="s">
        <v>394</v>
      </c>
      <c r="C88" s="6" t="s">
        <v>395</v>
      </c>
      <c r="D88" s="6" t="s">
        <v>394</v>
      </c>
      <c r="E88" s="6" t="s">
        <v>386</v>
      </c>
      <c r="F88" s="6" t="s">
        <v>386</v>
      </c>
      <c r="G88" s="6" t="s">
        <v>385</v>
      </c>
      <c r="H88" s="6" t="s">
        <v>384</v>
      </c>
      <c r="I88" s="6" t="s">
        <v>211</v>
      </c>
      <c r="J88" s="6">
        <v>15</v>
      </c>
      <c r="K88" s="7">
        <v>101877</v>
      </c>
    </row>
    <row r="89" spans="1:11" x14ac:dyDescent="0.25">
      <c r="A89" s="6">
        <v>1950</v>
      </c>
      <c r="B89" s="6" t="s">
        <v>392</v>
      </c>
      <c r="C89" s="6" t="s">
        <v>391</v>
      </c>
      <c r="D89" s="6" t="s">
        <v>390</v>
      </c>
      <c r="E89" s="6" t="s">
        <v>386</v>
      </c>
      <c r="F89" s="6" t="s">
        <v>386</v>
      </c>
      <c r="G89" s="6" t="s">
        <v>385</v>
      </c>
      <c r="H89" s="6" t="s">
        <v>384</v>
      </c>
      <c r="I89" s="6" t="s">
        <v>211</v>
      </c>
      <c r="J89" s="6">
        <v>15</v>
      </c>
      <c r="K89" s="7">
        <v>2131482</v>
      </c>
    </row>
    <row r="90" spans="1:11" x14ac:dyDescent="0.25">
      <c r="A90" s="6">
        <v>1955</v>
      </c>
      <c r="B90" s="6" t="s">
        <v>388</v>
      </c>
      <c r="C90" s="6" t="s">
        <v>221</v>
      </c>
      <c r="D90" s="6" t="s">
        <v>387</v>
      </c>
      <c r="E90" s="6" t="s">
        <v>386</v>
      </c>
      <c r="F90" s="6" t="s">
        <v>386</v>
      </c>
      <c r="G90" s="6" t="s">
        <v>385</v>
      </c>
      <c r="H90" s="6" t="s">
        <v>384</v>
      </c>
      <c r="I90" s="6" t="s">
        <v>211</v>
      </c>
      <c r="J90" s="6">
        <v>15</v>
      </c>
      <c r="K90" s="7">
        <v>1010663</v>
      </c>
    </row>
    <row r="91" spans="1:11" x14ac:dyDescent="0.25">
      <c r="A91" s="6">
        <v>1980</v>
      </c>
      <c r="B91" s="6" t="s">
        <v>651</v>
      </c>
      <c r="C91" s="6" t="s">
        <v>652</v>
      </c>
      <c r="D91" s="6" t="s">
        <v>651</v>
      </c>
      <c r="E91" s="6" t="s">
        <v>386</v>
      </c>
      <c r="F91" s="6" t="s">
        <v>386</v>
      </c>
      <c r="G91" s="6" t="s">
        <v>385</v>
      </c>
      <c r="H91" s="6" t="s">
        <v>384</v>
      </c>
      <c r="I91" s="6" t="s">
        <v>211</v>
      </c>
      <c r="J91" s="6">
        <v>15</v>
      </c>
      <c r="K91" s="7">
        <v>91909</v>
      </c>
    </row>
    <row r="92" spans="1:11" x14ac:dyDescent="0.25">
      <c r="A92" s="6">
        <v>1981</v>
      </c>
      <c r="B92" s="6" t="s">
        <v>650</v>
      </c>
      <c r="C92" s="6" t="s">
        <v>642</v>
      </c>
      <c r="D92" s="6" t="s">
        <v>649</v>
      </c>
      <c r="E92" s="6" t="s">
        <v>386</v>
      </c>
      <c r="F92" s="6" t="s">
        <v>386</v>
      </c>
      <c r="G92" s="6" t="s">
        <v>385</v>
      </c>
      <c r="H92" s="6" t="s">
        <v>384</v>
      </c>
      <c r="I92" s="6" t="s">
        <v>211</v>
      </c>
      <c r="J92" s="6">
        <v>15</v>
      </c>
      <c r="K92" s="7">
        <v>54529</v>
      </c>
    </row>
    <row r="93" spans="1:11" x14ac:dyDescent="0.25">
      <c r="A93" s="6">
        <v>1982</v>
      </c>
      <c r="B93" s="6" t="s">
        <v>648</v>
      </c>
      <c r="C93" s="6" t="s">
        <v>644</v>
      </c>
      <c r="D93" s="6" t="s">
        <v>648</v>
      </c>
      <c r="E93" s="6" t="s">
        <v>386</v>
      </c>
      <c r="F93" s="6" t="s">
        <v>386</v>
      </c>
      <c r="G93" s="6" t="s">
        <v>385</v>
      </c>
      <c r="H93" s="6" t="s">
        <v>384</v>
      </c>
      <c r="I93" s="6" t="s">
        <v>211</v>
      </c>
      <c r="J93" s="6">
        <v>15</v>
      </c>
      <c r="K93" s="7">
        <v>31499</v>
      </c>
    </row>
    <row r="94" spans="1:11" x14ac:dyDescent="0.25">
      <c r="A94" s="6">
        <v>2000</v>
      </c>
      <c r="B94" s="6" t="s">
        <v>382</v>
      </c>
      <c r="C94" s="6" t="s">
        <v>381</v>
      </c>
      <c r="D94" s="6" t="s">
        <v>380</v>
      </c>
      <c r="E94" s="6" t="s">
        <v>241</v>
      </c>
      <c r="F94" s="6" t="s">
        <v>213</v>
      </c>
      <c r="G94" s="6">
        <v>800</v>
      </c>
      <c r="H94" s="6" t="s">
        <v>239</v>
      </c>
      <c r="I94" s="6" t="s">
        <v>211</v>
      </c>
      <c r="J94" s="6">
        <v>15</v>
      </c>
      <c r="K94" s="7">
        <v>2050702</v>
      </c>
    </row>
    <row r="95" spans="1:11" x14ac:dyDescent="0.25">
      <c r="A95" s="6">
        <v>2001</v>
      </c>
      <c r="B95" s="6" t="s">
        <v>377</v>
      </c>
      <c r="C95" s="6" t="s">
        <v>378</v>
      </c>
      <c r="D95" s="6" t="s">
        <v>377</v>
      </c>
      <c r="E95" s="6" t="s">
        <v>241</v>
      </c>
      <c r="F95" s="6" t="s">
        <v>213</v>
      </c>
      <c r="G95" s="6">
        <v>800</v>
      </c>
      <c r="H95" s="6" t="s">
        <v>239</v>
      </c>
      <c r="I95" s="6" t="s">
        <v>211</v>
      </c>
      <c r="J95" s="6">
        <v>15</v>
      </c>
      <c r="K95" s="7">
        <v>75571</v>
      </c>
    </row>
    <row r="96" spans="1:11" x14ac:dyDescent="0.25">
      <c r="A96" s="6">
        <v>2003</v>
      </c>
      <c r="B96" s="6" t="s">
        <v>375</v>
      </c>
      <c r="C96" s="6" t="s">
        <v>374</v>
      </c>
      <c r="D96" s="6" t="s">
        <v>246</v>
      </c>
      <c r="E96" s="6" t="s">
        <v>241</v>
      </c>
      <c r="F96" s="6" t="s">
        <v>213</v>
      </c>
      <c r="G96" s="6">
        <v>800</v>
      </c>
      <c r="H96" s="6" t="s">
        <v>239</v>
      </c>
      <c r="I96" s="6" t="s">
        <v>211</v>
      </c>
      <c r="J96" s="6">
        <v>15</v>
      </c>
      <c r="K96" s="7">
        <v>218987</v>
      </c>
    </row>
    <row r="97" spans="1:11" x14ac:dyDescent="0.25">
      <c r="A97" s="6">
        <v>2004</v>
      </c>
      <c r="B97" s="6" t="s">
        <v>372</v>
      </c>
      <c r="C97" s="6" t="s">
        <v>371</v>
      </c>
      <c r="D97" s="6" t="s">
        <v>370</v>
      </c>
      <c r="E97" s="6" t="s">
        <v>241</v>
      </c>
      <c r="F97" s="6" t="s">
        <v>213</v>
      </c>
      <c r="G97" s="6">
        <v>800</v>
      </c>
      <c r="H97" s="6" t="s">
        <v>239</v>
      </c>
      <c r="I97" s="6" t="s">
        <v>211</v>
      </c>
      <c r="J97" s="6">
        <v>15</v>
      </c>
      <c r="K97" s="7">
        <v>286921</v>
      </c>
    </row>
    <row r="98" spans="1:11" x14ac:dyDescent="0.25">
      <c r="A98" s="6">
        <v>2007</v>
      </c>
      <c r="B98" s="6" t="s">
        <v>368</v>
      </c>
      <c r="C98" s="6" t="s">
        <v>367</v>
      </c>
      <c r="D98" s="6" t="s">
        <v>366</v>
      </c>
      <c r="E98" s="6" t="s">
        <v>241</v>
      </c>
      <c r="F98" s="6" t="s">
        <v>213</v>
      </c>
      <c r="G98" s="6">
        <v>800</v>
      </c>
      <c r="H98" s="6" t="s">
        <v>239</v>
      </c>
      <c r="I98" s="6" t="s">
        <v>211</v>
      </c>
      <c r="J98" s="6">
        <v>15</v>
      </c>
      <c r="K98" s="7">
        <v>763651</v>
      </c>
    </row>
    <row r="99" spans="1:11" x14ac:dyDescent="0.25">
      <c r="A99" s="6">
        <v>2008</v>
      </c>
      <c r="B99" s="6" t="s">
        <v>364</v>
      </c>
      <c r="C99" s="6" t="s">
        <v>361</v>
      </c>
      <c r="D99" s="6" t="s">
        <v>360</v>
      </c>
      <c r="E99" s="6" t="s">
        <v>241</v>
      </c>
      <c r="F99" s="6" t="s">
        <v>213</v>
      </c>
      <c r="G99" s="6">
        <v>800</v>
      </c>
      <c r="H99" s="6" t="s">
        <v>239</v>
      </c>
      <c r="I99" s="6" t="s">
        <v>211</v>
      </c>
      <c r="J99" s="6">
        <v>15</v>
      </c>
      <c r="K99" s="7">
        <v>2626179</v>
      </c>
    </row>
    <row r="100" spans="1:11" x14ac:dyDescent="0.25">
      <c r="A100" s="6">
        <v>200801</v>
      </c>
      <c r="B100" s="6" t="s">
        <v>362</v>
      </c>
      <c r="C100" s="6" t="s">
        <v>361</v>
      </c>
      <c r="D100" s="6" t="s">
        <v>360</v>
      </c>
      <c r="E100" s="6" t="s">
        <v>241</v>
      </c>
      <c r="F100" s="6" t="s">
        <v>213</v>
      </c>
      <c r="G100" s="6">
        <v>800</v>
      </c>
      <c r="H100" s="6" t="s">
        <v>239</v>
      </c>
      <c r="I100" s="6" t="s">
        <v>211</v>
      </c>
      <c r="J100" s="6">
        <v>15</v>
      </c>
      <c r="K100" s="7">
        <v>101679</v>
      </c>
    </row>
    <row r="101" spans="1:11" x14ac:dyDescent="0.25">
      <c r="A101" s="6">
        <v>2012</v>
      </c>
      <c r="B101" s="6" t="s">
        <v>358</v>
      </c>
      <c r="C101" s="6" t="s">
        <v>357</v>
      </c>
      <c r="D101" s="6" t="s">
        <v>251</v>
      </c>
      <c r="E101" s="6" t="s">
        <v>250</v>
      </c>
      <c r="F101" s="6" t="s">
        <v>250</v>
      </c>
      <c r="G101" s="6">
        <v>120</v>
      </c>
      <c r="H101" s="6" t="s">
        <v>248</v>
      </c>
      <c r="I101" s="6" t="s">
        <v>211</v>
      </c>
      <c r="J101" s="6">
        <v>15</v>
      </c>
      <c r="K101" s="7">
        <v>5919329</v>
      </c>
    </row>
    <row r="102" spans="1:11" x14ac:dyDescent="0.25">
      <c r="A102" s="6">
        <v>2013</v>
      </c>
      <c r="B102" s="6" t="s">
        <v>355</v>
      </c>
      <c r="C102" s="6" t="s">
        <v>354</v>
      </c>
      <c r="D102" s="6" t="s">
        <v>251</v>
      </c>
      <c r="E102" s="6" t="s">
        <v>250</v>
      </c>
      <c r="F102" s="6" t="s">
        <v>250</v>
      </c>
      <c r="G102" s="6">
        <v>120</v>
      </c>
      <c r="H102" s="6" t="s">
        <v>248</v>
      </c>
      <c r="I102" s="6" t="s">
        <v>211</v>
      </c>
      <c r="J102" s="6">
        <v>15</v>
      </c>
      <c r="K102" s="7">
        <v>2272088</v>
      </c>
    </row>
    <row r="103" spans="1:11" x14ac:dyDescent="0.25">
      <c r="A103" s="6">
        <v>2016</v>
      </c>
      <c r="B103" s="6" t="s">
        <v>352</v>
      </c>
      <c r="C103" s="6" t="s">
        <v>351</v>
      </c>
      <c r="D103" s="6" t="s">
        <v>316</v>
      </c>
      <c r="E103" s="6" t="s">
        <v>250</v>
      </c>
      <c r="F103" s="6" t="s">
        <v>250</v>
      </c>
      <c r="G103" s="6">
        <v>110</v>
      </c>
      <c r="H103" s="6" t="s">
        <v>346</v>
      </c>
      <c r="I103" s="6" t="s">
        <v>211</v>
      </c>
      <c r="J103" s="6">
        <v>15</v>
      </c>
      <c r="K103" s="7">
        <v>1918838</v>
      </c>
    </row>
    <row r="104" spans="1:11" x14ac:dyDescent="0.25">
      <c r="A104" s="6">
        <v>2017</v>
      </c>
      <c r="B104" s="6" t="s">
        <v>349</v>
      </c>
      <c r="C104" s="6" t="s">
        <v>348</v>
      </c>
      <c r="D104" s="6" t="s">
        <v>316</v>
      </c>
      <c r="E104" s="6" t="s">
        <v>250</v>
      </c>
      <c r="F104" s="6" t="s">
        <v>250</v>
      </c>
      <c r="G104" s="6">
        <v>110</v>
      </c>
      <c r="H104" s="6" t="s">
        <v>346</v>
      </c>
      <c r="I104" s="6" t="s">
        <v>211</v>
      </c>
      <c r="J104" s="6">
        <v>15</v>
      </c>
      <c r="K104" s="7">
        <v>548039</v>
      </c>
    </row>
    <row r="105" spans="1:11" x14ac:dyDescent="0.25">
      <c r="A105" s="6">
        <v>2018</v>
      </c>
      <c r="B105" s="6" t="s">
        <v>344</v>
      </c>
      <c r="C105" s="6" t="s">
        <v>230</v>
      </c>
      <c r="D105" s="6" t="s">
        <v>316</v>
      </c>
      <c r="E105" s="6" t="s">
        <v>250</v>
      </c>
      <c r="F105" s="6" t="s">
        <v>250</v>
      </c>
      <c r="G105" s="6">
        <v>811</v>
      </c>
      <c r="H105" s="6" t="s">
        <v>342</v>
      </c>
      <c r="I105" s="6" t="s">
        <v>211</v>
      </c>
      <c r="J105" s="6">
        <v>15</v>
      </c>
      <c r="K105" s="7">
        <v>1080705</v>
      </c>
    </row>
    <row r="106" spans="1:11" x14ac:dyDescent="0.25">
      <c r="A106" s="6">
        <v>2021</v>
      </c>
      <c r="B106" s="6" t="s">
        <v>340</v>
      </c>
      <c r="C106" s="6" t="s">
        <v>243</v>
      </c>
      <c r="D106" s="6" t="s">
        <v>339</v>
      </c>
      <c r="E106" s="6" t="s">
        <v>241</v>
      </c>
      <c r="F106" s="6" t="s">
        <v>213</v>
      </c>
      <c r="G106" s="6">
        <v>800</v>
      </c>
      <c r="H106" s="6" t="s">
        <v>239</v>
      </c>
      <c r="I106" s="6" t="s">
        <v>211</v>
      </c>
      <c r="J106" s="6">
        <v>15</v>
      </c>
      <c r="K106" s="7">
        <v>1098650</v>
      </c>
    </row>
    <row r="107" spans="1:11" x14ac:dyDescent="0.25">
      <c r="A107" s="6">
        <v>2022</v>
      </c>
      <c r="B107" s="6" t="s">
        <v>308</v>
      </c>
      <c r="C107" s="6" t="s">
        <v>337</v>
      </c>
      <c r="D107" s="6" t="s">
        <v>308</v>
      </c>
      <c r="E107" s="6" t="s">
        <v>336</v>
      </c>
      <c r="F107" s="6" t="s">
        <v>213</v>
      </c>
      <c r="G107" s="6">
        <v>903</v>
      </c>
      <c r="H107" s="6" t="s">
        <v>334</v>
      </c>
      <c r="I107" s="6" t="s">
        <v>211</v>
      </c>
      <c r="J107" s="6">
        <v>15</v>
      </c>
      <c r="K107" s="7">
        <v>3361681</v>
      </c>
    </row>
    <row r="108" spans="1:11" x14ac:dyDescent="0.25">
      <c r="A108" s="6">
        <v>2029</v>
      </c>
      <c r="B108" s="6" t="s">
        <v>332</v>
      </c>
      <c r="C108" s="6" t="s">
        <v>289</v>
      </c>
      <c r="D108" s="6" t="s">
        <v>285</v>
      </c>
      <c r="E108" s="6" t="s">
        <v>284</v>
      </c>
      <c r="F108" s="6" t="s">
        <v>213</v>
      </c>
      <c r="G108" s="6">
        <v>861</v>
      </c>
      <c r="H108" s="6" t="s">
        <v>282</v>
      </c>
      <c r="I108" s="6" t="s">
        <v>211</v>
      </c>
      <c r="J108" s="6">
        <v>15</v>
      </c>
      <c r="K108" s="7">
        <v>1804714</v>
      </c>
    </row>
    <row r="109" spans="1:11" x14ac:dyDescent="0.25">
      <c r="A109" s="6">
        <v>202901</v>
      </c>
      <c r="B109" s="6" t="s">
        <v>330</v>
      </c>
      <c r="C109" s="6" t="s">
        <v>289</v>
      </c>
      <c r="D109" s="6" t="s">
        <v>285</v>
      </c>
      <c r="E109" s="6" t="s">
        <v>284</v>
      </c>
      <c r="F109" s="6" t="s">
        <v>213</v>
      </c>
      <c r="G109" s="6">
        <v>861</v>
      </c>
      <c r="H109" s="6" t="s">
        <v>282</v>
      </c>
      <c r="I109" s="6" t="s">
        <v>211</v>
      </c>
      <c r="J109" s="6">
        <v>15</v>
      </c>
      <c r="K109" s="7">
        <v>34165</v>
      </c>
    </row>
    <row r="110" spans="1:11" x14ac:dyDescent="0.25">
      <c r="A110" s="6">
        <v>2043</v>
      </c>
      <c r="B110" s="6" t="s">
        <v>328</v>
      </c>
      <c r="C110" s="6" t="s">
        <v>320</v>
      </c>
      <c r="D110" s="6" t="s">
        <v>278</v>
      </c>
      <c r="E110" s="6" t="s">
        <v>327</v>
      </c>
      <c r="F110" s="6" t="s">
        <v>213</v>
      </c>
      <c r="G110" s="6">
        <v>863</v>
      </c>
      <c r="H110" s="6" t="s">
        <v>325</v>
      </c>
      <c r="I110" s="6" t="s">
        <v>211</v>
      </c>
      <c r="J110" s="6">
        <v>15</v>
      </c>
      <c r="K110" s="7">
        <v>1291403</v>
      </c>
    </row>
    <row r="111" spans="1:11" x14ac:dyDescent="0.25">
      <c r="A111" s="6">
        <v>2050</v>
      </c>
      <c r="B111" s="6" t="s">
        <v>323</v>
      </c>
      <c r="C111" s="6" t="s">
        <v>320</v>
      </c>
      <c r="D111" s="6" t="s">
        <v>278</v>
      </c>
      <c r="E111" s="6" t="s">
        <v>277</v>
      </c>
      <c r="F111" s="6" t="s">
        <v>213</v>
      </c>
      <c r="G111" s="6">
        <v>862</v>
      </c>
      <c r="H111" s="6" t="s">
        <v>275</v>
      </c>
      <c r="I111" s="6" t="s">
        <v>211</v>
      </c>
      <c r="J111" s="6">
        <v>15</v>
      </c>
      <c r="K111" s="7">
        <v>624109</v>
      </c>
    </row>
    <row r="112" spans="1:11" x14ac:dyDescent="0.25">
      <c r="A112" s="6">
        <v>205001</v>
      </c>
      <c r="B112" s="6" t="s">
        <v>647</v>
      </c>
      <c r="C112" s="6" t="s">
        <v>646</v>
      </c>
      <c r="D112" s="6" t="s">
        <v>278</v>
      </c>
      <c r="E112" s="6" t="s">
        <v>277</v>
      </c>
      <c r="F112" s="6" t="s">
        <v>213</v>
      </c>
      <c r="G112" s="6">
        <v>862</v>
      </c>
      <c r="H112" s="6" t="s">
        <v>275</v>
      </c>
      <c r="I112" s="6" t="s">
        <v>211</v>
      </c>
      <c r="J112" s="6">
        <v>15</v>
      </c>
      <c r="K112" s="7">
        <v>10187</v>
      </c>
    </row>
    <row r="113" spans="1:11" x14ac:dyDescent="0.25">
      <c r="A113" s="6">
        <v>2051</v>
      </c>
      <c r="B113" s="6" t="s">
        <v>321</v>
      </c>
      <c r="C113" s="6" t="s">
        <v>320</v>
      </c>
      <c r="D113" s="6" t="s">
        <v>278</v>
      </c>
      <c r="E113" s="6" t="s">
        <v>277</v>
      </c>
      <c r="F113" s="6" t="s">
        <v>213</v>
      </c>
      <c r="G113" s="6">
        <v>862</v>
      </c>
      <c r="H113" s="6" t="s">
        <v>275</v>
      </c>
      <c r="I113" s="6" t="s">
        <v>211</v>
      </c>
      <c r="J113" s="6">
        <v>15</v>
      </c>
      <c r="K113" s="7">
        <v>358425</v>
      </c>
    </row>
    <row r="114" spans="1:11" x14ac:dyDescent="0.25">
      <c r="A114" s="6">
        <v>2064</v>
      </c>
      <c r="B114" s="6" t="s">
        <v>318</v>
      </c>
      <c r="C114" s="6" t="s">
        <v>317</v>
      </c>
      <c r="D114" s="6" t="s">
        <v>316</v>
      </c>
      <c r="F114" s="6" t="s">
        <v>213</v>
      </c>
      <c r="H114" s="6" t="s">
        <v>212</v>
      </c>
      <c r="I114" s="6" t="s">
        <v>211</v>
      </c>
      <c r="J114" s="6">
        <v>15</v>
      </c>
      <c r="K114" s="7">
        <v>1242416</v>
      </c>
    </row>
    <row r="115" spans="1:11" x14ac:dyDescent="0.25">
      <c r="A115" s="6">
        <v>2065</v>
      </c>
      <c r="B115" s="6" t="s">
        <v>314</v>
      </c>
      <c r="C115" s="6" t="s">
        <v>313</v>
      </c>
      <c r="D115" s="6" t="s">
        <v>312</v>
      </c>
      <c r="E115" s="6" t="s">
        <v>241</v>
      </c>
      <c r="F115" s="6" t="s">
        <v>213</v>
      </c>
      <c r="G115" s="6">
        <v>800</v>
      </c>
      <c r="H115" s="6" t="s">
        <v>239</v>
      </c>
      <c r="I115" s="6" t="s">
        <v>211</v>
      </c>
      <c r="J115" s="6">
        <v>15</v>
      </c>
      <c r="K115" s="7">
        <v>486417</v>
      </c>
    </row>
    <row r="116" spans="1:11" x14ac:dyDescent="0.25">
      <c r="A116" s="6">
        <v>2066</v>
      </c>
      <c r="B116" s="6" t="s">
        <v>310</v>
      </c>
      <c r="C116" s="6" t="s">
        <v>309</v>
      </c>
      <c r="D116" s="6" t="s">
        <v>308</v>
      </c>
      <c r="E116" s="6" t="s">
        <v>241</v>
      </c>
      <c r="F116" s="6" t="s">
        <v>213</v>
      </c>
      <c r="G116" s="6">
        <v>800</v>
      </c>
      <c r="H116" s="6" t="s">
        <v>239</v>
      </c>
      <c r="I116" s="6" t="s">
        <v>211</v>
      </c>
      <c r="J116" s="6">
        <v>15</v>
      </c>
      <c r="K116" s="7">
        <v>6602</v>
      </c>
    </row>
    <row r="117" spans="1:11" x14ac:dyDescent="0.25">
      <c r="A117" s="6">
        <v>2068</v>
      </c>
      <c r="B117" s="6" t="s">
        <v>306</v>
      </c>
      <c r="C117" s="6" t="s">
        <v>305</v>
      </c>
      <c r="D117" s="6" t="s">
        <v>304</v>
      </c>
      <c r="E117" s="6" t="s">
        <v>241</v>
      </c>
      <c r="F117" s="6" t="s">
        <v>213</v>
      </c>
      <c r="G117" s="6">
        <v>800</v>
      </c>
      <c r="H117" s="6" t="s">
        <v>239</v>
      </c>
      <c r="I117" s="6" t="s">
        <v>211</v>
      </c>
      <c r="J117" s="6">
        <v>15</v>
      </c>
      <c r="K117" s="7">
        <v>3269873</v>
      </c>
    </row>
    <row r="118" spans="1:11" x14ac:dyDescent="0.25">
      <c r="A118" s="6">
        <v>2069</v>
      </c>
      <c r="B118" s="6" t="s">
        <v>302</v>
      </c>
      <c r="C118" s="6" t="s">
        <v>301</v>
      </c>
      <c r="D118" s="6" t="s">
        <v>251</v>
      </c>
      <c r="E118" s="6" t="s">
        <v>250</v>
      </c>
      <c r="F118" s="6" t="s">
        <v>250</v>
      </c>
      <c r="G118" s="6">
        <v>120</v>
      </c>
      <c r="H118" s="6" t="s">
        <v>248</v>
      </c>
      <c r="I118" s="6" t="s">
        <v>211</v>
      </c>
      <c r="J118" s="6">
        <v>15</v>
      </c>
      <c r="K118" s="7">
        <v>2778887</v>
      </c>
    </row>
    <row r="119" spans="1:11" x14ac:dyDescent="0.25">
      <c r="A119" s="6">
        <v>2072</v>
      </c>
      <c r="B119" s="6" t="s">
        <v>299</v>
      </c>
      <c r="C119" s="6" t="s">
        <v>298</v>
      </c>
      <c r="D119" s="6" t="s">
        <v>278</v>
      </c>
      <c r="E119" s="6" t="s">
        <v>284</v>
      </c>
      <c r="F119" s="6" t="s">
        <v>213</v>
      </c>
      <c r="G119" s="6">
        <v>861</v>
      </c>
      <c r="H119" s="6" t="s">
        <v>282</v>
      </c>
      <c r="I119" s="6" t="s">
        <v>211</v>
      </c>
      <c r="J119" s="6">
        <v>15</v>
      </c>
      <c r="K119" s="7">
        <v>522702</v>
      </c>
    </row>
    <row r="120" spans="1:11" x14ac:dyDescent="0.25">
      <c r="A120" s="6">
        <v>2073</v>
      </c>
      <c r="B120" s="6" t="s">
        <v>296</v>
      </c>
      <c r="C120" s="6" t="s">
        <v>295</v>
      </c>
      <c r="D120" s="6" t="s">
        <v>285</v>
      </c>
      <c r="E120" s="6" t="s">
        <v>284</v>
      </c>
      <c r="F120" s="6" t="s">
        <v>213</v>
      </c>
      <c r="G120" s="6">
        <v>861</v>
      </c>
      <c r="H120" s="6" t="s">
        <v>282</v>
      </c>
      <c r="I120" s="6" t="s">
        <v>211</v>
      </c>
      <c r="J120" s="6">
        <v>15</v>
      </c>
      <c r="K120" s="7">
        <v>572332</v>
      </c>
    </row>
    <row r="121" spans="1:11" x14ac:dyDescent="0.25">
      <c r="A121" s="6">
        <v>2074</v>
      </c>
      <c r="B121" s="6" t="s">
        <v>293</v>
      </c>
      <c r="C121" s="6" t="s">
        <v>292</v>
      </c>
      <c r="D121" s="6" t="s">
        <v>285</v>
      </c>
      <c r="E121" s="6" t="s">
        <v>284</v>
      </c>
      <c r="F121" s="6" t="s">
        <v>213</v>
      </c>
      <c r="G121" s="6">
        <v>861</v>
      </c>
      <c r="H121" s="6" t="s">
        <v>282</v>
      </c>
      <c r="I121" s="6" t="s">
        <v>211</v>
      </c>
      <c r="J121" s="6">
        <v>15</v>
      </c>
      <c r="K121" s="7">
        <v>546294</v>
      </c>
    </row>
    <row r="122" spans="1:11" x14ac:dyDescent="0.25">
      <c r="A122" s="6">
        <v>2077</v>
      </c>
      <c r="B122" s="6" t="s">
        <v>290</v>
      </c>
      <c r="C122" s="6" t="s">
        <v>289</v>
      </c>
      <c r="D122" s="6" t="s">
        <v>285</v>
      </c>
      <c r="E122" s="6" t="s">
        <v>284</v>
      </c>
      <c r="F122" s="6" t="s">
        <v>213</v>
      </c>
      <c r="G122" s="6">
        <v>861</v>
      </c>
      <c r="H122" s="6" t="s">
        <v>282</v>
      </c>
      <c r="I122" s="6" t="s">
        <v>211</v>
      </c>
      <c r="J122" s="6">
        <v>15</v>
      </c>
      <c r="K122" s="7">
        <v>772082</v>
      </c>
    </row>
    <row r="123" spans="1:11" x14ac:dyDescent="0.25">
      <c r="A123" s="6">
        <v>2079</v>
      </c>
      <c r="B123" s="6" t="s">
        <v>287</v>
      </c>
      <c r="C123" s="6" t="s">
        <v>286</v>
      </c>
      <c r="D123" s="6" t="s">
        <v>285</v>
      </c>
      <c r="E123" s="6" t="s">
        <v>284</v>
      </c>
      <c r="F123" s="6" t="s">
        <v>213</v>
      </c>
      <c r="G123" s="6">
        <v>861</v>
      </c>
      <c r="H123" s="6" t="s">
        <v>282</v>
      </c>
      <c r="I123" s="6" t="s">
        <v>211</v>
      </c>
      <c r="J123" s="6">
        <v>15</v>
      </c>
      <c r="K123" s="7">
        <v>1874946</v>
      </c>
    </row>
    <row r="124" spans="1:11" x14ac:dyDescent="0.25">
      <c r="A124" s="6">
        <v>2081</v>
      </c>
      <c r="B124" s="6" t="s">
        <v>280</v>
      </c>
      <c r="C124" s="6" t="s">
        <v>279</v>
      </c>
      <c r="D124" s="6" t="s">
        <v>278</v>
      </c>
      <c r="E124" s="6" t="s">
        <v>277</v>
      </c>
      <c r="F124" s="6" t="s">
        <v>213</v>
      </c>
      <c r="G124" s="6">
        <v>862</v>
      </c>
      <c r="H124" s="6" t="s">
        <v>275</v>
      </c>
      <c r="I124" s="6" t="s">
        <v>211</v>
      </c>
      <c r="J124" s="6">
        <v>15</v>
      </c>
      <c r="K124" s="7">
        <v>366982</v>
      </c>
    </row>
    <row r="125" spans="1:11" x14ac:dyDescent="0.25">
      <c r="A125" s="6">
        <v>2084</v>
      </c>
      <c r="B125" s="6" t="s">
        <v>273</v>
      </c>
      <c r="C125" s="6" t="s">
        <v>262</v>
      </c>
      <c r="D125" s="6" t="s">
        <v>261</v>
      </c>
      <c r="F125" s="6" t="s">
        <v>213</v>
      </c>
      <c r="H125" s="6" t="s">
        <v>212</v>
      </c>
      <c r="I125" s="6" t="s">
        <v>211</v>
      </c>
      <c r="J125" s="6">
        <v>15</v>
      </c>
      <c r="K125" s="7">
        <v>311709</v>
      </c>
    </row>
    <row r="126" spans="1:11" x14ac:dyDescent="0.25">
      <c r="A126" s="6">
        <v>2085</v>
      </c>
      <c r="B126" s="6" t="s">
        <v>270</v>
      </c>
      <c r="C126" s="6" t="s">
        <v>271</v>
      </c>
      <c r="D126" s="6" t="s">
        <v>270</v>
      </c>
      <c r="F126" s="6" t="s">
        <v>213</v>
      </c>
      <c r="H126" s="6" t="s">
        <v>212</v>
      </c>
      <c r="I126" s="6" t="s">
        <v>211</v>
      </c>
      <c r="J126" s="6">
        <v>15</v>
      </c>
      <c r="K126" s="7">
        <v>314600</v>
      </c>
    </row>
    <row r="127" spans="1:11" x14ac:dyDescent="0.25">
      <c r="A127" s="6">
        <v>2086</v>
      </c>
      <c r="B127" s="6" t="s">
        <v>267</v>
      </c>
      <c r="C127" s="6" t="s">
        <v>268</v>
      </c>
      <c r="D127" s="6" t="s">
        <v>267</v>
      </c>
      <c r="F127" s="6" t="s">
        <v>213</v>
      </c>
      <c r="H127" s="6" t="s">
        <v>212</v>
      </c>
      <c r="I127" s="6" t="s">
        <v>211</v>
      </c>
      <c r="J127" s="6">
        <v>15</v>
      </c>
      <c r="K127" s="7">
        <v>518567</v>
      </c>
    </row>
    <row r="128" spans="1:11" x14ac:dyDescent="0.25">
      <c r="A128" s="6">
        <v>2087</v>
      </c>
      <c r="B128" s="6" t="s">
        <v>265</v>
      </c>
      <c r="C128" s="6" t="s">
        <v>262</v>
      </c>
      <c r="D128" s="6" t="s">
        <v>261</v>
      </c>
      <c r="F128" s="6" t="s">
        <v>213</v>
      </c>
      <c r="H128" s="6" t="s">
        <v>212</v>
      </c>
      <c r="I128" s="6" t="s">
        <v>211</v>
      </c>
      <c r="J128" s="6">
        <v>15</v>
      </c>
      <c r="K128" s="7">
        <v>191930</v>
      </c>
    </row>
    <row r="129" spans="1:11" x14ac:dyDescent="0.25">
      <c r="A129" s="6">
        <v>208701</v>
      </c>
      <c r="B129" s="6" t="s">
        <v>263</v>
      </c>
      <c r="C129" s="6" t="s">
        <v>262</v>
      </c>
      <c r="D129" s="6" t="s">
        <v>261</v>
      </c>
      <c r="F129" s="6" t="s">
        <v>213</v>
      </c>
      <c r="H129" s="6" t="s">
        <v>212</v>
      </c>
      <c r="I129" s="6" t="s">
        <v>211</v>
      </c>
      <c r="J129" s="6">
        <v>15</v>
      </c>
      <c r="K129" s="7">
        <v>-11035</v>
      </c>
    </row>
    <row r="130" spans="1:11" x14ac:dyDescent="0.25">
      <c r="A130" s="6">
        <v>2088</v>
      </c>
      <c r="B130" s="6" t="s">
        <v>258</v>
      </c>
      <c r="C130" s="6" t="s">
        <v>259</v>
      </c>
      <c r="D130" s="6" t="s">
        <v>258</v>
      </c>
      <c r="F130" s="6" t="s">
        <v>213</v>
      </c>
      <c r="H130" s="6" t="s">
        <v>212</v>
      </c>
      <c r="I130" s="6" t="s">
        <v>211</v>
      </c>
      <c r="J130" s="6">
        <v>15</v>
      </c>
      <c r="K130" s="7">
        <v>1216059</v>
      </c>
    </row>
    <row r="131" spans="1:11" x14ac:dyDescent="0.25">
      <c r="A131" s="6">
        <v>2090</v>
      </c>
      <c r="B131" s="6" t="s">
        <v>255</v>
      </c>
      <c r="C131" s="6" t="s">
        <v>256</v>
      </c>
      <c r="D131" s="6" t="s">
        <v>255</v>
      </c>
      <c r="F131" s="6" t="s">
        <v>213</v>
      </c>
      <c r="H131" s="6" t="s">
        <v>212</v>
      </c>
      <c r="I131" s="6" t="s">
        <v>211</v>
      </c>
      <c r="J131" s="6">
        <v>15</v>
      </c>
      <c r="K131" s="7">
        <v>666409</v>
      </c>
    </row>
    <row r="132" spans="1:11" x14ac:dyDescent="0.25">
      <c r="A132" s="6">
        <v>2091</v>
      </c>
      <c r="B132" s="6" t="s">
        <v>253</v>
      </c>
      <c r="C132" s="6" t="s">
        <v>252</v>
      </c>
      <c r="D132" s="6" t="s">
        <v>251</v>
      </c>
      <c r="E132" s="6" t="s">
        <v>250</v>
      </c>
      <c r="F132" s="6" t="s">
        <v>250</v>
      </c>
      <c r="G132" s="6">
        <v>120</v>
      </c>
      <c r="H132" s="6" t="s">
        <v>248</v>
      </c>
      <c r="I132" s="6" t="s">
        <v>211</v>
      </c>
      <c r="J132" s="6">
        <v>15</v>
      </c>
      <c r="K132" s="7">
        <v>1206369</v>
      </c>
    </row>
    <row r="133" spans="1:11" x14ac:dyDescent="0.25">
      <c r="A133" s="6">
        <v>2093</v>
      </c>
      <c r="B133" s="6" t="s">
        <v>246</v>
      </c>
      <c r="C133" s="6" t="s">
        <v>221</v>
      </c>
      <c r="D133" s="6" t="s">
        <v>246</v>
      </c>
      <c r="E133" s="6" t="s">
        <v>241</v>
      </c>
      <c r="F133" s="6" t="s">
        <v>213</v>
      </c>
      <c r="G133" s="6">
        <v>800</v>
      </c>
      <c r="H133" s="6" t="s">
        <v>239</v>
      </c>
      <c r="I133" s="6" t="s">
        <v>211</v>
      </c>
      <c r="J133" s="6">
        <v>15</v>
      </c>
      <c r="K133" s="7">
        <v>2115228</v>
      </c>
    </row>
    <row r="134" spans="1:11" x14ac:dyDescent="0.25">
      <c r="A134" s="6">
        <v>2094</v>
      </c>
      <c r="B134" s="6" t="s">
        <v>244</v>
      </c>
      <c r="C134" s="6" t="s">
        <v>243</v>
      </c>
      <c r="D134" s="6" t="s">
        <v>242</v>
      </c>
      <c r="E134" s="6" t="s">
        <v>241</v>
      </c>
      <c r="F134" s="6" t="s">
        <v>213</v>
      </c>
      <c r="G134" s="6">
        <v>800</v>
      </c>
      <c r="H134" s="6" t="s">
        <v>239</v>
      </c>
      <c r="I134" s="6" t="s">
        <v>211</v>
      </c>
      <c r="J134" s="6">
        <v>15</v>
      </c>
      <c r="K134" s="7">
        <v>468883</v>
      </c>
    </row>
    <row r="135" spans="1:11" x14ac:dyDescent="0.25">
      <c r="A135" s="6">
        <v>2095</v>
      </c>
      <c r="B135" s="6" t="s">
        <v>236</v>
      </c>
      <c r="C135" s="6" t="s">
        <v>237</v>
      </c>
      <c r="D135" s="6" t="s">
        <v>236</v>
      </c>
      <c r="F135" s="6" t="s">
        <v>213</v>
      </c>
      <c r="H135" s="6" t="s">
        <v>212</v>
      </c>
      <c r="I135" s="6" t="s">
        <v>211</v>
      </c>
      <c r="J135" s="6">
        <v>15</v>
      </c>
      <c r="K135" s="7">
        <v>365</v>
      </c>
    </row>
    <row r="136" spans="1:11" x14ac:dyDescent="0.25">
      <c r="A136" s="6">
        <v>2096</v>
      </c>
      <c r="B136" s="6" t="s">
        <v>645</v>
      </c>
      <c r="C136" s="6" t="s">
        <v>644</v>
      </c>
      <c r="D136" s="6" t="s">
        <v>242</v>
      </c>
      <c r="F136" s="6" t="s">
        <v>213</v>
      </c>
      <c r="H136" s="6" t="s">
        <v>212</v>
      </c>
      <c r="I136" s="6" t="s">
        <v>211</v>
      </c>
      <c r="J136" s="6">
        <v>15</v>
      </c>
      <c r="K136" s="7">
        <v>824591</v>
      </c>
    </row>
    <row r="137" spans="1:11" x14ac:dyDescent="0.25">
      <c r="A137" s="6">
        <v>2097</v>
      </c>
      <c r="B137" s="6" t="s">
        <v>643</v>
      </c>
      <c r="C137" s="6" t="s">
        <v>642</v>
      </c>
      <c r="D137" s="6" t="s">
        <v>242</v>
      </c>
      <c r="F137" s="6" t="s">
        <v>213</v>
      </c>
      <c r="H137" s="6" t="s">
        <v>212</v>
      </c>
      <c r="I137" s="6" t="s">
        <v>211</v>
      </c>
      <c r="J137" s="6">
        <v>15</v>
      </c>
      <c r="K137" s="7">
        <v>228275</v>
      </c>
    </row>
    <row r="138" spans="1:11" x14ac:dyDescent="0.25">
      <c r="A138" s="6">
        <v>2098</v>
      </c>
      <c r="B138" s="6" t="s">
        <v>641</v>
      </c>
      <c r="C138" s="6" t="s">
        <v>361</v>
      </c>
      <c r="D138" s="6" t="s">
        <v>360</v>
      </c>
      <c r="E138" s="6" t="s">
        <v>241</v>
      </c>
      <c r="F138" s="6" t="s">
        <v>213</v>
      </c>
      <c r="G138" s="6">
        <v>800</v>
      </c>
      <c r="H138" s="6" t="s">
        <v>239</v>
      </c>
      <c r="I138" s="6" t="s">
        <v>211</v>
      </c>
      <c r="J138" s="6">
        <v>15</v>
      </c>
      <c r="K138" s="7">
        <v>36069</v>
      </c>
    </row>
    <row r="139" spans="1:11" x14ac:dyDescent="0.25">
      <c r="A139" s="6">
        <v>2166</v>
      </c>
      <c r="B139" s="6" t="s">
        <v>640</v>
      </c>
      <c r="C139" s="6" t="s">
        <v>639</v>
      </c>
      <c r="D139" s="6" t="s">
        <v>242</v>
      </c>
      <c r="E139" s="6" t="s">
        <v>480</v>
      </c>
      <c r="F139" s="6" t="s">
        <v>480</v>
      </c>
      <c r="G139" s="6" t="s">
        <v>219</v>
      </c>
      <c r="H139" s="6" t="s">
        <v>218</v>
      </c>
      <c r="I139" s="6" t="s">
        <v>211</v>
      </c>
      <c r="J139" s="6">
        <v>15</v>
      </c>
      <c r="K139" s="7">
        <v>3926</v>
      </c>
    </row>
    <row r="140" spans="1:11" x14ac:dyDescent="0.25">
      <c r="A140" s="6">
        <v>2180</v>
      </c>
      <c r="B140" s="6" t="s">
        <v>638</v>
      </c>
      <c r="C140" s="6" t="s">
        <v>505</v>
      </c>
      <c r="D140" s="6" t="s">
        <v>504</v>
      </c>
      <c r="E140" s="6" t="s">
        <v>250</v>
      </c>
      <c r="F140" s="6" t="s">
        <v>250</v>
      </c>
      <c r="G140" s="6">
        <v>130</v>
      </c>
      <c r="H140" s="6" t="s">
        <v>452</v>
      </c>
      <c r="I140" s="6" t="s">
        <v>211</v>
      </c>
      <c r="J140" s="6">
        <v>15</v>
      </c>
      <c r="K140" s="7">
        <v>33011</v>
      </c>
    </row>
    <row r="141" spans="1:11" x14ac:dyDescent="0.25">
      <c r="A141" s="6">
        <v>2184</v>
      </c>
      <c r="B141" s="6" t="s">
        <v>637</v>
      </c>
      <c r="C141" s="6" t="s">
        <v>505</v>
      </c>
      <c r="D141" s="6" t="s">
        <v>504</v>
      </c>
      <c r="E141" s="6" t="s">
        <v>250</v>
      </c>
      <c r="F141" s="6" t="s">
        <v>250</v>
      </c>
      <c r="G141" s="6">
        <v>130</v>
      </c>
      <c r="H141" s="6" t="s">
        <v>452</v>
      </c>
      <c r="I141" s="6" t="s">
        <v>211</v>
      </c>
      <c r="J141" s="6">
        <v>15</v>
      </c>
      <c r="K141" s="7">
        <v>1601</v>
      </c>
    </row>
    <row r="142" spans="1:11" x14ac:dyDescent="0.25">
      <c r="A142" s="6">
        <v>2188</v>
      </c>
      <c r="B142" s="6" t="s">
        <v>636</v>
      </c>
      <c r="C142" s="6" t="s">
        <v>505</v>
      </c>
      <c r="D142" s="6" t="s">
        <v>504</v>
      </c>
      <c r="E142" s="6" t="s">
        <v>250</v>
      </c>
      <c r="F142" s="6" t="s">
        <v>250</v>
      </c>
      <c r="G142" s="6">
        <v>130</v>
      </c>
      <c r="H142" s="6" t="s">
        <v>452</v>
      </c>
      <c r="I142" s="6" t="s">
        <v>211</v>
      </c>
      <c r="J142" s="6">
        <v>15</v>
      </c>
      <c r="K142" s="7">
        <v>4643</v>
      </c>
    </row>
    <row r="143" spans="1:11" x14ac:dyDescent="0.25">
      <c r="A143" s="6">
        <v>8810</v>
      </c>
      <c r="B143" s="6" t="s">
        <v>635</v>
      </c>
      <c r="C143" s="6" t="s">
        <v>221</v>
      </c>
      <c r="D143" s="6" t="s">
        <v>214</v>
      </c>
      <c r="E143" s="6" t="s">
        <v>220</v>
      </c>
      <c r="F143" s="6" t="s">
        <v>220</v>
      </c>
      <c r="G143" s="6" t="s">
        <v>219</v>
      </c>
      <c r="H143" s="6" t="s">
        <v>218</v>
      </c>
      <c r="I143" s="6" t="s">
        <v>211</v>
      </c>
      <c r="J143" s="6">
        <v>15</v>
      </c>
      <c r="K143" s="7">
        <v>-2779500</v>
      </c>
    </row>
    <row r="144" spans="1:11" x14ac:dyDescent="0.25">
      <c r="A144" s="6">
        <v>8811</v>
      </c>
      <c r="B144" s="6" t="s">
        <v>635</v>
      </c>
      <c r="C144" s="6" t="s">
        <v>221</v>
      </c>
      <c r="D144" s="6" t="s">
        <v>214</v>
      </c>
      <c r="F144" s="6" t="s">
        <v>213</v>
      </c>
      <c r="H144" s="6" t="s">
        <v>212</v>
      </c>
      <c r="I144" s="6" t="s">
        <v>211</v>
      </c>
      <c r="J144" s="6">
        <v>15</v>
      </c>
      <c r="K144" s="7">
        <v>-51900</v>
      </c>
    </row>
    <row r="145" spans="1:13" x14ac:dyDescent="0.25">
      <c r="A145" s="6">
        <v>8814</v>
      </c>
      <c r="B145" s="6" t="s">
        <v>635</v>
      </c>
      <c r="C145" s="6" t="s">
        <v>221</v>
      </c>
      <c r="D145" s="6" t="s">
        <v>214</v>
      </c>
      <c r="E145" s="6" t="s">
        <v>220</v>
      </c>
      <c r="F145" s="6" t="s">
        <v>220</v>
      </c>
      <c r="G145" s="6" t="s">
        <v>219</v>
      </c>
      <c r="H145" s="6" t="s">
        <v>218</v>
      </c>
      <c r="I145" s="6" t="s">
        <v>211</v>
      </c>
      <c r="J145" s="6">
        <v>15</v>
      </c>
      <c r="K145" s="7">
        <v>1285500</v>
      </c>
    </row>
    <row r="146" spans="1:13" x14ac:dyDescent="0.25">
      <c r="A146" s="6">
        <v>9014</v>
      </c>
      <c r="B146" s="6" t="s">
        <v>222</v>
      </c>
      <c r="C146" s="6" t="s">
        <v>221</v>
      </c>
      <c r="D146" s="6" t="s">
        <v>214</v>
      </c>
      <c r="E146" s="6" t="s">
        <v>220</v>
      </c>
      <c r="F146" s="6" t="s">
        <v>220</v>
      </c>
      <c r="G146" s="6" t="s">
        <v>219</v>
      </c>
      <c r="H146" s="6" t="s">
        <v>218</v>
      </c>
      <c r="I146" s="6" t="s">
        <v>211</v>
      </c>
      <c r="J146" s="6">
        <v>15</v>
      </c>
      <c r="K146" s="7">
        <v>-295300</v>
      </c>
    </row>
    <row r="147" spans="1:13" x14ac:dyDescent="0.25">
      <c r="K147" s="7">
        <f>SUM(K2:K146)</f>
        <v>154322065</v>
      </c>
    </row>
    <row r="151" spans="1:13" x14ac:dyDescent="0.25">
      <c r="J151" s="8" t="s">
        <v>210</v>
      </c>
    </row>
    <row r="152" spans="1:13" x14ac:dyDescent="0.25">
      <c r="J152" s="11">
        <v>9000</v>
      </c>
      <c r="K152" s="10">
        <v>1767167.7</v>
      </c>
      <c r="L152" s="10"/>
    </row>
    <row r="153" spans="1:13" x14ac:dyDescent="0.25">
      <c r="J153" s="11">
        <v>1952</v>
      </c>
      <c r="K153" s="10">
        <v>70028.23</v>
      </c>
      <c r="L153" s="10"/>
    </row>
    <row r="154" spans="1:13" x14ac:dyDescent="0.25">
      <c r="J154" s="11"/>
      <c r="K154" s="10"/>
      <c r="L154" s="10"/>
    </row>
    <row r="155" spans="1:13" x14ac:dyDescent="0.25">
      <c r="J155" s="8" t="s">
        <v>209</v>
      </c>
      <c r="K155" s="7">
        <f>K147+K152+K153</f>
        <v>156159260.92999998</v>
      </c>
    </row>
    <row r="156" spans="1:13" x14ac:dyDescent="0.25">
      <c r="J156" s="7"/>
    </row>
    <row r="159" spans="1:13" x14ac:dyDescent="0.25">
      <c r="K159" s="16">
        <v>156159255.61000001</v>
      </c>
      <c r="L159" s="16"/>
      <c r="M159" s="7" t="s">
        <v>208</v>
      </c>
    </row>
    <row r="160" spans="1:13" x14ac:dyDescent="0.25">
      <c r="K160" s="7">
        <f>K155-K159</f>
        <v>5.3199999630451202</v>
      </c>
      <c r="M160" s="15" t="s">
        <v>207</v>
      </c>
    </row>
  </sheetData>
  <mergeCells count="1">
    <mergeCell ref="X1:Y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161"/>
  <sheetViews>
    <sheetView topLeftCell="D5" workbookViewId="0">
      <selection activeCell="H26" sqref="H26"/>
    </sheetView>
  </sheetViews>
  <sheetFormatPr defaultColWidth="9.140625" defaultRowHeight="12.75" x14ac:dyDescent="0.2"/>
  <cols>
    <col min="1" max="1" width="9" style="6" customWidth="1"/>
    <col min="2" max="2" width="29.85546875" style="6" customWidth="1"/>
    <col min="3" max="3" width="24.85546875" style="6" customWidth="1"/>
    <col min="4" max="4" width="27.5703125" style="6" customWidth="1"/>
    <col min="5" max="5" width="8.28515625" style="6" customWidth="1"/>
    <col min="6" max="6" width="4.7109375" style="6" customWidth="1"/>
    <col min="7" max="7" width="8.140625" style="6" customWidth="1"/>
    <col min="8" max="8" width="28.7109375" style="6" customWidth="1"/>
    <col min="9" max="9" width="3.5703125" style="6" customWidth="1"/>
    <col min="10" max="10" width="4.85546875" style="6" customWidth="1"/>
    <col min="11" max="12" width="15" style="6" customWidth="1"/>
    <col min="13" max="15" width="9.140625" style="6"/>
    <col min="16" max="16" width="13.7109375" style="6" customWidth="1"/>
    <col min="17" max="17" width="9.140625" style="6"/>
    <col min="18" max="18" width="13.7109375" style="6" customWidth="1"/>
    <col min="19" max="16384" width="9.140625" style="6"/>
  </cols>
  <sheetData>
    <row r="1" spans="1:18" x14ac:dyDescent="0.2">
      <c r="A1" s="6" t="s">
        <v>634</v>
      </c>
      <c r="B1" s="6" t="s">
        <v>633</v>
      </c>
      <c r="C1" s="6" t="s">
        <v>632</v>
      </c>
      <c r="D1" s="6" t="s">
        <v>631</v>
      </c>
      <c r="E1" s="6" t="s">
        <v>630</v>
      </c>
      <c r="F1" s="6" t="s">
        <v>629</v>
      </c>
      <c r="G1" s="6" t="s">
        <v>628</v>
      </c>
      <c r="H1" s="6" t="s">
        <v>627</v>
      </c>
      <c r="I1" s="6" t="s">
        <v>626</v>
      </c>
      <c r="J1" s="6" t="s">
        <v>625</v>
      </c>
      <c r="K1" s="6" t="s">
        <v>624</v>
      </c>
      <c r="M1" s="26" t="s">
        <v>665</v>
      </c>
    </row>
    <row r="2" spans="1:18" x14ac:dyDescent="0.2">
      <c r="A2" s="6">
        <v>1183</v>
      </c>
      <c r="B2" s="6" t="s">
        <v>622</v>
      </c>
      <c r="C2" s="6" t="s">
        <v>621</v>
      </c>
      <c r="D2" s="6" t="s">
        <v>246</v>
      </c>
      <c r="E2" s="6" t="s">
        <v>241</v>
      </c>
      <c r="F2" s="6" t="s">
        <v>213</v>
      </c>
      <c r="G2" s="6">
        <v>800</v>
      </c>
      <c r="H2" s="6" t="s">
        <v>239</v>
      </c>
      <c r="I2" s="6" t="s">
        <v>211</v>
      </c>
      <c r="J2" s="6">
        <v>16</v>
      </c>
      <c r="K2" s="28">
        <v>2622703</v>
      </c>
      <c r="L2" s="28"/>
      <c r="N2" s="6">
        <v>2016</v>
      </c>
    </row>
    <row r="3" spans="1:18" x14ac:dyDescent="0.2">
      <c r="A3" s="6">
        <v>1186</v>
      </c>
      <c r="B3" s="6" t="s">
        <v>619</v>
      </c>
      <c r="C3" s="6" t="s">
        <v>618</v>
      </c>
      <c r="D3" s="6" t="s">
        <v>617</v>
      </c>
      <c r="E3" s="6" t="s">
        <v>241</v>
      </c>
      <c r="F3" s="6" t="s">
        <v>213</v>
      </c>
      <c r="G3" s="6">
        <v>800</v>
      </c>
      <c r="H3" s="6" t="s">
        <v>239</v>
      </c>
      <c r="I3" s="6" t="s">
        <v>211</v>
      </c>
      <c r="J3" s="6">
        <v>16</v>
      </c>
      <c r="K3" s="28">
        <v>582736</v>
      </c>
      <c r="L3" s="28"/>
      <c r="M3" s="18">
        <v>1</v>
      </c>
      <c r="N3" s="15" t="s">
        <v>664</v>
      </c>
      <c r="P3" s="24" t="s">
        <v>250</v>
      </c>
      <c r="Q3" s="15" t="s">
        <v>659</v>
      </c>
    </row>
    <row r="4" spans="1:18" x14ac:dyDescent="0.2">
      <c r="A4" s="6">
        <v>1209</v>
      </c>
      <c r="B4" s="6" t="s">
        <v>615</v>
      </c>
      <c r="C4" s="6" t="s">
        <v>521</v>
      </c>
      <c r="D4" s="6" t="s">
        <v>520</v>
      </c>
      <c r="E4" s="6" t="s">
        <v>614</v>
      </c>
      <c r="F4" s="6" t="s">
        <v>213</v>
      </c>
      <c r="G4" s="6">
        <v>500</v>
      </c>
      <c r="H4" s="6" t="s">
        <v>612</v>
      </c>
      <c r="I4" s="6" t="s">
        <v>211</v>
      </c>
      <c r="J4" s="6">
        <v>16</v>
      </c>
      <c r="K4" s="28">
        <v>5499653</v>
      </c>
      <c r="L4" s="28"/>
      <c r="M4" s="18">
        <f t="shared" ref="M4:M30" si="0">M3+1</f>
        <v>2</v>
      </c>
      <c r="N4" s="24" t="s">
        <v>500</v>
      </c>
      <c r="O4" s="22">
        <v>0.22500000000000001</v>
      </c>
      <c r="P4" s="25">
        <f>SUMIFS($K$2:$K$123,$A$2:$A$123,$N4)*O4</f>
        <v>605634.75</v>
      </c>
    </row>
    <row r="5" spans="1:18" x14ac:dyDescent="0.2">
      <c r="A5" s="6">
        <v>1210</v>
      </c>
      <c r="B5" s="6" t="s">
        <v>610</v>
      </c>
      <c r="C5" s="6" t="s">
        <v>221</v>
      </c>
      <c r="D5" s="6" t="s">
        <v>609</v>
      </c>
      <c r="E5" s="6" t="s">
        <v>241</v>
      </c>
      <c r="F5" s="6" t="s">
        <v>213</v>
      </c>
      <c r="G5" s="6">
        <v>800</v>
      </c>
      <c r="H5" s="6" t="s">
        <v>239</v>
      </c>
      <c r="I5" s="6" t="s">
        <v>211</v>
      </c>
      <c r="J5" s="6">
        <v>16</v>
      </c>
      <c r="K5" s="28">
        <v>3662918</v>
      </c>
      <c r="L5" s="28"/>
      <c r="M5" s="18">
        <f t="shared" si="0"/>
        <v>3</v>
      </c>
      <c r="N5" s="24" t="s">
        <v>495</v>
      </c>
      <c r="O5" s="22">
        <v>1</v>
      </c>
      <c r="P5" s="25">
        <f>SUMIFS($K$2:$K$123,$A$2:$A$123,$N5)*O5</f>
        <v>1666905</v>
      </c>
    </row>
    <row r="6" spans="1:18" x14ac:dyDescent="0.2">
      <c r="A6" s="6">
        <v>1230</v>
      </c>
      <c r="B6" s="6" t="s">
        <v>605</v>
      </c>
      <c r="C6" s="6" t="s">
        <v>395</v>
      </c>
      <c r="D6" s="6" t="s">
        <v>604</v>
      </c>
      <c r="F6" s="6" t="s">
        <v>213</v>
      </c>
      <c r="H6" s="6" t="s">
        <v>212</v>
      </c>
      <c r="I6" s="6" t="s">
        <v>211</v>
      </c>
      <c r="J6" s="6">
        <v>16</v>
      </c>
      <c r="K6" s="28">
        <v>429259</v>
      </c>
      <c r="L6" s="28"/>
      <c r="M6" s="18">
        <f t="shared" si="0"/>
        <v>4</v>
      </c>
      <c r="N6" s="24" t="s">
        <v>419</v>
      </c>
      <c r="O6" s="22">
        <v>1</v>
      </c>
      <c r="P6" s="25">
        <f>SUMIFS($K$2:$K$123,$A$2:$A$123,$N6)*O6</f>
        <v>246774</v>
      </c>
    </row>
    <row r="7" spans="1:18" x14ac:dyDescent="0.2">
      <c r="A7" s="6">
        <v>123001</v>
      </c>
      <c r="B7" s="6" t="s">
        <v>688</v>
      </c>
      <c r="C7" s="6" t="s">
        <v>395</v>
      </c>
      <c r="D7" s="6" t="s">
        <v>604</v>
      </c>
      <c r="F7" s="6" t="s">
        <v>213</v>
      </c>
      <c r="H7" s="6" t="s">
        <v>212</v>
      </c>
      <c r="I7" s="6" t="s">
        <v>211</v>
      </c>
      <c r="J7" s="6">
        <v>16</v>
      </c>
      <c r="K7" s="6">
        <v>0</v>
      </c>
      <c r="M7" s="18">
        <f t="shared" si="0"/>
        <v>5</v>
      </c>
      <c r="N7" s="24" t="s">
        <v>661</v>
      </c>
      <c r="P7" s="23">
        <v>318161.01944444445</v>
      </c>
      <c r="R7" s="23"/>
    </row>
    <row r="8" spans="1:18" x14ac:dyDescent="0.2">
      <c r="A8" s="6">
        <v>1234</v>
      </c>
      <c r="B8" s="6" t="s">
        <v>602</v>
      </c>
      <c r="C8" s="6" t="s">
        <v>337</v>
      </c>
      <c r="D8" s="6" t="s">
        <v>308</v>
      </c>
      <c r="E8" s="6" t="s">
        <v>336</v>
      </c>
      <c r="F8" s="6" t="s">
        <v>213</v>
      </c>
      <c r="G8" s="6">
        <v>903</v>
      </c>
      <c r="H8" s="6" t="s">
        <v>334</v>
      </c>
      <c r="I8" s="6" t="s">
        <v>211</v>
      </c>
      <c r="J8" s="6">
        <v>16</v>
      </c>
      <c r="K8" s="28">
        <v>2383944</v>
      </c>
      <c r="L8" s="28"/>
      <c r="M8" s="18">
        <f t="shared" si="0"/>
        <v>6</v>
      </c>
      <c r="P8" s="23">
        <f>SUM(P4:P7)</f>
        <v>2837474.7694444442</v>
      </c>
      <c r="Q8" s="22">
        <v>0.70468945142405404</v>
      </c>
      <c r="R8" s="21">
        <f>P8*Q8</f>
        <v>1999538.5387093995</v>
      </c>
    </row>
    <row r="9" spans="1:18" x14ac:dyDescent="0.2">
      <c r="A9" s="6">
        <v>1236</v>
      </c>
      <c r="B9" s="6" t="s">
        <v>600</v>
      </c>
      <c r="C9" s="6" t="s">
        <v>599</v>
      </c>
      <c r="D9" s="6" t="s">
        <v>242</v>
      </c>
      <c r="E9" s="6" t="s">
        <v>250</v>
      </c>
      <c r="F9" s="6" t="s">
        <v>250</v>
      </c>
      <c r="G9" s="6">
        <v>900</v>
      </c>
      <c r="H9" s="6" t="s">
        <v>597</v>
      </c>
      <c r="I9" s="6" t="s">
        <v>211</v>
      </c>
      <c r="J9" s="6">
        <v>16</v>
      </c>
      <c r="K9" s="28">
        <v>2994718</v>
      </c>
      <c r="L9" s="28"/>
      <c r="M9" s="18">
        <f t="shared" si="0"/>
        <v>7</v>
      </c>
    </row>
    <row r="10" spans="1:18" x14ac:dyDescent="0.2">
      <c r="A10" s="6">
        <v>1242</v>
      </c>
      <c r="B10" s="6" t="s">
        <v>595</v>
      </c>
      <c r="C10" s="6" t="s">
        <v>588</v>
      </c>
      <c r="D10" s="6" t="s">
        <v>304</v>
      </c>
      <c r="E10" s="6" t="s">
        <v>241</v>
      </c>
      <c r="F10" s="6" t="s">
        <v>213</v>
      </c>
      <c r="G10" s="6">
        <v>800</v>
      </c>
      <c r="H10" s="6" t="s">
        <v>239</v>
      </c>
      <c r="I10" s="6" t="s">
        <v>211</v>
      </c>
      <c r="J10" s="6">
        <v>16</v>
      </c>
      <c r="K10" s="28">
        <v>3252459</v>
      </c>
      <c r="L10" s="28"/>
      <c r="M10" s="18">
        <f t="shared" si="0"/>
        <v>8</v>
      </c>
      <c r="N10" s="15" t="s">
        <v>662</v>
      </c>
      <c r="P10" s="24" t="s">
        <v>250</v>
      </c>
      <c r="Q10" s="15" t="s">
        <v>659</v>
      </c>
    </row>
    <row r="11" spans="1:18" x14ac:dyDescent="0.2">
      <c r="A11" s="6">
        <v>1247</v>
      </c>
      <c r="B11" s="6" t="s">
        <v>591</v>
      </c>
      <c r="C11" s="6" t="s">
        <v>588</v>
      </c>
      <c r="D11" s="6" t="s">
        <v>304</v>
      </c>
      <c r="E11" s="6" t="s">
        <v>241</v>
      </c>
      <c r="F11" s="6" t="s">
        <v>213</v>
      </c>
      <c r="G11" s="6">
        <v>800</v>
      </c>
      <c r="H11" s="6" t="s">
        <v>239</v>
      </c>
      <c r="I11" s="6" t="s">
        <v>211</v>
      </c>
      <c r="J11" s="6">
        <v>16</v>
      </c>
      <c r="K11" s="28">
        <v>-24905</v>
      </c>
      <c r="L11" s="28"/>
      <c r="M11" s="18">
        <f t="shared" si="0"/>
        <v>9</v>
      </c>
      <c r="N11" s="24" t="s">
        <v>533</v>
      </c>
      <c r="O11" s="22">
        <v>0.2</v>
      </c>
      <c r="P11" s="25">
        <f>SUMIFS($K$2:$K$123,$A$2:$A$123,$N11)*O11</f>
        <v>73177.8</v>
      </c>
    </row>
    <row r="12" spans="1:18" x14ac:dyDescent="0.2">
      <c r="A12" s="6">
        <v>1254</v>
      </c>
      <c r="B12" s="6" t="s">
        <v>687</v>
      </c>
      <c r="C12" s="6" t="s">
        <v>686</v>
      </c>
      <c r="D12" s="6" t="s">
        <v>304</v>
      </c>
      <c r="E12" s="6" t="s">
        <v>241</v>
      </c>
      <c r="F12" s="6" t="s">
        <v>213</v>
      </c>
      <c r="G12" s="6">
        <v>800</v>
      </c>
      <c r="H12" s="6" t="s">
        <v>239</v>
      </c>
      <c r="I12" s="6" t="s">
        <v>211</v>
      </c>
      <c r="J12" s="6">
        <v>16</v>
      </c>
      <c r="K12" s="28">
        <v>19889</v>
      </c>
      <c r="L12" s="28"/>
      <c r="M12" s="18">
        <f t="shared" si="0"/>
        <v>10</v>
      </c>
      <c r="N12" s="24" t="s">
        <v>519</v>
      </c>
      <c r="O12" s="22">
        <v>1</v>
      </c>
      <c r="P12" s="25">
        <f>SUMIFS($K$2:$K$123,$A$2:$A$123,$N12)*O12</f>
        <v>4102367</v>
      </c>
    </row>
    <row r="13" spans="1:18" x14ac:dyDescent="0.2">
      <c r="A13" s="6">
        <v>1268</v>
      </c>
      <c r="B13" s="6" t="s">
        <v>586</v>
      </c>
      <c r="C13" s="6" t="s">
        <v>354</v>
      </c>
      <c r="D13" s="6" t="s">
        <v>251</v>
      </c>
      <c r="E13" s="6" t="s">
        <v>250</v>
      </c>
      <c r="F13" s="6" t="s">
        <v>250</v>
      </c>
      <c r="G13" s="6">
        <v>120</v>
      </c>
      <c r="H13" s="6" t="s">
        <v>248</v>
      </c>
      <c r="I13" s="6" t="s">
        <v>211</v>
      </c>
      <c r="J13" s="6">
        <v>16</v>
      </c>
      <c r="K13" s="28">
        <v>106543</v>
      </c>
      <c r="L13" s="28"/>
      <c r="M13" s="18">
        <f t="shared" si="0"/>
        <v>11</v>
      </c>
      <c r="N13" s="24" t="s">
        <v>500</v>
      </c>
      <c r="O13" s="22">
        <v>0.15</v>
      </c>
      <c r="P13" s="25">
        <f>SUMIFS($K$2:$K$123,$A$2:$A$123,$N13)*O13</f>
        <v>403756.5</v>
      </c>
    </row>
    <row r="14" spans="1:18" x14ac:dyDescent="0.2">
      <c r="A14" s="6">
        <v>1273</v>
      </c>
      <c r="B14" s="6" t="s">
        <v>584</v>
      </c>
      <c r="C14" s="6" t="s">
        <v>354</v>
      </c>
      <c r="D14" s="6" t="s">
        <v>251</v>
      </c>
      <c r="E14" s="6" t="s">
        <v>250</v>
      </c>
      <c r="F14" s="6" t="s">
        <v>250</v>
      </c>
      <c r="G14" s="6">
        <v>130</v>
      </c>
      <c r="H14" s="6" t="s">
        <v>452</v>
      </c>
      <c r="I14" s="6" t="s">
        <v>211</v>
      </c>
      <c r="J14" s="6">
        <v>16</v>
      </c>
      <c r="K14" s="28">
        <v>1790630</v>
      </c>
      <c r="L14" s="28"/>
      <c r="M14" s="18">
        <f t="shared" si="0"/>
        <v>12</v>
      </c>
      <c r="N14" s="24" t="s">
        <v>414</v>
      </c>
      <c r="O14" s="22">
        <v>1</v>
      </c>
      <c r="P14" s="25">
        <f>SUMIFS($K$2:$K$123,$A$2:$A$123,$N14)*O14</f>
        <v>504478</v>
      </c>
    </row>
    <row r="15" spans="1:18" x14ac:dyDescent="0.2">
      <c r="A15" s="6">
        <v>1279</v>
      </c>
      <c r="B15" s="6" t="s">
        <v>582</v>
      </c>
      <c r="C15" s="6" t="s">
        <v>351</v>
      </c>
      <c r="D15" s="6" t="s">
        <v>316</v>
      </c>
      <c r="E15" s="6" t="s">
        <v>250</v>
      </c>
      <c r="F15" s="6" t="s">
        <v>250</v>
      </c>
      <c r="G15" s="6">
        <v>110</v>
      </c>
      <c r="H15" s="6" t="s">
        <v>346</v>
      </c>
      <c r="I15" s="6" t="s">
        <v>211</v>
      </c>
      <c r="J15" s="6">
        <v>16</v>
      </c>
      <c r="K15" s="28">
        <v>399234</v>
      </c>
      <c r="L15" s="28"/>
      <c r="M15" s="18">
        <f t="shared" si="0"/>
        <v>13</v>
      </c>
      <c r="N15" s="24" t="s">
        <v>661</v>
      </c>
      <c r="P15" s="23">
        <v>121127.29166666666</v>
      </c>
      <c r="R15" s="23"/>
    </row>
    <row r="16" spans="1:18" x14ac:dyDescent="0.2">
      <c r="A16" s="6">
        <v>1281</v>
      </c>
      <c r="B16" s="6" t="s">
        <v>580</v>
      </c>
      <c r="C16" s="6" t="s">
        <v>351</v>
      </c>
      <c r="D16" s="6" t="s">
        <v>316</v>
      </c>
      <c r="E16" s="6" t="s">
        <v>250</v>
      </c>
      <c r="F16" s="6" t="s">
        <v>250</v>
      </c>
      <c r="G16" s="6">
        <v>110</v>
      </c>
      <c r="H16" s="6" t="s">
        <v>346</v>
      </c>
      <c r="I16" s="6" t="s">
        <v>211</v>
      </c>
      <c r="J16" s="6">
        <v>16</v>
      </c>
      <c r="K16" s="28">
        <v>443477</v>
      </c>
      <c r="L16" s="28"/>
      <c r="M16" s="18">
        <f t="shared" si="0"/>
        <v>14</v>
      </c>
      <c r="P16" s="23">
        <f>SUM(P11:P15)</f>
        <v>5204906.5916666668</v>
      </c>
      <c r="Q16" s="22">
        <v>0.62354281332859285</v>
      </c>
      <c r="R16" s="21">
        <f>P16*Q16</f>
        <v>3245482.0992803709</v>
      </c>
    </row>
    <row r="17" spans="1:18" x14ac:dyDescent="0.2">
      <c r="A17" s="6">
        <v>128101</v>
      </c>
      <c r="B17" s="6" t="s">
        <v>578</v>
      </c>
      <c r="C17" s="6" t="s">
        <v>351</v>
      </c>
      <c r="D17" s="6" t="s">
        <v>316</v>
      </c>
      <c r="E17" s="6" t="s">
        <v>250</v>
      </c>
      <c r="F17" s="6" t="s">
        <v>250</v>
      </c>
      <c r="G17" s="6">
        <v>110</v>
      </c>
      <c r="H17" s="6" t="s">
        <v>346</v>
      </c>
      <c r="I17" s="6" t="s">
        <v>211</v>
      </c>
      <c r="J17" s="6">
        <v>16</v>
      </c>
      <c r="K17" s="28">
        <v>116619</v>
      </c>
      <c r="L17" s="28"/>
      <c r="M17" s="18">
        <f t="shared" si="0"/>
        <v>15</v>
      </c>
    </row>
    <row r="18" spans="1:18" x14ac:dyDescent="0.2">
      <c r="A18" s="6">
        <v>1284</v>
      </c>
      <c r="B18" s="6" t="s">
        <v>576</v>
      </c>
      <c r="C18" s="6" t="s">
        <v>351</v>
      </c>
      <c r="D18" s="6" t="s">
        <v>316</v>
      </c>
      <c r="E18" s="6" t="s">
        <v>250</v>
      </c>
      <c r="F18" s="6" t="s">
        <v>250</v>
      </c>
      <c r="G18" s="6">
        <v>110</v>
      </c>
      <c r="H18" s="6" t="s">
        <v>346</v>
      </c>
      <c r="I18" s="6" t="s">
        <v>211</v>
      </c>
      <c r="J18" s="6">
        <v>16</v>
      </c>
      <c r="K18" s="28">
        <v>485467</v>
      </c>
      <c r="L18" s="28"/>
      <c r="M18" s="18">
        <f t="shared" si="0"/>
        <v>16</v>
      </c>
      <c r="N18" s="15" t="s">
        <v>660</v>
      </c>
      <c r="P18" s="24" t="s">
        <v>250</v>
      </c>
      <c r="Q18" s="15" t="s">
        <v>659</v>
      </c>
    </row>
    <row r="19" spans="1:18" x14ac:dyDescent="0.2">
      <c r="A19" s="6">
        <v>128401</v>
      </c>
      <c r="B19" s="6" t="s">
        <v>574</v>
      </c>
      <c r="C19" s="6" t="s">
        <v>351</v>
      </c>
      <c r="D19" s="6" t="s">
        <v>316</v>
      </c>
      <c r="E19" s="6" t="s">
        <v>250</v>
      </c>
      <c r="F19" s="6" t="s">
        <v>250</v>
      </c>
      <c r="G19" s="6">
        <v>110</v>
      </c>
      <c r="H19" s="6" t="s">
        <v>346</v>
      </c>
      <c r="I19" s="6" t="s">
        <v>211</v>
      </c>
      <c r="J19" s="6">
        <v>16</v>
      </c>
      <c r="K19" s="28">
        <v>140530</v>
      </c>
      <c r="L19" s="28"/>
      <c r="M19" s="18">
        <f t="shared" si="0"/>
        <v>17</v>
      </c>
      <c r="N19" s="24" t="s">
        <v>601</v>
      </c>
      <c r="O19" s="22">
        <v>0.48</v>
      </c>
      <c r="P19" s="25">
        <f t="shared" ref="P19:P26" si="1">SUMIFS($K$2:$K$123,$A$2:$A$123,$N19)*O19</f>
        <v>1437464.64</v>
      </c>
    </row>
    <row r="20" spans="1:18" x14ac:dyDescent="0.2">
      <c r="A20" s="6">
        <v>1285</v>
      </c>
      <c r="B20" s="6" t="s">
        <v>572</v>
      </c>
      <c r="C20" s="6" t="s">
        <v>351</v>
      </c>
      <c r="D20" s="6" t="s">
        <v>316</v>
      </c>
      <c r="E20" s="6" t="s">
        <v>250</v>
      </c>
      <c r="F20" s="6" t="s">
        <v>250</v>
      </c>
      <c r="G20" s="6">
        <v>110</v>
      </c>
      <c r="H20" s="6" t="s">
        <v>346</v>
      </c>
      <c r="I20" s="6" t="s">
        <v>211</v>
      </c>
      <c r="J20" s="6">
        <v>16</v>
      </c>
      <c r="K20" s="28">
        <v>406414</v>
      </c>
      <c r="L20" s="28"/>
      <c r="M20" s="18">
        <f t="shared" si="0"/>
        <v>18</v>
      </c>
      <c r="N20" s="24" t="s">
        <v>539</v>
      </c>
      <c r="O20" s="22">
        <v>0.04</v>
      </c>
      <c r="P20" s="25">
        <f t="shared" si="1"/>
        <v>47143.76</v>
      </c>
    </row>
    <row r="21" spans="1:18" x14ac:dyDescent="0.2">
      <c r="A21" s="6">
        <v>128501</v>
      </c>
      <c r="B21" s="6" t="s">
        <v>570</v>
      </c>
      <c r="C21" s="6" t="s">
        <v>351</v>
      </c>
      <c r="D21" s="6" t="s">
        <v>316</v>
      </c>
      <c r="E21" s="6" t="s">
        <v>250</v>
      </c>
      <c r="F21" s="6" t="s">
        <v>250</v>
      </c>
      <c r="G21" s="6">
        <v>110</v>
      </c>
      <c r="H21" s="6" t="s">
        <v>346</v>
      </c>
      <c r="I21" s="6" t="s">
        <v>211</v>
      </c>
      <c r="J21" s="6">
        <v>16</v>
      </c>
      <c r="K21" s="28">
        <v>15508</v>
      </c>
      <c r="L21" s="28"/>
      <c r="M21" s="18">
        <f t="shared" si="0"/>
        <v>19</v>
      </c>
      <c r="N21" s="24" t="s">
        <v>404</v>
      </c>
      <c r="O21" s="22">
        <v>0.25</v>
      </c>
      <c r="P21" s="25">
        <f t="shared" si="1"/>
        <v>59360.5</v>
      </c>
    </row>
    <row r="22" spans="1:18" x14ac:dyDescent="0.2">
      <c r="A22" s="6">
        <v>1287</v>
      </c>
      <c r="B22" s="6" t="s">
        <v>568</v>
      </c>
      <c r="C22" s="6" t="s">
        <v>351</v>
      </c>
      <c r="D22" s="6" t="s">
        <v>316</v>
      </c>
      <c r="E22" s="6" t="s">
        <v>250</v>
      </c>
      <c r="F22" s="6" t="s">
        <v>250</v>
      </c>
      <c r="G22" s="6">
        <v>110</v>
      </c>
      <c r="H22" s="6" t="s">
        <v>346</v>
      </c>
      <c r="I22" s="6" t="s">
        <v>211</v>
      </c>
      <c r="J22" s="6">
        <v>16</v>
      </c>
      <c r="K22" s="28">
        <v>75363</v>
      </c>
      <c r="L22" s="28"/>
      <c r="M22" s="18">
        <f t="shared" si="0"/>
        <v>20</v>
      </c>
      <c r="N22" s="24" t="s">
        <v>274</v>
      </c>
      <c r="O22" s="22">
        <v>0.13</v>
      </c>
      <c r="P22" s="25">
        <f t="shared" si="1"/>
        <v>22680.97</v>
      </c>
    </row>
    <row r="23" spans="1:18" x14ac:dyDescent="0.2">
      <c r="A23" s="6">
        <v>1290</v>
      </c>
      <c r="B23" s="6" t="s">
        <v>564</v>
      </c>
      <c r="C23" s="6" t="s">
        <v>351</v>
      </c>
      <c r="D23" s="6" t="s">
        <v>316</v>
      </c>
      <c r="E23" s="6" t="s">
        <v>250</v>
      </c>
      <c r="F23" s="6" t="s">
        <v>250</v>
      </c>
      <c r="G23" s="6">
        <v>110</v>
      </c>
      <c r="H23" s="6" t="s">
        <v>346</v>
      </c>
      <c r="I23" s="6" t="s">
        <v>211</v>
      </c>
      <c r="J23" s="6">
        <v>16</v>
      </c>
      <c r="K23" s="28">
        <v>567202</v>
      </c>
      <c r="L23" s="28"/>
      <c r="M23" s="18">
        <f t="shared" si="0"/>
        <v>21</v>
      </c>
      <c r="N23" s="24" t="s">
        <v>272</v>
      </c>
      <c r="O23" s="22">
        <v>0.17</v>
      </c>
      <c r="P23" s="25">
        <f t="shared" si="1"/>
        <v>0</v>
      </c>
    </row>
    <row r="24" spans="1:18" x14ac:dyDescent="0.2">
      <c r="A24" s="6">
        <v>1291</v>
      </c>
      <c r="B24" s="6" t="s">
        <v>560</v>
      </c>
      <c r="C24" s="6" t="s">
        <v>317</v>
      </c>
      <c r="D24" s="6" t="s">
        <v>316</v>
      </c>
      <c r="E24" s="6" t="s">
        <v>250</v>
      </c>
      <c r="F24" s="6" t="s">
        <v>250</v>
      </c>
      <c r="G24" s="6">
        <v>110</v>
      </c>
      <c r="H24" s="6" t="s">
        <v>346</v>
      </c>
      <c r="I24" s="6" t="s">
        <v>211</v>
      </c>
      <c r="J24" s="6">
        <v>16</v>
      </c>
      <c r="K24" s="28">
        <v>129646</v>
      </c>
      <c r="L24" s="28"/>
      <c r="M24" s="18">
        <f t="shared" si="0"/>
        <v>22</v>
      </c>
      <c r="N24" s="24" t="s">
        <v>269</v>
      </c>
      <c r="O24" s="22">
        <v>1.4999999999999999E-2</v>
      </c>
      <c r="P24" s="25">
        <f t="shared" si="1"/>
        <v>0</v>
      </c>
    </row>
    <row r="25" spans="1:18" x14ac:dyDescent="0.2">
      <c r="A25" s="6">
        <v>1293</v>
      </c>
      <c r="B25" s="6" t="s">
        <v>558</v>
      </c>
      <c r="C25" s="6" t="s">
        <v>351</v>
      </c>
      <c r="D25" s="6" t="s">
        <v>316</v>
      </c>
      <c r="E25" s="6" t="s">
        <v>250</v>
      </c>
      <c r="F25" s="6" t="s">
        <v>250</v>
      </c>
      <c r="G25" s="6">
        <v>110</v>
      </c>
      <c r="H25" s="6" t="s">
        <v>346</v>
      </c>
      <c r="I25" s="6" t="s">
        <v>211</v>
      </c>
      <c r="J25" s="6">
        <v>16</v>
      </c>
      <c r="K25" s="28">
        <v>4292885</v>
      </c>
      <c r="L25" s="28"/>
      <c r="M25" s="18">
        <f t="shared" si="0"/>
        <v>23</v>
      </c>
      <c r="N25" s="24" t="s">
        <v>266</v>
      </c>
      <c r="O25" s="22">
        <v>0.30499999999999999</v>
      </c>
      <c r="P25" s="25">
        <f t="shared" si="1"/>
        <v>0</v>
      </c>
    </row>
    <row r="26" spans="1:18" x14ac:dyDescent="0.2">
      <c r="A26" s="6">
        <v>129301</v>
      </c>
      <c r="B26" s="6" t="s">
        <v>556</v>
      </c>
      <c r="C26" s="6" t="s">
        <v>351</v>
      </c>
      <c r="D26" s="6" t="s">
        <v>316</v>
      </c>
      <c r="E26" s="6" t="s">
        <v>250</v>
      </c>
      <c r="F26" s="6" t="s">
        <v>250</v>
      </c>
      <c r="G26" s="6">
        <v>110</v>
      </c>
      <c r="H26" s="6" t="s">
        <v>346</v>
      </c>
      <c r="I26" s="6" t="s">
        <v>211</v>
      </c>
      <c r="J26" s="6">
        <v>16</v>
      </c>
      <c r="K26" s="28">
        <v>641141</v>
      </c>
      <c r="L26" s="28"/>
      <c r="M26" s="18">
        <f t="shared" si="0"/>
        <v>24</v>
      </c>
      <c r="N26" s="24" t="s">
        <v>260</v>
      </c>
      <c r="O26" s="22">
        <v>0.25</v>
      </c>
      <c r="P26" s="25">
        <f t="shared" si="1"/>
        <v>0</v>
      </c>
    </row>
    <row r="27" spans="1:18" x14ac:dyDescent="0.2">
      <c r="A27" s="6">
        <v>1294</v>
      </c>
      <c r="B27" s="6" t="s">
        <v>554</v>
      </c>
      <c r="C27" s="6" t="s">
        <v>351</v>
      </c>
      <c r="D27" s="6" t="s">
        <v>316</v>
      </c>
      <c r="E27" s="6" t="s">
        <v>250</v>
      </c>
      <c r="F27" s="6" t="s">
        <v>250</v>
      </c>
      <c r="G27" s="6">
        <v>110</v>
      </c>
      <c r="H27" s="6" t="s">
        <v>346</v>
      </c>
      <c r="I27" s="6" t="s">
        <v>211</v>
      </c>
      <c r="J27" s="6">
        <v>16</v>
      </c>
      <c r="K27" s="28">
        <v>92867</v>
      </c>
      <c r="L27" s="28"/>
      <c r="M27" s="18">
        <f t="shared" si="0"/>
        <v>25</v>
      </c>
      <c r="N27" s="24"/>
      <c r="P27" s="23">
        <f>SUM(P19:P26)</f>
        <v>1566649.8699999999</v>
      </c>
      <c r="Q27" s="22">
        <v>0.67575917808170261</v>
      </c>
      <c r="R27" s="21">
        <v>1522598</v>
      </c>
    </row>
    <row r="28" spans="1:18" x14ac:dyDescent="0.2">
      <c r="A28" s="6">
        <v>1295</v>
      </c>
      <c r="B28" s="6" t="s">
        <v>551</v>
      </c>
      <c r="C28" s="6" t="s">
        <v>351</v>
      </c>
      <c r="D28" s="6" t="s">
        <v>316</v>
      </c>
      <c r="E28" s="6" t="s">
        <v>250</v>
      </c>
      <c r="F28" s="6" t="s">
        <v>250</v>
      </c>
      <c r="G28" s="6">
        <v>110</v>
      </c>
      <c r="H28" s="6" t="s">
        <v>346</v>
      </c>
      <c r="I28" s="6" t="s">
        <v>211</v>
      </c>
      <c r="J28" s="6">
        <v>16</v>
      </c>
      <c r="K28" s="28">
        <v>584663</v>
      </c>
      <c r="L28" s="28"/>
      <c r="M28" s="18">
        <f t="shared" si="0"/>
        <v>26</v>
      </c>
      <c r="R28" s="17">
        <f>SUM(R8,R16,R27)</f>
        <v>6767618.6379897706</v>
      </c>
    </row>
    <row r="29" spans="1:18" x14ac:dyDescent="0.2">
      <c r="A29" s="6">
        <v>129501</v>
      </c>
      <c r="B29" s="6" t="s">
        <v>551</v>
      </c>
      <c r="C29" s="6" t="s">
        <v>351</v>
      </c>
      <c r="D29" s="6" t="s">
        <v>316</v>
      </c>
      <c r="E29" s="6" t="s">
        <v>250</v>
      </c>
      <c r="F29" s="6" t="s">
        <v>250</v>
      </c>
      <c r="H29" s="6" t="s">
        <v>212</v>
      </c>
      <c r="I29" s="6" t="s">
        <v>211</v>
      </c>
      <c r="J29" s="6">
        <v>16</v>
      </c>
      <c r="K29" s="6">
        <v>851</v>
      </c>
      <c r="M29" s="18">
        <f t="shared" si="0"/>
        <v>27</v>
      </c>
      <c r="P29" s="15" t="s">
        <v>657</v>
      </c>
      <c r="Q29" s="20">
        <v>0.94209394674575997</v>
      </c>
      <c r="R29" s="19">
        <f>R28*Q29</f>
        <v>6375732.5527339475</v>
      </c>
    </row>
    <row r="30" spans="1:18" x14ac:dyDescent="0.2">
      <c r="A30" s="6">
        <v>1296</v>
      </c>
      <c r="B30" s="6" t="s">
        <v>549</v>
      </c>
      <c r="C30" s="6" t="s">
        <v>354</v>
      </c>
      <c r="D30" s="6" t="s">
        <v>251</v>
      </c>
      <c r="E30" s="6" t="s">
        <v>250</v>
      </c>
      <c r="F30" s="6" t="s">
        <v>250</v>
      </c>
      <c r="G30" s="6">
        <v>120</v>
      </c>
      <c r="H30" s="6" t="s">
        <v>248</v>
      </c>
      <c r="I30" s="6" t="s">
        <v>211</v>
      </c>
      <c r="J30" s="6">
        <v>16</v>
      </c>
      <c r="K30" s="28">
        <v>5801879</v>
      </c>
      <c r="L30" s="28"/>
      <c r="M30" s="18">
        <f t="shared" si="0"/>
        <v>28</v>
      </c>
      <c r="R30" s="17">
        <f>SUM(R28:R29)</f>
        <v>13143351.190723717</v>
      </c>
    </row>
    <row r="31" spans="1:18" x14ac:dyDescent="0.2">
      <c r="A31" s="6">
        <v>1297</v>
      </c>
      <c r="B31" s="6" t="s">
        <v>545</v>
      </c>
      <c r="C31" s="6" t="s">
        <v>354</v>
      </c>
      <c r="D31" s="6" t="s">
        <v>251</v>
      </c>
      <c r="E31" s="6" t="s">
        <v>250</v>
      </c>
      <c r="F31" s="6" t="s">
        <v>250</v>
      </c>
      <c r="G31" s="6">
        <v>120</v>
      </c>
      <c r="H31" s="6" t="s">
        <v>248</v>
      </c>
      <c r="I31" s="6" t="s">
        <v>211</v>
      </c>
      <c r="J31" s="6">
        <v>16</v>
      </c>
      <c r="K31" s="28">
        <v>4218997</v>
      </c>
      <c r="L31" s="28"/>
    </row>
    <row r="32" spans="1:18" x14ac:dyDescent="0.2">
      <c r="A32" s="6">
        <v>1298</v>
      </c>
      <c r="B32" s="6" t="s">
        <v>543</v>
      </c>
      <c r="C32" s="6" t="s">
        <v>542</v>
      </c>
      <c r="D32" s="6" t="s">
        <v>251</v>
      </c>
      <c r="E32" s="6" t="s">
        <v>250</v>
      </c>
      <c r="F32" s="6" t="s">
        <v>250</v>
      </c>
      <c r="G32" s="6">
        <v>812</v>
      </c>
      <c r="H32" s="6" t="s">
        <v>540</v>
      </c>
      <c r="I32" s="6" t="s">
        <v>211</v>
      </c>
      <c r="J32" s="6">
        <v>16</v>
      </c>
      <c r="K32" s="28">
        <v>1151901</v>
      </c>
      <c r="L32" s="28"/>
    </row>
    <row r="33" spans="1:12" x14ac:dyDescent="0.2">
      <c r="A33" s="6">
        <v>1303</v>
      </c>
      <c r="B33" s="6" t="s">
        <v>537</v>
      </c>
      <c r="C33" s="6" t="s">
        <v>538</v>
      </c>
      <c r="D33" s="6" t="s">
        <v>537</v>
      </c>
      <c r="E33" s="6" t="s">
        <v>536</v>
      </c>
      <c r="F33" s="6" t="s">
        <v>213</v>
      </c>
      <c r="G33" s="6">
        <v>901</v>
      </c>
      <c r="H33" s="6" t="s">
        <v>534</v>
      </c>
      <c r="I33" s="6" t="s">
        <v>211</v>
      </c>
      <c r="J33" s="6">
        <v>16</v>
      </c>
      <c r="K33" s="28">
        <v>1178594</v>
      </c>
      <c r="L33" s="28"/>
    </row>
    <row r="34" spans="1:12" x14ac:dyDescent="0.2">
      <c r="A34" s="6">
        <v>1307</v>
      </c>
      <c r="B34" s="6" t="s">
        <v>532</v>
      </c>
      <c r="C34" s="6" t="s">
        <v>397</v>
      </c>
      <c r="D34" s="6" t="s">
        <v>520</v>
      </c>
      <c r="E34" s="6" t="s">
        <v>531</v>
      </c>
      <c r="F34" s="6" t="s">
        <v>213</v>
      </c>
      <c r="G34" s="6">
        <v>360</v>
      </c>
      <c r="H34" s="6" t="s">
        <v>529</v>
      </c>
      <c r="I34" s="6" t="s">
        <v>211</v>
      </c>
      <c r="J34" s="6">
        <v>16</v>
      </c>
      <c r="K34" s="28">
        <v>365889</v>
      </c>
      <c r="L34" s="28"/>
    </row>
    <row r="35" spans="1:12" x14ac:dyDescent="0.2">
      <c r="A35" s="6">
        <v>1308</v>
      </c>
      <c r="B35" s="6" t="s">
        <v>527</v>
      </c>
      <c r="C35" s="6" t="s">
        <v>262</v>
      </c>
      <c r="D35" s="6" t="s">
        <v>402</v>
      </c>
      <c r="E35" s="6" t="s">
        <v>526</v>
      </c>
      <c r="F35" s="6" t="s">
        <v>213</v>
      </c>
      <c r="G35" s="6">
        <v>850</v>
      </c>
      <c r="H35" s="6" t="s">
        <v>524</v>
      </c>
      <c r="I35" s="6" t="s">
        <v>211</v>
      </c>
      <c r="J35" s="6">
        <v>16</v>
      </c>
      <c r="K35" s="28">
        <v>241227</v>
      </c>
      <c r="L35" s="28"/>
    </row>
    <row r="36" spans="1:12" x14ac:dyDescent="0.2">
      <c r="A36" s="6">
        <v>1310</v>
      </c>
      <c r="B36" s="6" t="s">
        <v>522</v>
      </c>
      <c r="C36" s="6" t="s">
        <v>521</v>
      </c>
      <c r="D36" s="6" t="s">
        <v>520</v>
      </c>
      <c r="E36" s="6" t="s">
        <v>220</v>
      </c>
      <c r="F36" s="6" t="s">
        <v>220</v>
      </c>
      <c r="G36" s="6" t="s">
        <v>385</v>
      </c>
      <c r="H36" s="6" t="s">
        <v>384</v>
      </c>
      <c r="I36" s="6" t="s">
        <v>211</v>
      </c>
      <c r="J36" s="6">
        <v>16</v>
      </c>
      <c r="K36" s="28">
        <v>7714</v>
      </c>
      <c r="L36" s="28"/>
    </row>
    <row r="37" spans="1:12" x14ac:dyDescent="0.2">
      <c r="A37" s="6">
        <v>1325</v>
      </c>
      <c r="B37" s="6" t="s">
        <v>518</v>
      </c>
      <c r="C37" s="6" t="s">
        <v>509</v>
      </c>
      <c r="D37" s="6" t="s">
        <v>285</v>
      </c>
      <c r="E37" s="6" t="s">
        <v>250</v>
      </c>
      <c r="F37" s="6" t="s">
        <v>250</v>
      </c>
      <c r="G37" s="6">
        <v>220</v>
      </c>
      <c r="H37" s="6" t="s">
        <v>411</v>
      </c>
      <c r="I37" s="6" t="s">
        <v>211</v>
      </c>
      <c r="J37" s="6">
        <v>16</v>
      </c>
      <c r="K37" s="28">
        <v>4102367</v>
      </c>
      <c r="L37" s="28"/>
    </row>
    <row r="38" spans="1:12" x14ac:dyDescent="0.2">
      <c r="A38" s="6">
        <v>132501</v>
      </c>
      <c r="B38" s="6" t="s">
        <v>516</v>
      </c>
      <c r="C38" s="6" t="s">
        <v>509</v>
      </c>
      <c r="D38" s="6" t="s">
        <v>285</v>
      </c>
      <c r="E38" s="6" t="s">
        <v>250</v>
      </c>
      <c r="F38" s="6" t="s">
        <v>250</v>
      </c>
      <c r="G38" s="6">
        <v>220</v>
      </c>
      <c r="H38" s="6" t="s">
        <v>411</v>
      </c>
      <c r="I38" s="6" t="s">
        <v>211</v>
      </c>
      <c r="J38" s="6">
        <v>16</v>
      </c>
      <c r="K38" s="28">
        <v>392496</v>
      </c>
      <c r="L38" s="28"/>
    </row>
    <row r="39" spans="1:12" x14ac:dyDescent="0.2">
      <c r="A39" s="6">
        <v>1332</v>
      </c>
      <c r="B39" s="6" t="s">
        <v>512</v>
      </c>
      <c r="C39" s="6" t="s">
        <v>509</v>
      </c>
      <c r="D39" s="6" t="s">
        <v>285</v>
      </c>
      <c r="E39" s="6" t="s">
        <v>250</v>
      </c>
      <c r="F39" s="6" t="s">
        <v>250</v>
      </c>
      <c r="G39" s="6">
        <v>130</v>
      </c>
      <c r="H39" s="6" t="s">
        <v>452</v>
      </c>
      <c r="I39" s="6" t="s">
        <v>211</v>
      </c>
      <c r="J39" s="6">
        <v>16</v>
      </c>
      <c r="K39" s="28">
        <v>69382</v>
      </c>
      <c r="L39" s="28"/>
    </row>
    <row r="40" spans="1:12" x14ac:dyDescent="0.2">
      <c r="A40" s="6">
        <v>133202</v>
      </c>
      <c r="B40" s="6" t="s">
        <v>685</v>
      </c>
      <c r="C40" s="6" t="s">
        <v>509</v>
      </c>
      <c r="D40" s="6" t="s">
        <v>285</v>
      </c>
      <c r="E40" s="6" t="s">
        <v>250</v>
      </c>
      <c r="F40" s="6" t="s">
        <v>250</v>
      </c>
      <c r="G40" s="6">
        <v>130</v>
      </c>
      <c r="H40" s="6" t="s">
        <v>452</v>
      </c>
      <c r="I40" s="6" t="s">
        <v>211</v>
      </c>
      <c r="J40" s="6">
        <v>16</v>
      </c>
      <c r="K40" s="6">
        <v>-1</v>
      </c>
    </row>
    <row r="41" spans="1:12" x14ac:dyDescent="0.2">
      <c r="A41" s="6">
        <v>1333</v>
      </c>
      <c r="B41" s="6" t="s">
        <v>507</v>
      </c>
      <c r="C41" s="6" t="s">
        <v>289</v>
      </c>
      <c r="D41" s="6" t="s">
        <v>285</v>
      </c>
      <c r="E41" s="6" t="s">
        <v>480</v>
      </c>
      <c r="F41" s="6" t="s">
        <v>480</v>
      </c>
      <c r="G41" s="6">
        <v>125</v>
      </c>
      <c r="H41" s="6" t="s">
        <v>405</v>
      </c>
      <c r="I41" s="6" t="s">
        <v>211</v>
      </c>
      <c r="J41" s="6">
        <v>16</v>
      </c>
      <c r="K41" s="28">
        <v>2138377</v>
      </c>
      <c r="L41" s="28"/>
    </row>
    <row r="42" spans="1:12" x14ac:dyDescent="0.2">
      <c r="A42" s="6">
        <v>133301</v>
      </c>
      <c r="B42" s="6" t="s">
        <v>684</v>
      </c>
      <c r="C42" s="6" t="s">
        <v>289</v>
      </c>
      <c r="D42" s="6" t="s">
        <v>285</v>
      </c>
      <c r="E42" s="6" t="s">
        <v>480</v>
      </c>
      <c r="F42" s="6" t="s">
        <v>480</v>
      </c>
      <c r="G42" s="6">
        <v>125</v>
      </c>
      <c r="H42" s="6" t="s">
        <v>405</v>
      </c>
      <c r="I42" s="6" t="s">
        <v>211</v>
      </c>
      <c r="J42" s="6">
        <v>16</v>
      </c>
      <c r="K42" s="28">
        <v>22490</v>
      </c>
      <c r="L42" s="28"/>
    </row>
    <row r="43" spans="1:12" x14ac:dyDescent="0.2">
      <c r="A43" s="6">
        <v>1340</v>
      </c>
      <c r="B43" s="6" t="s">
        <v>504</v>
      </c>
      <c r="C43" s="6" t="s">
        <v>505</v>
      </c>
      <c r="D43" s="6" t="s">
        <v>504</v>
      </c>
      <c r="E43" s="6" t="s">
        <v>250</v>
      </c>
      <c r="F43" s="6" t="s">
        <v>250</v>
      </c>
      <c r="G43" s="6">
        <v>130</v>
      </c>
      <c r="H43" s="6" t="s">
        <v>452</v>
      </c>
      <c r="I43" s="6" t="s">
        <v>211</v>
      </c>
      <c r="J43" s="6">
        <v>16</v>
      </c>
      <c r="K43" s="28">
        <v>3408291</v>
      </c>
      <c r="L43" s="28"/>
    </row>
    <row r="44" spans="1:12" x14ac:dyDescent="0.2">
      <c r="A44" s="6">
        <v>134001</v>
      </c>
      <c r="B44" s="6" t="s">
        <v>683</v>
      </c>
      <c r="C44" s="6" t="s">
        <v>505</v>
      </c>
      <c r="D44" s="6" t="s">
        <v>504</v>
      </c>
      <c r="E44" s="6" t="s">
        <v>250</v>
      </c>
      <c r="F44" s="6" t="s">
        <v>250</v>
      </c>
      <c r="G44" s="6">
        <v>130</v>
      </c>
      <c r="H44" s="6" t="s">
        <v>452</v>
      </c>
      <c r="I44" s="6" t="s">
        <v>211</v>
      </c>
      <c r="J44" s="6">
        <v>16</v>
      </c>
      <c r="K44" s="28">
        <v>30517</v>
      </c>
      <c r="L44" s="28"/>
    </row>
    <row r="45" spans="1:12" x14ac:dyDescent="0.2">
      <c r="A45" s="6">
        <v>1346</v>
      </c>
      <c r="B45" s="6" t="s">
        <v>499</v>
      </c>
      <c r="C45" s="6" t="s">
        <v>498</v>
      </c>
      <c r="D45" s="6" t="s">
        <v>278</v>
      </c>
      <c r="E45" s="6" t="s">
        <v>241</v>
      </c>
      <c r="F45" s="6" t="s">
        <v>213</v>
      </c>
      <c r="G45" s="6">
        <v>860</v>
      </c>
      <c r="H45" s="6" t="s">
        <v>496</v>
      </c>
      <c r="I45" s="6" t="s">
        <v>211</v>
      </c>
      <c r="J45" s="6">
        <v>16</v>
      </c>
      <c r="K45" s="28">
        <v>5193354</v>
      </c>
      <c r="L45" s="28"/>
    </row>
    <row r="46" spans="1:12" x14ac:dyDescent="0.2">
      <c r="A46" s="6">
        <v>134601</v>
      </c>
      <c r="B46" s="6" t="s">
        <v>501</v>
      </c>
      <c r="C46" s="6" t="s">
        <v>498</v>
      </c>
      <c r="D46" s="6" t="s">
        <v>278</v>
      </c>
      <c r="E46" s="6" t="s">
        <v>241</v>
      </c>
      <c r="F46" s="6" t="s">
        <v>213</v>
      </c>
      <c r="G46" s="6">
        <v>860</v>
      </c>
      <c r="H46" s="6" t="s">
        <v>496</v>
      </c>
      <c r="I46" s="6" t="s">
        <v>211</v>
      </c>
      <c r="J46" s="6">
        <v>16</v>
      </c>
      <c r="K46" s="28">
        <v>65261</v>
      </c>
      <c r="L46" s="28"/>
    </row>
    <row r="47" spans="1:12" x14ac:dyDescent="0.2">
      <c r="A47" s="6">
        <v>13462601</v>
      </c>
      <c r="B47" s="6" t="s">
        <v>499</v>
      </c>
      <c r="C47" s="6" t="s">
        <v>498</v>
      </c>
      <c r="D47" s="6" t="s">
        <v>278</v>
      </c>
      <c r="E47" s="6" t="s">
        <v>241</v>
      </c>
      <c r="F47" s="6" t="s">
        <v>213</v>
      </c>
      <c r="G47" s="6">
        <v>860</v>
      </c>
      <c r="H47" s="6" t="s">
        <v>496</v>
      </c>
      <c r="I47" s="6" t="s">
        <v>211</v>
      </c>
      <c r="J47" s="6">
        <v>16</v>
      </c>
      <c r="K47" s="28">
        <v>2691710</v>
      </c>
      <c r="L47" s="28"/>
    </row>
    <row r="48" spans="1:12" x14ac:dyDescent="0.2">
      <c r="A48" s="6">
        <v>1349</v>
      </c>
      <c r="B48" s="6" t="s">
        <v>494</v>
      </c>
      <c r="C48" s="6" t="s">
        <v>481</v>
      </c>
      <c r="D48" s="6" t="s">
        <v>285</v>
      </c>
      <c r="E48" s="6" t="s">
        <v>250</v>
      </c>
      <c r="F48" s="6" t="s">
        <v>250</v>
      </c>
      <c r="G48" s="6">
        <v>200</v>
      </c>
      <c r="H48" s="6" t="s">
        <v>415</v>
      </c>
      <c r="I48" s="6" t="s">
        <v>211</v>
      </c>
      <c r="J48" s="6">
        <v>16</v>
      </c>
      <c r="K48" s="28">
        <v>1666905</v>
      </c>
      <c r="L48" s="28"/>
    </row>
    <row r="49" spans="1:12" x14ac:dyDescent="0.2">
      <c r="A49" s="6">
        <v>134901</v>
      </c>
      <c r="B49" s="6" t="s">
        <v>492</v>
      </c>
      <c r="C49" s="6" t="s">
        <v>481</v>
      </c>
      <c r="D49" s="6" t="s">
        <v>285</v>
      </c>
      <c r="E49" s="6" t="s">
        <v>250</v>
      </c>
      <c r="F49" s="6" t="s">
        <v>250</v>
      </c>
      <c r="G49" s="6">
        <v>200</v>
      </c>
      <c r="H49" s="6" t="s">
        <v>415</v>
      </c>
      <c r="I49" s="6" t="s">
        <v>211</v>
      </c>
      <c r="J49" s="6">
        <v>16</v>
      </c>
      <c r="K49" s="28">
        <v>55355</v>
      </c>
      <c r="L49" s="28"/>
    </row>
    <row r="50" spans="1:12" x14ac:dyDescent="0.2">
      <c r="A50" s="6">
        <v>1350</v>
      </c>
      <c r="B50" s="6" t="s">
        <v>488</v>
      </c>
      <c r="C50" s="6" t="s">
        <v>481</v>
      </c>
      <c r="D50" s="6" t="s">
        <v>285</v>
      </c>
      <c r="E50" s="6" t="s">
        <v>250</v>
      </c>
      <c r="F50" s="6" t="s">
        <v>250</v>
      </c>
      <c r="G50" s="6">
        <v>300</v>
      </c>
      <c r="H50" s="6" t="s">
        <v>420</v>
      </c>
      <c r="I50" s="6" t="s">
        <v>211</v>
      </c>
      <c r="J50" s="6">
        <v>16</v>
      </c>
      <c r="K50" s="28">
        <v>2740563</v>
      </c>
      <c r="L50" s="28"/>
    </row>
    <row r="51" spans="1:12" x14ac:dyDescent="0.2">
      <c r="A51" s="6">
        <v>135001</v>
      </c>
      <c r="B51" s="6" t="s">
        <v>486</v>
      </c>
      <c r="C51" s="6" t="s">
        <v>481</v>
      </c>
      <c r="D51" s="6" t="s">
        <v>285</v>
      </c>
      <c r="E51" s="6" t="s">
        <v>250</v>
      </c>
      <c r="F51" s="6" t="s">
        <v>250</v>
      </c>
      <c r="G51" s="6">
        <v>300</v>
      </c>
      <c r="H51" s="6" t="s">
        <v>420</v>
      </c>
      <c r="I51" s="6" t="s">
        <v>211</v>
      </c>
      <c r="J51" s="6">
        <v>16</v>
      </c>
      <c r="K51" s="28">
        <v>178179</v>
      </c>
      <c r="L51" s="28"/>
    </row>
    <row r="52" spans="1:12" x14ac:dyDescent="0.2">
      <c r="A52" s="6">
        <v>135002</v>
      </c>
      <c r="B52" s="6" t="s">
        <v>484</v>
      </c>
      <c r="C52" s="6" t="s">
        <v>481</v>
      </c>
      <c r="D52" s="6" t="s">
        <v>285</v>
      </c>
      <c r="E52" s="6" t="s">
        <v>250</v>
      </c>
      <c r="F52" s="6" t="s">
        <v>250</v>
      </c>
      <c r="G52" s="6">
        <v>300</v>
      </c>
      <c r="H52" s="6" t="s">
        <v>420</v>
      </c>
      <c r="I52" s="6" t="s">
        <v>211</v>
      </c>
      <c r="J52" s="6">
        <v>16</v>
      </c>
      <c r="K52" s="6">
        <v>0</v>
      </c>
    </row>
    <row r="53" spans="1:12" x14ac:dyDescent="0.2">
      <c r="A53" s="6">
        <v>1351</v>
      </c>
      <c r="B53" s="6" t="s">
        <v>482</v>
      </c>
      <c r="C53" s="6" t="s">
        <v>481</v>
      </c>
      <c r="D53" s="6" t="s">
        <v>285</v>
      </c>
      <c r="E53" s="6" t="s">
        <v>480</v>
      </c>
      <c r="F53" s="6" t="s">
        <v>480</v>
      </c>
      <c r="G53" s="6">
        <v>300</v>
      </c>
      <c r="H53" s="6" t="s">
        <v>420</v>
      </c>
      <c r="I53" s="6" t="s">
        <v>211</v>
      </c>
      <c r="J53" s="6">
        <v>16</v>
      </c>
      <c r="K53" s="28">
        <v>116682</v>
      </c>
      <c r="L53" s="28"/>
    </row>
    <row r="54" spans="1:12" x14ac:dyDescent="0.2">
      <c r="A54" s="6">
        <v>1385</v>
      </c>
      <c r="B54" s="6" t="s">
        <v>478</v>
      </c>
      <c r="C54" s="6" t="s">
        <v>468</v>
      </c>
      <c r="D54" s="6" t="s">
        <v>278</v>
      </c>
      <c r="E54" s="6" t="s">
        <v>454</v>
      </c>
      <c r="F54" s="6" t="s">
        <v>454</v>
      </c>
      <c r="G54" s="6">
        <v>200</v>
      </c>
      <c r="H54" s="6" t="s">
        <v>415</v>
      </c>
      <c r="I54" s="6" t="s">
        <v>211</v>
      </c>
      <c r="J54" s="6">
        <v>16</v>
      </c>
      <c r="K54" s="28">
        <v>87854</v>
      </c>
      <c r="L54" s="28"/>
    </row>
    <row r="55" spans="1:12" x14ac:dyDescent="0.2">
      <c r="A55" s="6">
        <v>138502</v>
      </c>
      <c r="B55" s="6" t="s">
        <v>682</v>
      </c>
      <c r="C55" s="6" t="s">
        <v>681</v>
      </c>
      <c r="D55" s="6" t="s">
        <v>278</v>
      </c>
      <c r="E55" s="6" t="s">
        <v>454</v>
      </c>
      <c r="F55" s="6" t="s">
        <v>454</v>
      </c>
      <c r="G55" s="6">
        <v>200</v>
      </c>
      <c r="H55" s="6" t="s">
        <v>415</v>
      </c>
      <c r="I55" s="6" t="s">
        <v>211</v>
      </c>
      <c r="J55" s="6">
        <v>16</v>
      </c>
      <c r="K55" s="28">
        <v>9531</v>
      </c>
      <c r="L55" s="28"/>
    </row>
    <row r="56" spans="1:12" x14ac:dyDescent="0.2">
      <c r="A56" s="6">
        <v>1388</v>
      </c>
      <c r="B56" s="6" t="s">
        <v>656</v>
      </c>
      <c r="C56" s="6" t="s">
        <v>468</v>
      </c>
      <c r="D56" s="6" t="s">
        <v>278</v>
      </c>
      <c r="E56" s="6" t="s">
        <v>454</v>
      </c>
      <c r="F56" s="6" t="s">
        <v>454</v>
      </c>
      <c r="G56" s="6">
        <v>200</v>
      </c>
      <c r="H56" s="6" t="s">
        <v>415</v>
      </c>
      <c r="I56" s="6" t="s">
        <v>211</v>
      </c>
      <c r="J56" s="6">
        <v>16</v>
      </c>
      <c r="K56" s="28">
        <v>1668893</v>
      </c>
      <c r="L56" s="28"/>
    </row>
    <row r="57" spans="1:12" x14ac:dyDescent="0.2">
      <c r="A57" s="6">
        <v>138801</v>
      </c>
      <c r="B57" s="6" t="s">
        <v>680</v>
      </c>
      <c r="C57" s="6" t="s">
        <v>468</v>
      </c>
      <c r="D57" s="6" t="s">
        <v>278</v>
      </c>
      <c r="E57" s="6" t="s">
        <v>430</v>
      </c>
      <c r="F57" s="6" t="s">
        <v>430</v>
      </c>
      <c r="G57" s="6">
        <v>300</v>
      </c>
      <c r="H57" s="6" t="s">
        <v>420</v>
      </c>
      <c r="I57" s="6" t="s">
        <v>211</v>
      </c>
      <c r="J57" s="6">
        <v>16</v>
      </c>
      <c r="K57" s="28">
        <v>768426</v>
      </c>
      <c r="L57" s="28"/>
    </row>
    <row r="58" spans="1:12" x14ac:dyDescent="0.2">
      <c r="A58" s="6">
        <v>1396</v>
      </c>
      <c r="B58" s="6" t="s">
        <v>475</v>
      </c>
      <c r="C58" s="6" t="s">
        <v>468</v>
      </c>
      <c r="D58" s="6" t="s">
        <v>278</v>
      </c>
      <c r="E58" s="6" t="s">
        <v>454</v>
      </c>
      <c r="F58" s="6" t="s">
        <v>454</v>
      </c>
      <c r="G58" s="6">
        <v>300</v>
      </c>
      <c r="H58" s="6" t="s">
        <v>420</v>
      </c>
      <c r="I58" s="6" t="s">
        <v>211</v>
      </c>
      <c r="J58" s="6">
        <v>16</v>
      </c>
      <c r="K58" s="28">
        <v>1417587</v>
      </c>
      <c r="L58" s="28"/>
    </row>
    <row r="59" spans="1:12" x14ac:dyDescent="0.2">
      <c r="A59" s="6">
        <v>139601</v>
      </c>
      <c r="B59" s="6" t="s">
        <v>475</v>
      </c>
      <c r="C59" s="6" t="s">
        <v>468</v>
      </c>
      <c r="D59" s="6" t="s">
        <v>278</v>
      </c>
      <c r="E59" s="6" t="s">
        <v>454</v>
      </c>
      <c r="F59" s="6" t="s">
        <v>454</v>
      </c>
      <c r="H59" s="6" t="s">
        <v>212</v>
      </c>
      <c r="I59" s="6" t="s">
        <v>211</v>
      </c>
      <c r="J59" s="6">
        <v>16</v>
      </c>
      <c r="K59" s="28">
        <v>236069</v>
      </c>
      <c r="L59" s="28"/>
    </row>
    <row r="60" spans="1:12" x14ac:dyDescent="0.2">
      <c r="A60" s="6">
        <v>139602</v>
      </c>
      <c r="B60" s="6" t="s">
        <v>473</v>
      </c>
      <c r="C60" s="6" t="s">
        <v>468</v>
      </c>
      <c r="D60" s="6" t="s">
        <v>278</v>
      </c>
      <c r="E60" s="6" t="s">
        <v>454</v>
      </c>
      <c r="F60" s="6" t="s">
        <v>454</v>
      </c>
      <c r="G60" s="6">
        <v>300</v>
      </c>
      <c r="H60" s="6" t="s">
        <v>420</v>
      </c>
      <c r="I60" s="6" t="s">
        <v>211</v>
      </c>
      <c r="J60" s="6">
        <v>16</v>
      </c>
      <c r="K60" s="28">
        <v>20500</v>
      </c>
      <c r="L60" s="28"/>
    </row>
    <row r="61" spans="1:12" x14ac:dyDescent="0.2">
      <c r="A61" s="6">
        <v>1397</v>
      </c>
      <c r="B61" s="6" t="s">
        <v>471</v>
      </c>
      <c r="C61" s="6" t="s">
        <v>468</v>
      </c>
      <c r="D61" s="6" t="s">
        <v>278</v>
      </c>
      <c r="E61" s="6" t="s">
        <v>430</v>
      </c>
      <c r="F61" s="6" t="s">
        <v>430</v>
      </c>
      <c r="G61" s="6">
        <v>300</v>
      </c>
      <c r="H61" s="6" t="s">
        <v>420</v>
      </c>
      <c r="I61" s="6" t="s">
        <v>211</v>
      </c>
      <c r="J61" s="6">
        <v>16</v>
      </c>
      <c r="K61" s="28">
        <v>183914</v>
      </c>
      <c r="L61" s="28"/>
    </row>
    <row r="62" spans="1:12" x14ac:dyDescent="0.2">
      <c r="A62" s="6">
        <v>139702</v>
      </c>
      <c r="B62" s="6" t="s">
        <v>469</v>
      </c>
      <c r="C62" s="6" t="s">
        <v>468</v>
      </c>
      <c r="D62" s="6" t="s">
        <v>278</v>
      </c>
      <c r="E62" s="6" t="s">
        <v>430</v>
      </c>
      <c r="F62" s="6" t="s">
        <v>430</v>
      </c>
      <c r="G62" s="6">
        <v>300</v>
      </c>
      <c r="H62" s="6" t="s">
        <v>420</v>
      </c>
      <c r="I62" s="6" t="s">
        <v>211</v>
      </c>
      <c r="J62" s="6">
        <v>16</v>
      </c>
      <c r="K62" s="6">
        <v>900</v>
      </c>
    </row>
    <row r="63" spans="1:12" x14ac:dyDescent="0.2">
      <c r="A63" s="6">
        <v>1401</v>
      </c>
      <c r="B63" s="6" t="s">
        <v>466</v>
      </c>
      <c r="C63" s="6" t="s">
        <v>455</v>
      </c>
      <c r="D63" s="6" t="s">
        <v>278</v>
      </c>
      <c r="E63" s="6" t="s">
        <v>430</v>
      </c>
      <c r="F63" s="6" t="s">
        <v>430</v>
      </c>
      <c r="G63" s="6">
        <v>125</v>
      </c>
      <c r="H63" s="6" t="s">
        <v>405</v>
      </c>
      <c r="I63" s="6" t="s">
        <v>211</v>
      </c>
      <c r="J63" s="6">
        <v>16</v>
      </c>
      <c r="K63" s="28">
        <v>3836334</v>
      </c>
      <c r="L63" s="28"/>
    </row>
    <row r="64" spans="1:12" x14ac:dyDescent="0.2">
      <c r="A64" s="6">
        <v>140101</v>
      </c>
      <c r="B64" s="6" t="s">
        <v>464</v>
      </c>
      <c r="C64" s="6" t="s">
        <v>455</v>
      </c>
      <c r="D64" s="6" t="s">
        <v>278</v>
      </c>
      <c r="E64" s="6" t="s">
        <v>430</v>
      </c>
      <c r="F64" s="6" t="s">
        <v>430</v>
      </c>
      <c r="G64" s="6">
        <v>125</v>
      </c>
      <c r="H64" s="6" t="s">
        <v>405</v>
      </c>
      <c r="I64" s="6" t="s">
        <v>211</v>
      </c>
      <c r="J64" s="6">
        <v>16</v>
      </c>
      <c r="K64" s="28">
        <v>25765</v>
      </c>
      <c r="L64" s="28"/>
    </row>
    <row r="65" spans="1:12" x14ac:dyDescent="0.2">
      <c r="A65" s="6">
        <v>140102</v>
      </c>
      <c r="B65" s="6" t="s">
        <v>462</v>
      </c>
      <c r="C65" s="6" t="s">
        <v>455</v>
      </c>
      <c r="D65" s="6" t="s">
        <v>278</v>
      </c>
      <c r="E65" s="6" t="s">
        <v>430</v>
      </c>
      <c r="F65" s="6" t="s">
        <v>430</v>
      </c>
      <c r="G65" s="6">
        <v>125</v>
      </c>
      <c r="H65" s="6" t="s">
        <v>405</v>
      </c>
      <c r="I65" s="6" t="s">
        <v>211</v>
      </c>
      <c r="J65" s="6">
        <v>16</v>
      </c>
      <c r="K65" s="28">
        <v>16755</v>
      </c>
      <c r="L65" s="28"/>
    </row>
    <row r="66" spans="1:12" x14ac:dyDescent="0.2">
      <c r="A66" s="6">
        <v>1402</v>
      </c>
      <c r="B66" s="6" t="s">
        <v>460</v>
      </c>
      <c r="C66" s="6" t="s">
        <v>455</v>
      </c>
      <c r="D66" s="6" t="s">
        <v>278</v>
      </c>
      <c r="E66" s="6" t="s">
        <v>454</v>
      </c>
      <c r="F66" s="6" t="s">
        <v>454</v>
      </c>
      <c r="G66" s="6">
        <v>220</v>
      </c>
      <c r="H66" s="6" t="s">
        <v>411</v>
      </c>
      <c r="I66" s="6" t="s">
        <v>211</v>
      </c>
      <c r="J66" s="6">
        <v>16</v>
      </c>
      <c r="K66" s="28">
        <v>240405</v>
      </c>
      <c r="L66" s="28"/>
    </row>
    <row r="67" spans="1:12" x14ac:dyDescent="0.2">
      <c r="A67" s="6">
        <v>140201</v>
      </c>
      <c r="B67" s="6" t="s">
        <v>679</v>
      </c>
      <c r="C67" s="6" t="s">
        <v>678</v>
      </c>
      <c r="D67" s="6" t="s">
        <v>278</v>
      </c>
      <c r="E67" s="6" t="s">
        <v>454</v>
      </c>
      <c r="F67" s="6" t="s">
        <v>454</v>
      </c>
      <c r="G67" s="6">
        <v>220</v>
      </c>
      <c r="H67" s="6" t="s">
        <v>411</v>
      </c>
      <c r="I67" s="6" t="s">
        <v>211</v>
      </c>
      <c r="J67" s="6">
        <v>16</v>
      </c>
      <c r="K67" s="28">
        <v>1326</v>
      </c>
      <c r="L67" s="28"/>
    </row>
    <row r="68" spans="1:12" x14ac:dyDescent="0.2">
      <c r="A68" s="6">
        <v>1403</v>
      </c>
      <c r="B68" s="6" t="s">
        <v>458</v>
      </c>
      <c r="C68" s="6" t="s">
        <v>455</v>
      </c>
      <c r="D68" s="6" t="s">
        <v>278</v>
      </c>
      <c r="E68" s="6" t="s">
        <v>454</v>
      </c>
      <c r="F68" s="6" t="s">
        <v>454</v>
      </c>
      <c r="G68" s="6">
        <v>130</v>
      </c>
      <c r="H68" s="6" t="s">
        <v>452</v>
      </c>
      <c r="I68" s="6" t="s">
        <v>211</v>
      </c>
      <c r="J68" s="6">
        <v>16</v>
      </c>
      <c r="K68" s="28">
        <v>227658</v>
      </c>
      <c r="L68" s="28"/>
    </row>
    <row r="69" spans="1:12" x14ac:dyDescent="0.2">
      <c r="A69" s="6">
        <v>1405</v>
      </c>
      <c r="B69" s="6" t="s">
        <v>447</v>
      </c>
      <c r="C69" s="6" t="s">
        <v>448</v>
      </c>
      <c r="D69" s="6" t="s">
        <v>447</v>
      </c>
      <c r="E69" s="6" t="s">
        <v>386</v>
      </c>
      <c r="F69" s="6" t="s">
        <v>386</v>
      </c>
      <c r="G69" s="6" t="s">
        <v>385</v>
      </c>
      <c r="H69" s="6" t="s">
        <v>384</v>
      </c>
      <c r="I69" s="6" t="s">
        <v>211</v>
      </c>
      <c r="J69" s="6">
        <v>16</v>
      </c>
      <c r="K69" s="28">
        <v>397387</v>
      </c>
      <c r="L69" s="28"/>
    </row>
    <row r="70" spans="1:12" x14ac:dyDescent="0.2">
      <c r="A70" s="6">
        <v>1410</v>
      </c>
      <c r="B70" s="6" t="s">
        <v>441</v>
      </c>
      <c r="C70" s="6" t="s">
        <v>408</v>
      </c>
      <c r="D70" s="6" t="s">
        <v>278</v>
      </c>
      <c r="E70" s="6" t="s">
        <v>250</v>
      </c>
      <c r="F70" s="6" t="s">
        <v>250</v>
      </c>
      <c r="G70" s="6">
        <v>125</v>
      </c>
      <c r="H70" s="6" t="s">
        <v>405</v>
      </c>
      <c r="I70" s="6" t="s">
        <v>211</v>
      </c>
      <c r="J70" s="6">
        <v>16</v>
      </c>
      <c r="K70" s="28">
        <v>363332</v>
      </c>
      <c r="L70" s="28"/>
    </row>
    <row r="71" spans="1:12" x14ac:dyDescent="0.2">
      <c r="A71" s="6">
        <v>141001</v>
      </c>
      <c r="B71" s="6" t="s">
        <v>439</v>
      </c>
      <c r="C71" s="6" t="s">
        <v>408</v>
      </c>
      <c r="D71" s="6" t="s">
        <v>278</v>
      </c>
      <c r="E71" s="6" t="s">
        <v>250</v>
      </c>
      <c r="F71" s="6" t="s">
        <v>250</v>
      </c>
      <c r="G71" s="6">
        <v>125</v>
      </c>
      <c r="H71" s="6" t="s">
        <v>405</v>
      </c>
      <c r="I71" s="6" t="s">
        <v>211</v>
      </c>
      <c r="J71" s="6">
        <v>16</v>
      </c>
      <c r="K71" s="28">
        <v>84292</v>
      </c>
      <c r="L71" s="28"/>
    </row>
    <row r="72" spans="1:12" x14ac:dyDescent="0.2">
      <c r="A72" s="6">
        <v>141002</v>
      </c>
      <c r="B72" s="6" t="s">
        <v>655</v>
      </c>
      <c r="C72" s="6" t="s">
        <v>408</v>
      </c>
      <c r="D72" s="6" t="s">
        <v>278</v>
      </c>
      <c r="E72" s="6" t="s">
        <v>250</v>
      </c>
      <c r="F72" s="6" t="s">
        <v>250</v>
      </c>
      <c r="G72" s="6">
        <v>125</v>
      </c>
      <c r="H72" s="6" t="s">
        <v>405</v>
      </c>
      <c r="I72" s="6" t="s">
        <v>211</v>
      </c>
      <c r="J72" s="6">
        <v>16</v>
      </c>
      <c r="K72" s="28">
        <v>6168</v>
      </c>
      <c r="L72" s="28"/>
    </row>
    <row r="73" spans="1:12" x14ac:dyDescent="0.2">
      <c r="A73" s="6">
        <v>1411</v>
      </c>
      <c r="B73" s="6" t="s">
        <v>437</v>
      </c>
      <c r="C73" s="6" t="s">
        <v>408</v>
      </c>
      <c r="D73" s="6" t="s">
        <v>278</v>
      </c>
      <c r="E73" s="6" t="s">
        <v>430</v>
      </c>
      <c r="F73" s="6" t="s">
        <v>430</v>
      </c>
      <c r="G73" s="6">
        <v>125</v>
      </c>
      <c r="H73" s="6" t="s">
        <v>405</v>
      </c>
      <c r="I73" s="6" t="s">
        <v>211</v>
      </c>
      <c r="J73" s="6">
        <v>16</v>
      </c>
      <c r="K73" s="28">
        <v>2648891</v>
      </c>
      <c r="L73" s="28"/>
    </row>
    <row r="74" spans="1:12" x14ac:dyDescent="0.2">
      <c r="A74" s="6">
        <v>1415</v>
      </c>
      <c r="B74" s="6" t="s">
        <v>278</v>
      </c>
      <c r="C74" s="6" t="s">
        <v>408</v>
      </c>
      <c r="D74" s="6" t="s">
        <v>278</v>
      </c>
      <c r="E74" s="6" t="s">
        <v>277</v>
      </c>
      <c r="F74" s="6" t="s">
        <v>213</v>
      </c>
      <c r="G74" s="6">
        <v>862</v>
      </c>
      <c r="H74" s="6" t="s">
        <v>275</v>
      </c>
      <c r="I74" s="6" t="s">
        <v>211</v>
      </c>
      <c r="J74" s="6">
        <v>16</v>
      </c>
      <c r="K74" s="28">
        <v>687329</v>
      </c>
      <c r="L74" s="28"/>
    </row>
    <row r="75" spans="1:12" x14ac:dyDescent="0.2">
      <c r="A75" s="6">
        <v>1425</v>
      </c>
      <c r="B75" s="6" t="s">
        <v>433</v>
      </c>
      <c r="C75" s="6" t="s">
        <v>417</v>
      </c>
      <c r="D75" s="6" t="s">
        <v>278</v>
      </c>
      <c r="E75" s="6" t="s">
        <v>430</v>
      </c>
      <c r="F75" s="6" t="s">
        <v>430</v>
      </c>
      <c r="G75" s="6">
        <v>300</v>
      </c>
      <c r="H75" s="6" t="s">
        <v>420</v>
      </c>
      <c r="I75" s="6" t="s">
        <v>211</v>
      </c>
      <c r="J75" s="6">
        <v>16</v>
      </c>
      <c r="K75" s="28">
        <v>307933</v>
      </c>
      <c r="L75" s="28"/>
    </row>
    <row r="76" spans="1:12" x14ac:dyDescent="0.2">
      <c r="A76" s="6">
        <v>142502</v>
      </c>
      <c r="B76" s="6" t="s">
        <v>431</v>
      </c>
      <c r="C76" s="6" t="s">
        <v>417</v>
      </c>
      <c r="D76" s="6" t="s">
        <v>278</v>
      </c>
      <c r="E76" s="6" t="s">
        <v>430</v>
      </c>
      <c r="F76" s="6" t="s">
        <v>430</v>
      </c>
      <c r="G76" s="6">
        <v>300</v>
      </c>
      <c r="H76" s="6" t="s">
        <v>420</v>
      </c>
      <c r="I76" s="6" t="s">
        <v>211</v>
      </c>
      <c r="J76" s="6">
        <v>16</v>
      </c>
      <c r="K76" s="28">
        <v>4775</v>
      </c>
      <c r="L76" s="28"/>
    </row>
    <row r="77" spans="1:12" x14ac:dyDescent="0.2">
      <c r="A77" s="6">
        <v>1426</v>
      </c>
      <c r="B77" s="6" t="s">
        <v>428</v>
      </c>
      <c r="C77" s="6" t="s">
        <v>417</v>
      </c>
      <c r="D77" s="6" t="s">
        <v>278</v>
      </c>
      <c r="E77" s="6" t="s">
        <v>407</v>
      </c>
      <c r="F77" s="6" t="s">
        <v>407</v>
      </c>
      <c r="G77" s="6">
        <v>300</v>
      </c>
      <c r="H77" s="6" t="s">
        <v>420</v>
      </c>
      <c r="I77" s="6" t="s">
        <v>211</v>
      </c>
      <c r="J77" s="6">
        <v>16</v>
      </c>
      <c r="K77" s="28">
        <v>254076</v>
      </c>
      <c r="L77" s="28"/>
    </row>
    <row r="78" spans="1:12" x14ac:dyDescent="0.2">
      <c r="A78" s="6">
        <v>142602</v>
      </c>
      <c r="B78" s="6" t="s">
        <v>426</v>
      </c>
      <c r="C78" s="6" t="s">
        <v>417</v>
      </c>
      <c r="D78" s="6" t="s">
        <v>278</v>
      </c>
      <c r="E78" s="6" t="s">
        <v>407</v>
      </c>
      <c r="F78" s="6" t="s">
        <v>407</v>
      </c>
      <c r="G78" s="6">
        <v>300</v>
      </c>
      <c r="H78" s="6" t="s">
        <v>420</v>
      </c>
      <c r="I78" s="6" t="s">
        <v>211</v>
      </c>
      <c r="J78" s="6">
        <v>16</v>
      </c>
      <c r="K78" s="28">
        <v>2744</v>
      </c>
      <c r="L78" s="28"/>
    </row>
    <row r="79" spans="1:12" x14ac:dyDescent="0.2">
      <c r="A79" s="6">
        <v>1427</v>
      </c>
      <c r="B79" s="6" t="s">
        <v>424</v>
      </c>
      <c r="C79" s="6" t="s">
        <v>417</v>
      </c>
      <c r="D79" s="6" t="s">
        <v>278</v>
      </c>
      <c r="E79" s="6" t="s">
        <v>250</v>
      </c>
      <c r="F79" s="6" t="s">
        <v>250</v>
      </c>
      <c r="G79" s="6">
        <v>300</v>
      </c>
      <c r="H79" s="6" t="s">
        <v>420</v>
      </c>
      <c r="I79" s="6" t="s">
        <v>211</v>
      </c>
      <c r="J79" s="6">
        <v>16</v>
      </c>
      <c r="K79" s="28">
        <v>1899119</v>
      </c>
      <c r="L79" s="28"/>
    </row>
    <row r="80" spans="1:12" x14ac:dyDescent="0.2">
      <c r="A80" s="6">
        <v>142702</v>
      </c>
      <c r="B80" s="6" t="s">
        <v>422</v>
      </c>
      <c r="C80" s="6" t="s">
        <v>417</v>
      </c>
      <c r="D80" s="6" t="s">
        <v>278</v>
      </c>
      <c r="E80" s="6" t="s">
        <v>250</v>
      </c>
      <c r="F80" s="6" t="s">
        <v>250</v>
      </c>
      <c r="G80" s="6">
        <v>300</v>
      </c>
      <c r="H80" s="6" t="s">
        <v>420</v>
      </c>
      <c r="I80" s="6" t="s">
        <v>211</v>
      </c>
      <c r="J80" s="6">
        <v>16</v>
      </c>
      <c r="K80" s="28">
        <v>4092</v>
      </c>
      <c r="L80" s="28"/>
    </row>
    <row r="81" spans="1:12" x14ac:dyDescent="0.2">
      <c r="A81" s="6">
        <v>1428</v>
      </c>
      <c r="B81" s="6" t="s">
        <v>418</v>
      </c>
      <c r="C81" s="6" t="s">
        <v>417</v>
      </c>
      <c r="D81" s="6" t="s">
        <v>278</v>
      </c>
      <c r="E81" s="6" t="s">
        <v>250</v>
      </c>
      <c r="F81" s="6" t="s">
        <v>250</v>
      </c>
      <c r="G81" s="6">
        <v>200</v>
      </c>
      <c r="H81" s="6" t="s">
        <v>415</v>
      </c>
      <c r="I81" s="6" t="s">
        <v>211</v>
      </c>
      <c r="J81" s="6">
        <v>16</v>
      </c>
      <c r="K81" s="28">
        <v>246774</v>
      </c>
      <c r="L81" s="28"/>
    </row>
    <row r="82" spans="1:12" x14ac:dyDescent="0.2">
      <c r="A82" s="6">
        <v>142801</v>
      </c>
      <c r="B82" s="6" t="s">
        <v>653</v>
      </c>
      <c r="C82" s="6" t="s">
        <v>417</v>
      </c>
      <c r="D82" s="6" t="s">
        <v>278</v>
      </c>
      <c r="E82" s="6" t="s">
        <v>250</v>
      </c>
      <c r="F82" s="6" t="s">
        <v>250</v>
      </c>
      <c r="H82" s="6" t="s">
        <v>212</v>
      </c>
      <c r="I82" s="6" t="s">
        <v>211</v>
      </c>
      <c r="J82" s="6">
        <v>16</v>
      </c>
      <c r="K82" s="28">
        <v>25788</v>
      </c>
      <c r="L82" s="28"/>
    </row>
    <row r="83" spans="1:12" x14ac:dyDescent="0.2">
      <c r="A83" s="6">
        <v>1430</v>
      </c>
      <c r="B83" s="6" t="s">
        <v>413</v>
      </c>
      <c r="C83" s="6" t="s">
        <v>408</v>
      </c>
      <c r="D83" s="6" t="s">
        <v>278</v>
      </c>
      <c r="E83" s="6" t="s">
        <v>250</v>
      </c>
      <c r="F83" s="6" t="s">
        <v>250</v>
      </c>
      <c r="G83" s="6">
        <v>220</v>
      </c>
      <c r="H83" s="6" t="s">
        <v>411</v>
      </c>
      <c r="I83" s="6" t="s">
        <v>211</v>
      </c>
      <c r="J83" s="6">
        <v>16</v>
      </c>
      <c r="K83" s="28">
        <v>504478</v>
      </c>
      <c r="L83" s="28"/>
    </row>
    <row r="84" spans="1:12" x14ac:dyDescent="0.2">
      <c r="A84" s="6">
        <v>1436</v>
      </c>
      <c r="B84" s="6" t="s">
        <v>409</v>
      </c>
      <c r="C84" s="6" t="s">
        <v>408</v>
      </c>
      <c r="D84" s="6" t="s">
        <v>278</v>
      </c>
      <c r="E84" s="6" t="s">
        <v>407</v>
      </c>
      <c r="F84" s="6" t="s">
        <v>407</v>
      </c>
      <c r="G84" s="6">
        <v>125</v>
      </c>
      <c r="H84" s="6" t="s">
        <v>405</v>
      </c>
      <c r="I84" s="6" t="s">
        <v>211</v>
      </c>
      <c r="J84" s="6">
        <v>16</v>
      </c>
      <c r="K84" s="28">
        <v>350025</v>
      </c>
      <c r="L84" s="28"/>
    </row>
    <row r="85" spans="1:12" x14ac:dyDescent="0.2">
      <c r="A85" s="6">
        <v>143601</v>
      </c>
      <c r="B85" s="6" t="s">
        <v>677</v>
      </c>
      <c r="C85" s="6" t="s">
        <v>408</v>
      </c>
      <c r="D85" s="6" t="s">
        <v>278</v>
      </c>
      <c r="E85" s="6" t="s">
        <v>407</v>
      </c>
      <c r="F85" s="6" t="s">
        <v>407</v>
      </c>
      <c r="H85" s="6" t="s">
        <v>212</v>
      </c>
      <c r="I85" s="6" t="s">
        <v>211</v>
      </c>
      <c r="J85" s="6">
        <v>16</v>
      </c>
      <c r="K85" s="28">
        <v>31358</v>
      </c>
      <c r="L85" s="28"/>
    </row>
    <row r="86" spans="1:12" x14ac:dyDescent="0.2">
      <c r="A86" s="6">
        <v>1819</v>
      </c>
      <c r="B86" s="6" t="s">
        <v>403</v>
      </c>
      <c r="C86" s="6" t="s">
        <v>262</v>
      </c>
      <c r="D86" s="6" t="s">
        <v>402</v>
      </c>
      <c r="E86" s="6" t="s">
        <v>401</v>
      </c>
      <c r="F86" s="6" t="s">
        <v>213</v>
      </c>
      <c r="G86" s="6">
        <v>864</v>
      </c>
      <c r="H86" s="6" t="s">
        <v>399</v>
      </c>
      <c r="I86" s="6" t="s">
        <v>211</v>
      </c>
      <c r="J86" s="6">
        <v>16</v>
      </c>
      <c r="K86" s="28">
        <v>237442</v>
      </c>
      <c r="L86" s="28"/>
    </row>
    <row r="87" spans="1:12" x14ac:dyDescent="0.2">
      <c r="A87" s="6">
        <v>194901</v>
      </c>
      <c r="B87" s="6" t="s">
        <v>394</v>
      </c>
      <c r="C87" s="6" t="s">
        <v>395</v>
      </c>
      <c r="D87" s="6" t="s">
        <v>394</v>
      </c>
      <c r="E87" s="6" t="s">
        <v>386</v>
      </c>
      <c r="F87" s="6" t="s">
        <v>386</v>
      </c>
      <c r="G87" s="6" t="s">
        <v>385</v>
      </c>
      <c r="H87" s="6" t="s">
        <v>384</v>
      </c>
      <c r="I87" s="6" t="s">
        <v>211</v>
      </c>
      <c r="J87" s="6">
        <v>16</v>
      </c>
      <c r="K87" s="28">
        <v>108204</v>
      </c>
      <c r="L87" s="28"/>
    </row>
    <row r="88" spans="1:12" x14ac:dyDescent="0.2">
      <c r="A88" s="6">
        <v>1955</v>
      </c>
      <c r="B88" s="6" t="s">
        <v>388</v>
      </c>
      <c r="C88" s="6" t="s">
        <v>221</v>
      </c>
      <c r="D88" s="6" t="s">
        <v>387</v>
      </c>
      <c r="E88" s="6" t="s">
        <v>386</v>
      </c>
      <c r="F88" s="6" t="s">
        <v>386</v>
      </c>
      <c r="G88" s="6" t="s">
        <v>385</v>
      </c>
      <c r="H88" s="6" t="s">
        <v>384</v>
      </c>
      <c r="I88" s="6" t="s">
        <v>211</v>
      </c>
      <c r="J88" s="6">
        <v>16</v>
      </c>
      <c r="K88" s="28">
        <v>841214</v>
      </c>
      <c r="L88" s="28"/>
    </row>
    <row r="89" spans="1:12" x14ac:dyDescent="0.2">
      <c r="A89" s="6">
        <v>1980</v>
      </c>
      <c r="B89" s="6" t="s">
        <v>651</v>
      </c>
      <c r="C89" s="6" t="s">
        <v>652</v>
      </c>
      <c r="D89" s="6" t="s">
        <v>651</v>
      </c>
      <c r="E89" s="6" t="s">
        <v>386</v>
      </c>
      <c r="F89" s="6" t="s">
        <v>386</v>
      </c>
      <c r="G89" s="6" t="s">
        <v>385</v>
      </c>
      <c r="H89" s="6" t="s">
        <v>384</v>
      </c>
      <c r="I89" s="6" t="s">
        <v>211</v>
      </c>
      <c r="J89" s="6">
        <v>16</v>
      </c>
      <c r="K89" s="28">
        <v>-7883</v>
      </c>
      <c r="L89" s="28"/>
    </row>
    <row r="90" spans="1:12" x14ac:dyDescent="0.2">
      <c r="A90" s="6">
        <v>1981</v>
      </c>
      <c r="B90" s="6" t="s">
        <v>650</v>
      </c>
      <c r="C90" s="6" t="s">
        <v>642</v>
      </c>
      <c r="D90" s="6" t="s">
        <v>649</v>
      </c>
      <c r="E90" s="6" t="s">
        <v>386</v>
      </c>
      <c r="F90" s="6" t="s">
        <v>386</v>
      </c>
      <c r="G90" s="6" t="s">
        <v>385</v>
      </c>
      <c r="H90" s="6" t="s">
        <v>384</v>
      </c>
      <c r="I90" s="6" t="s">
        <v>211</v>
      </c>
      <c r="J90" s="6">
        <v>16</v>
      </c>
      <c r="K90" s="6">
        <v>-748</v>
      </c>
    </row>
    <row r="91" spans="1:12" x14ac:dyDescent="0.2">
      <c r="A91" s="6">
        <v>1982</v>
      </c>
      <c r="B91" s="6" t="s">
        <v>648</v>
      </c>
      <c r="C91" s="6" t="s">
        <v>644</v>
      </c>
      <c r="D91" s="6" t="s">
        <v>648</v>
      </c>
      <c r="E91" s="6" t="s">
        <v>386</v>
      </c>
      <c r="F91" s="6" t="s">
        <v>386</v>
      </c>
      <c r="G91" s="6" t="s">
        <v>385</v>
      </c>
      <c r="H91" s="6" t="s">
        <v>384</v>
      </c>
      <c r="I91" s="6" t="s">
        <v>211</v>
      </c>
      <c r="J91" s="6">
        <v>16</v>
      </c>
      <c r="K91" s="6">
        <v>-778</v>
      </c>
    </row>
    <row r="92" spans="1:12" x14ac:dyDescent="0.2">
      <c r="A92" s="6">
        <v>1983</v>
      </c>
      <c r="B92" s="6" t="s">
        <v>676</v>
      </c>
      <c r="C92" s="6" t="s">
        <v>652</v>
      </c>
      <c r="D92" s="6" t="s">
        <v>675</v>
      </c>
      <c r="E92" s="6" t="s">
        <v>386</v>
      </c>
      <c r="F92" s="6" t="s">
        <v>386</v>
      </c>
      <c r="G92" s="6" t="s">
        <v>385</v>
      </c>
      <c r="H92" s="6" t="s">
        <v>384</v>
      </c>
      <c r="I92" s="6" t="s">
        <v>211</v>
      </c>
      <c r="J92" s="6">
        <v>16</v>
      </c>
      <c r="K92" s="6">
        <v>-1</v>
      </c>
    </row>
    <row r="93" spans="1:12" x14ac:dyDescent="0.2">
      <c r="A93" s="6">
        <v>2000</v>
      </c>
      <c r="B93" s="6" t="s">
        <v>382</v>
      </c>
      <c r="C93" s="6" t="s">
        <v>381</v>
      </c>
      <c r="D93" s="6" t="s">
        <v>380</v>
      </c>
      <c r="E93" s="6" t="s">
        <v>241</v>
      </c>
      <c r="F93" s="6" t="s">
        <v>213</v>
      </c>
      <c r="G93" s="6">
        <v>800</v>
      </c>
      <c r="H93" s="6" t="s">
        <v>239</v>
      </c>
      <c r="I93" s="6" t="s">
        <v>211</v>
      </c>
      <c r="J93" s="6">
        <v>16</v>
      </c>
      <c r="K93" s="28">
        <v>1503283</v>
      </c>
      <c r="L93" s="28"/>
    </row>
    <row r="94" spans="1:12" x14ac:dyDescent="0.2">
      <c r="A94" s="6">
        <v>2001</v>
      </c>
      <c r="B94" s="6" t="s">
        <v>377</v>
      </c>
      <c r="C94" s="6" t="s">
        <v>378</v>
      </c>
      <c r="D94" s="6" t="s">
        <v>377</v>
      </c>
      <c r="E94" s="6" t="s">
        <v>241</v>
      </c>
      <c r="F94" s="6" t="s">
        <v>213</v>
      </c>
      <c r="G94" s="6">
        <v>800</v>
      </c>
      <c r="H94" s="6" t="s">
        <v>239</v>
      </c>
      <c r="I94" s="6" t="s">
        <v>211</v>
      </c>
      <c r="J94" s="6">
        <v>16</v>
      </c>
      <c r="K94" s="28">
        <v>118092</v>
      </c>
      <c r="L94" s="28"/>
    </row>
    <row r="95" spans="1:12" x14ac:dyDescent="0.2">
      <c r="A95" s="6">
        <v>2003</v>
      </c>
      <c r="B95" s="6" t="s">
        <v>375</v>
      </c>
      <c r="C95" s="6" t="s">
        <v>374</v>
      </c>
      <c r="D95" s="6" t="s">
        <v>246</v>
      </c>
      <c r="E95" s="6" t="s">
        <v>241</v>
      </c>
      <c r="F95" s="6" t="s">
        <v>213</v>
      </c>
      <c r="G95" s="6">
        <v>800</v>
      </c>
      <c r="H95" s="6" t="s">
        <v>239</v>
      </c>
      <c r="I95" s="6" t="s">
        <v>211</v>
      </c>
      <c r="J95" s="6">
        <v>16</v>
      </c>
      <c r="K95" s="28">
        <v>-158943</v>
      </c>
      <c r="L95" s="28"/>
    </row>
    <row r="96" spans="1:12" x14ac:dyDescent="0.2">
      <c r="A96" s="6">
        <v>2004</v>
      </c>
      <c r="B96" s="6" t="s">
        <v>372</v>
      </c>
      <c r="C96" s="6" t="s">
        <v>371</v>
      </c>
      <c r="D96" s="6" t="s">
        <v>370</v>
      </c>
      <c r="E96" s="6" t="s">
        <v>241</v>
      </c>
      <c r="F96" s="6" t="s">
        <v>213</v>
      </c>
      <c r="G96" s="6">
        <v>800</v>
      </c>
      <c r="H96" s="6" t="s">
        <v>239</v>
      </c>
      <c r="I96" s="6" t="s">
        <v>211</v>
      </c>
      <c r="J96" s="6">
        <v>16</v>
      </c>
      <c r="K96" s="28">
        <v>232116</v>
      </c>
      <c r="L96" s="28"/>
    </row>
    <row r="97" spans="1:12" x14ac:dyDescent="0.2">
      <c r="A97" s="6">
        <v>2007</v>
      </c>
      <c r="B97" s="6" t="s">
        <v>368</v>
      </c>
      <c r="C97" s="6" t="s">
        <v>367</v>
      </c>
      <c r="D97" s="6" t="s">
        <v>366</v>
      </c>
      <c r="E97" s="6" t="s">
        <v>241</v>
      </c>
      <c r="F97" s="6" t="s">
        <v>213</v>
      </c>
      <c r="G97" s="6">
        <v>800</v>
      </c>
      <c r="H97" s="6" t="s">
        <v>239</v>
      </c>
      <c r="I97" s="6" t="s">
        <v>211</v>
      </c>
      <c r="J97" s="6">
        <v>16</v>
      </c>
      <c r="K97" s="28">
        <v>576198</v>
      </c>
      <c r="L97" s="28"/>
    </row>
    <row r="98" spans="1:12" x14ac:dyDescent="0.2">
      <c r="A98" s="6">
        <v>2008</v>
      </c>
      <c r="B98" s="6" t="s">
        <v>364</v>
      </c>
      <c r="C98" s="6" t="s">
        <v>361</v>
      </c>
      <c r="D98" s="6" t="s">
        <v>360</v>
      </c>
      <c r="E98" s="6" t="s">
        <v>241</v>
      </c>
      <c r="F98" s="6" t="s">
        <v>213</v>
      </c>
      <c r="G98" s="6">
        <v>800</v>
      </c>
      <c r="H98" s="6" t="s">
        <v>239</v>
      </c>
      <c r="I98" s="6" t="s">
        <v>211</v>
      </c>
      <c r="J98" s="6">
        <v>16</v>
      </c>
      <c r="K98" s="28">
        <v>456662</v>
      </c>
      <c r="L98" s="28"/>
    </row>
    <row r="99" spans="1:12" x14ac:dyDescent="0.2">
      <c r="A99" s="6">
        <v>200801</v>
      </c>
      <c r="B99" s="6" t="s">
        <v>362</v>
      </c>
      <c r="C99" s="6" t="s">
        <v>361</v>
      </c>
      <c r="D99" s="6" t="s">
        <v>360</v>
      </c>
      <c r="E99" s="6" t="s">
        <v>241</v>
      </c>
      <c r="F99" s="6" t="s">
        <v>213</v>
      </c>
      <c r="G99" s="6">
        <v>800</v>
      </c>
      <c r="H99" s="6" t="s">
        <v>239</v>
      </c>
      <c r="I99" s="6" t="s">
        <v>211</v>
      </c>
      <c r="J99" s="6">
        <v>16</v>
      </c>
      <c r="K99" s="28">
        <v>60861</v>
      </c>
      <c r="L99" s="28"/>
    </row>
    <row r="100" spans="1:12" x14ac:dyDescent="0.2">
      <c r="A100" s="6">
        <v>2012</v>
      </c>
      <c r="B100" s="6" t="s">
        <v>358</v>
      </c>
      <c r="C100" s="6" t="s">
        <v>357</v>
      </c>
      <c r="D100" s="6" t="s">
        <v>251</v>
      </c>
      <c r="E100" s="6" t="s">
        <v>250</v>
      </c>
      <c r="F100" s="6" t="s">
        <v>250</v>
      </c>
      <c r="G100" s="6">
        <v>120</v>
      </c>
      <c r="H100" s="6" t="s">
        <v>248</v>
      </c>
      <c r="I100" s="6" t="s">
        <v>211</v>
      </c>
      <c r="J100" s="6">
        <v>16</v>
      </c>
      <c r="K100" s="28">
        <v>5347975</v>
      </c>
      <c r="L100" s="28"/>
    </row>
    <row r="101" spans="1:12" x14ac:dyDescent="0.2">
      <c r="A101" s="6">
        <v>2013</v>
      </c>
      <c r="B101" s="6" t="s">
        <v>355</v>
      </c>
      <c r="C101" s="6" t="s">
        <v>354</v>
      </c>
      <c r="D101" s="6" t="s">
        <v>251</v>
      </c>
      <c r="E101" s="6" t="s">
        <v>250</v>
      </c>
      <c r="F101" s="6" t="s">
        <v>250</v>
      </c>
      <c r="G101" s="6">
        <v>120</v>
      </c>
      <c r="H101" s="6" t="s">
        <v>248</v>
      </c>
      <c r="I101" s="6" t="s">
        <v>211</v>
      </c>
      <c r="J101" s="6">
        <v>16</v>
      </c>
      <c r="K101" s="28">
        <v>1848660</v>
      </c>
      <c r="L101" s="28"/>
    </row>
    <row r="102" spans="1:12" x14ac:dyDescent="0.2">
      <c r="A102" s="6">
        <v>2016</v>
      </c>
      <c r="B102" s="6" t="s">
        <v>352</v>
      </c>
      <c r="C102" s="6" t="s">
        <v>351</v>
      </c>
      <c r="D102" s="6" t="s">
        <v>316</v>
      </c>
      <c r="E102" s="6" t="s">
        <v>250</v>
      </c>
      <c r="F102" s="6" t="s">
        <v>250</v>
      </c>
      <c r="G102" s="6">
        <v>110</v>
      </c>
      <c r="H102" s="6" t="s">
        <v>346</v>
      </c>
      <c r="I102" s="6" t="s">
        <v>211</v>
      </c>
      <c r="J102" s="6">
        <v>16</v>
      </c>
      <c r="K102" s="28">
        <v>1306096</v>
      </c>
      <c r="L102" s="28"/>
    </row>
    <row r="103" spans="1:12" x14ac:dyDescent="0.2">
      <c r="A103" s="6">
        <v>2017</v>
      </c>
      <c r="B103" s="6" t="s">
        <v>349</v>
      </c>
      <c r="C103" s="6" t="s">
        <v>348</v>
      </c>
      <c r="D103" s="6" t="s">
        <v>316</v>
      </c>
      <c r="E103" s="6" t="s">
        <v>250</v>
      </c>
      <c r="F103" s="6" t="s">
        <v>250</v>
      </c>
      <c r="G103" s="6">
        <v>110</v>
      </c>
      <c r="H103" s="6" t="s">
        <v>346</v>
      </c>
      <c r="I103" s="6" t="s">
        <v>211</v>
      </c>
      <c r="J103" s="6">
        <v>16</v>
      </c>
      <c r="K103" s="28">
        <v>452001</v>
      </c>
      <c r="L103" s="28"/>
    </row>
    <row r="104" spans="1:12" x14ac:dyDescent="0.2">
      <c r="A104" s="6">
        <v>2018</v>
      </c>
      <c r="B104" s="6" t="s">
        <v>344</v>
      </c>
      <c r="C104" s="6" t="s">
        <v>230</v>
      </c>
      <c r="D104" s="6" t="s">
        <v>316</v>
      </c>
      <c r="E104" s="6" t="s">
        <v>250</v>
      </c>
      <c r="F104" s="6" t="s">
        <v>250</v>
      </c>
      <c r="G104" s="6">
        <v>811</v>
      </c>
      <c r="H104" s="6" t="s">
        <v>342</v>
      </c>
      <c r="I104" s="6" t="s">
        <v>211</v>
      </c>
      <c r="J104" s="6">
        <v>16</v>
      </c>
      <c r="K104" s="28">
        <v>1155962</v>
      </c>
      <c r="L104" s="28"/>
    </row>
    <row r="105" spans="1:12" x14ac:dyDescent="0.2">
      <c r="A105" s="6">
        <v>2021</v>
      </c>
      <c r="B105" s="6" t="s">
        <v>340</v>
      </c>
      <c r="C105" s="6" t="s">
        <v>243</v>
      </c>
      <c r="D105" s="6" t="s">
        <v>339</v>
      </c>
      <c r="E105" s="6" t="s">
        <v>241</v>
      </c>
      <c r="F105" s="6" t="s">
        <v>213</v>
      </c>
      <c r="G105" s="6">
        <v>800</v>
      </c>
      <c r="H105" s="6" t="s">
        <v>239</v>
      </c>
      <c r="I105" s="6" t="s">
        <v>211</v>
      </c>
      <c r="J105" s="6">
        <v>16</v>
      </c>
      <c r="K105" s="28">
        <v>899118</v>
      </c>
      <c r="L105" s="28"/>
    </row>
    <row r="106" spans="1:12" x14ac:dyDescent="0.2">
      <c r="A106" s="6">
        <v>2022</v>
      </c>
      <c r="B106" s="6" t="s">
        <v>308</v>
      </c>
      <c r="C106" s="6" t="s">
        <v>337</v>
      </c>
      <c r="D106" s="6" t="s">
        <v>308</v>
      </c>
      <c r="E106" s="6" t="s">
        <v>336</v>
      </c>
      <c r="F106" s="6" t="s">
        <v>213</v>
      </c>
      <c r="G106" s="6">
        <v>903</v>
      </c>
      <c r="H106" s="6" t="s">
        <v>334</v>
      </c>
      <c r="I106" s="6" t="s">
        <v>211</v>
      </c>
      <c r="J106" s="6">
        <v>16</v>
      </c>
      <c r="K106" s="28">
        <v>3113304</v>
      </c>
      <c r="L106" s="28"/>
    </row>
    <row r="107" spans="1:12" x14ac:dyDescent="0.2">
      <c r="A107" s="6">
        <v>2029</v>
      </c>
      <c r="B107" s="6" t="s">
        <v>332</v>
      </c>
      <c r="C107" s="6" t="s">
        <v>289</v>
      </c>
      <c r="D107" s="6" t="s">
        <v>285</v>
      </c>
      <c r="E107" s="6" t="s">
        <v>284</v>
      </c>
      <c r="F107" s="6" t="s">
        <v>213</v>
      </c>
      <c r="G107" s="6">
        <v>861</v>
      </c>
      <c r="H107" s="6" t="s">
        <v>282</v>
      </c>
      <c r="I107" s="6" t="s">
        <v>211</v>
      </c>
      <c r="J107" s="6">
        <v>16</v>
      </c>
      <c r="K107" s="28">
        <v>1626642</v>
      </c>
      <c r="L107" s="28"/>
    </row>
    <row r="108" spans="1:12" x14ac:dyDescent="0.2">
      <c r="A108" s="6">
        <v>2043</v>
      </c>
      <c r="B108" s="6" t="s">
        <v>328</v>
      </c>
      <c r="C108" s="6" t="s">
        <v>320</v>
      </c>
      <c r="D108" s="6" t="s">
        <v>278</v>
      </c>
      <c r="E108" s="6" t="s">
        <v>327</v>
      </c>
      <c r="F108" s="6" t="s">
        <v>213</v>
      </c>
      <c r="G108" s="6">
        <v>863</v>
      </c>
      <c r="H108" s="6" t="s">
        <v>325</v>
      </c>
      <c r="I108" s="6" t="s">
        <v>211</v>
      </c>
      <c r="J108" s="6">
        <v>16</v>
      </c>
      <c r="K108" s="28">
        <v>1280713</v>
      </c>
      <c r="L108" s="28"/>
    </row>
    <row r="109" spans="1:12" x14ac:dyDescent="0.2">
      <c r="A109" s="6">
        <v>2050</v>
      </c>
      <c r="B109" s="6" t="s">
        <v>323</v>
      </c>
      <c r="C109" s="6" t="s">
        <v>320</v>
      </c>
      <c r="D109" s="6" t="s">
        <v>278</v>
      </c>
      <c r="E109" s="6" t="s">
        <v>277</v>
      </c>
      <c r="F109" s="6" t="s">
        <v>213</v>
      </c>
      <c r="G109" s="6">
        <v>862</v>
      </c>
      <c r="H109" s="6" t="s">
        <v>275</v>
      </c>
      <c r="I109" s="6" t="s">
        <v>211</v>
      </c>
      <c r="J109" s="6">
        <v>16</v>
      </c>
      <c r="K109" s="28">
        <v>553172</v>
      </c>
      <c r="L109" s="28"/>
    </row>
    <row r="110" spans="1:12" x14ac:dyDescent="0.2">
      <c r="A110" s="6">
        <v>205001</v>
      </c>
      <c r="B110" s="6" t="s">
        <v>647</v>
      </c>
      <c r="C110" s="6" t="s">
        <v>646</v>
      </c>
      <c r="D110" s="6" t="s">
        <v>278</v>
      </c>
      <c r="E110" s="6" t="s">
        <v>277</v>
      </c>
      <c r="F110" s="6" t="s">
        <v>213</v>
      </c>
      <c r="G110" s="6">
        <v>862</v>
      </c>
      <c r="H110" s="6" t="s">
        <v>275</v>
      </c>
      <c r="I110" s="6" t="s">
        <v>211</v>
      </c>
      <c r="J110" s="6">
        <v>16</v>
      </c>
      <c r="K110" s="6">
        <v>35</v>
      </c>
    </row>
    <row r="111" spans="1:12" x14ac:dyDescent="0.2">
      <c r="A111" s="6">
        <v>2051</v>
      </c>
      <c r="B111" s="6" t="s">
        <v>321</v>
      </c>
      <c r="C111" s="6" t="s">
        <v>320</v>
      </c>
      <c r="D111" s="6" t="s">
        <v>278</v>
      </c>
      <c r="E111" s="6" t="s">
        <v>277</v>
      </c>
      <c r="F111" s="6" t="s">
        <v>213</v>
      </c>
      <c r="G111" s="6">
        <v>862</v>
      </c>
      <c r="H111" s="6" t="s">
        <v>275</v>
      </c>
      <c r="I111" s="6" t="s">
        <v>211</v>
      </c>
      <c r="J111" s="6">
        <v>16</v>
      </c>
      <c r="K111" s="28">
        <v>340637</v>
      </c>
      <c r="L111" s="28"/>
    </row>
    <row r="112" spans="1:12" x14ac:dyDescent="0.2">
      <c r="A112" s="6">
        <v>2064</v>
      </c>
      <c r="B112" s="6" t="s">
        <v>318</v>
      </c>
      <c r="C112" s="6" t="s">
        <v>317</v>
      </c>
      <c r="D112" s="6" t="s">
        <v>316</v>
      </c>
      <c r="F112" s="6" t="s">
        <v>213</v>
      </c>
      <c r="H112" s="6" t="s">
        <v>212</v>
      </c>
      <c r="I112" s="6" t="s">
        <v>211</v>
      </c>
      <c r="J112" s="6">
        <v>16</v>
      </c>
      <c r="K112" s="28">
        <v>714476</v>
      </c>
      <c r="L112" s="28"/>
    </row>
    <row r="113" spans="1:12" x14ac:dyDescent="0.2">
      <c r="A113" s="6">
        <v>2065</v>
      </c>
      <c r="B113" s="6" t="s">
        <v>314</v>
      </c>
      <c r="C113" s="6" t="s">
        <v>313</v>
      </c>
      <c r="D113" s="6" t="s">
        <v>312</v>
      </c>
      <c r="E113" s="6" t="s">
        <v>241</v>
      </c>
      <c r="F113" s="6" t="s">
        <v>213</v>
      </c>
      <c r="G113" s="6">
        <v>800</v>
      </c>
      <c r="H113" s="6" t="s">
        <v>239</v>
      </c>
      <c r="I113" s="6" t="s">
        <v>211</v>
      </c>
      <c r="J113" s="6">
        <v>16</v>
      </c>
      <c r="K113" s="28">
        <v>405602</v>
      </c>
      <c r="L113" s="28"/>
    </row>
    <row r="114" spans="1:12" x14ac:dyDescent="0.2">
      <c r="A114" s="6">
        <v>2066</v>
      </c>
      <c r="B114" s="6" t="s">
        <v>310</v>
      </c>
      <c r="C114" s="6" t="s">
        <v>309</v>
      </c>
      <c r="D114" s="6" t="s">
        <v>308</v>
      </c>
      <c r="E114" s="6" t="s">
        <v>241</v>
      </c>
      <c r="F114" s="6" t="s">
        <v>213</v>
      </c>
      <c r="G114" s="6">
        <v>800</v>
      </c>
      <c r="H114" s="6" t="s">
        <v>239</v>
      </c>
      <c r="I114" s="6" t="s">
        <v>211</v>
      </c>
      <c r="J114" s="6">
        <v>16</v>
      </c>
      <c r="K114" s="28">
        <v>22031</v>
      </c>
      <c r="L114" s="28"/>
    </row>
    <row r="115" spans="1:12" x14ac:dyDescent="0.2">
      <c r="A115" s="6">
        <v>2068</v>
      </c>
      <c r="B115" s="6" t="s">
        <v>306</v>
      </c>
      <c r="C115" s="6" t="s">
        <v>305</v>
      </c>
      <c r="D115" s="6" t="s">
        <v>304</v>
      </c>
      <c r="E115" s="6" t="s">
        <v>241</v>
      </c>
      <c r="F115" s="6" t="s">
        <v>213</v>
      </c>
      <c r="G115" s="6">
        <v>800</v>
      </c>
      <c r="H115" s="6" t="s">
        <v>239</v>
      </c>
      <c r="I115" s="6" t="s">
        <v>211</v>
      </c>
      <c r="J115" s="6">
        <v>16</v>
      </c>
      <c r="K115" s="28">
        <v>3151660</v>
      </c>
      <c r="L115" s="28"/>
    </row>
    <row r="116" spans="1:12" x14ac:dyDescent="0.2">
      <c r="A116" s="6">
        <v>2069</v>
      </c>
      <c r="B116" s="6" t="s">
        <v>302</v>
      </c>
      <c r="C116" s="6" t="s">
        <v>301</v>
      </c>
      <c r="D116" s="6" t="s">
        <v>251</v>
      </c>
      <c r="E116" s="6" t="s">
        <v>250</v>
      </c>
      <c r="F116" s="6" t="s">
        <v>250</v>
      </c>
      <c r="G116" s="6">
        <v>120</v>
      </c>
      <c r="H116" s="6" t="s">
        <v>248</v>
      </c>
      <c r="I116" s="6" t="s">
        <v>211</v>
      </c>
      <c r="J116" s="6">
        <v>16</v>
      </c>
      <c r="K116" s="28">
        <v>2539014</v>
      </c>
      <c r="L116" s="28"/>
    </row>
    <row r="117" spans="1:12" x14ac:dyDescent="0.2">
      <c r="A117" s="6">
        <v>2072</v>
      </c>
      <c r="B117" s="6" t="s">
        <v>299</v>
      </c>
      <c r="C117" s="6" t="s">
        <v>298</v>
      </c>
      <c r="D117" s="6" t="s">
        <v>278</v>
      </c>
      <c r="E117" s="6" t="s">
        <v>284</v>
      </c>
      <c r="F117" s="6" t="s">
        <v>213</v>
      </c>
      <c r="G117" s="6">
        <v>861</v>
      </c>
      <c r="H117" s="6" t="s">
        <v>282</v>
      </c>
      <c r="I117" s="6" t="s">
        <v>211</v>
      </c>
      <c r="J117" s="6">
        <v>16</v>
      </c>
      <c r="K117" s="28">
        <v>602852</v>
      </c>
      <c r="L117" s="28"/>
    </row>
    <row r="118" spans="1:12" x14ac:dyDescent="0.2">
      <c r="A118" s="6">
        <v>2073</v>
      </c>
      <c r="B118" s="6" t="s">
        <v>296</v>
      </c>
      <c r="C118" s="6" t="s">
        <v>295</v>
      </c>
      <c r="D118" s="6" t="s">
        <v>285</v>
      </c>
      <c r="E118" s="6" t="s">
        <v>284</v>
      </c>
      <c r="F118" s="6" t="s">
        <v>213</v>
      </c>
      <c r="G118" s="6">
        <v>861</v>
      </c>
      <c r="H118" s="6" t="s">
        <v>282</v>
      </c>
      <c r="I118" s="6" t="s">
        <v>211</v>
      </c>
      <c r="J118" s="6">
        <v>16</v>
      </c>
      <c r="K118" s="28">
        <v>497168</v>
      </c>
      <c r="L118" s="28"/>
    </row>
    <row r="119" spans="1:12" x14ac:dyDescent="0.2">
      <c r="A119" s="6">
        <v>2074</v>
      </c>
      <c r="B119" s="6" t="s">
        <v>293</v>
      </c>
      <c r="C119" s="6" t="s">
        <v>292</v>
      </c>
      <c r="D119" s="6" t="s">
        <v>285</v>
      </c>
      <c r="E119" s="6" t="s">
        <v>284</v>
      </c>
      <c r="F119" s="6" t="s">
        <v>213</v>
      </c>
      <c r="G119" s="6">
        <v>861</v>
      </c>
      <c r="H119" s="6" t="s">
        <v>282</v>
      </c>
      <c r="I119" s="6" t="s">
        <v>211</v>
      </c>
      <c r="J119" s="6">
        <v>16</v>
      </c>
      <c r="K119" s="28">
        <v>515146</v>
      </c>
      <c r="L119" s="28"/>
    </row>
    <row r="120" spans="1:12" x14ac:dyDescent="0.2">
      <c r="A120" s="6">
        <v>2077</v>
      </c>
      <c r="B120" s="6" t="s">
        <v>290</v>
      </c>
      <c r="C120" s="6" t="s">
        <v>289</v>
      </c>
      <c r="D120" s="6" t="s">
        <v>285</v>
      </c>
      <c r="E120" s="6" t="s">
        <v>284</v>
      </c>
      <c r="F120" s="6" t="s">
        <v>213</v>
      </c>
      <c r="G120" s="6">
        <v>861</v>
      </c>
      <c r="H120" s="6" t="s">
        <v>282</v>
      </c>
      <c r="I120" s="6" t="s">
        <v>211</v>
      </c>
      <c r="J120" s="6">
        <v>16</v>
      </c>
      <c r="K120" s="28">
        <v>494240</v>
      </c>
      <c r="L120" s="28"/>
    </row>
    <row r="121" spans="1:12" x14ac:dyDescent="0.2">
      <c r="A121" s="6">
        <v>2079</v>
      </c>
      <c r="B121" s="6" t="s">
        <v>287</v>
      </c>
      <c r="C121" s="6" t="s">
        <v>286</v>
      </c>
      <c r="D121" s="6" t="s">
        <v>285</v>
      </c>
      <c r="E121" s="6" t="s">
        <v>284</v>
      </c>
      <c r="F121" s="6" t="s">
        <v>213</v>
      </c>
      <c r="G121" s="6">
        <v>861</v>
      </c>
      <c r="H121" s="6" t="s">
        <v>282</v>
      </c>
      <c r="I121" s="6" t="s">
        <v>211</v>
      </c>
      <c r="J121" s="6">
        <v>16</v>
      </c>
      <c r="K121" s="28">
        <v>1318471</v>
      </c>
      <c r="L121" s="28"/>
    </row>
    <row r="122" spans="1:12" x14ac:dyDescent="0.2">
      <c r="A122" s="6">
        <v>2081</v>
      </c>
      <c r="B122" s="6" t="s">
        <v>280</v>
      </c>
      <c r="C122" s="6" t="s">
        <v>279</v>
      </c>
      <c r="D122" s="6" t="s">
        <v>278</v>
      </c>
      <c r="E122" s="6" t="s">
        <v>277</v>
      </c>
      <c r="F122" s="6" t="s">
        <v>213</v>
      </c>
      <c r="G122" s="6">
        <v>862</v>
      </c>
      <c r="H122" s="6" t="s">
        <v>275</v>
      </c>
      <c r="I122" s="6" t="s">
        <v>211</v>
      </c>
      <c r="J122" s="6">
        <v>16</v>
      </c>
      <c r="K122" s="28">
        <v>336371</v>
      </c>
      <c r="L122" s="28"/>
    </row>
    <row r="123" spans="1:12" x14ac:dyDescent="0.2">
      <c r="A123" s="6">
        <v>2084</v>
      </c>
      <c r="B123" s="6" t="s">
        <v>273</v>
      </c>
      <c r="C123" s="6" t="s">
        <v>262</v>
      </c>
      <c r="D123" s="6" t="s">
        <v>261</v>
      </c>
      <c r="F123" s="6" t="s">
        <v>213</v>
      </c>
      <c r="H123" s="6" t="s">
        <v>212</v>
      </c>
      <c r="I123" s="6" t="s">
        <v>211</v>
      </c>
      <c r="J123" s="6">
        <v>16</v>
      </c>
      <c r="K123" s="28">
        <v>174469</v>
      </c>
      <c r="L123" s="28"/>
    </row>
    <row r="124" spans="1:12" x14ac:dyDescent="0.2">
      <c r="A124" s="6">
        <v>2085</v>
      </c>
      <c r="B124" s="6" t="s">
        <v>270</v>
      </c>
      <c r="C124" s="6" t="s">
        <v>271</v>
      </c>
      <c r="D124" s="6" t="s">
        <v>270</v>
      </c>
      <c r="F124" s="6" t="s">
        <v>213</v>
      </c>
      <c r="H124" s="6" t="s">
        <v>212</v>
      </c>
      <c r="I124" s="6" t="s">
        <v>211</v>
      </c>
      <c r="J124" s="6">
        <v>16</v>
      </c>
      <c r="K124" s="28">
        <v>2047</v>
      </c>
      <c r="L124" s="28"/>
    </row>
    <row r="125" spans="1:12" x14ac:dyDescent="0.2">
      <c r="A125" s="6">
        <v>2086</v>
      </c>
      <c r="B125" s="6" t="s">
        <v>267</v>
      </c>
      <c r="C125" s="6" t="s">
        <v>268</v>
      </c>
      <c r="D125" s="6" t="s">
        <v>267</v>
      </c>
      <c r="F125" s="6" t="s">
        <v>213</v>
      </c>
      <c r="H125" s="6" t="s">
        <v>212</v>
      </c>
      <c r="I125" s="6" t="s">
        <v>211</v>
      </c>
      <c r="J125" s="6">
        <v>16</v>
      </c>
      <c r="K125" s="28">
        <v>230306</v>
      </c>
      <c r="L125" s="28"/>
    </row>
    <row r="126" spans="1:12" x14ac:dyDescent="0.2">
      <c r="A126" s="6">
        <v>2087</v>
      </c>
      <c r="B126" s="6" t="s">
        <v>265</v>
      </c>
      <c r="C126" s="6" t="s">
        <v>262</v>
      </c>
      <c r="D126" s="6" t="s">
        <v>261</v>
      </c>
      <c r="F126" s="6" t="s">
        <v>213</v>
      </c>
      <c r="H126" s="6" t="s">
        <v>212</v>
      </c>
      <c r="I126" s="6" t="s">
        <v>211</v>
      </c>
      <c r="J126" s="6">
        <v>16</v>
      </c>
      <c r="K126" s="28">
        <v>288155</v>
      </c>
      <c r="L126" s="28"/>
    </row>
    <row r="127" spans="1:12" x14ac:dyDescent="0.2">
      <c r="A127" s="6">
        <v>2088</v>
      </c>
      <c r="B127" s="6" t="s">
        <v>258</v>
      </c>
      <c r="C127" s="6" t="s">
        <v>259</v>
      </c>
      <c r="D127" s="6" t="s">
        <v>258</v>
      </c>
      <c r="F127" s="6" t="s">
        <v>213</v>
      </c>
      <c r="H127" s="6" t="s">
        <v>212</v>
      </c>
      <c r="I127" s="6" t="s">
        <v>211</v>
      </c>
      <c r="J127" s="6">
        <v>16</v>
      </c>
      <c r="K127" s="28">
        <v>792834</v>
      </c>
      <c r="L127" s="28"/>
    </row>
    <row r="128" spans="1:12" x14ac:dyDescent="0.2">
      <c r="A128" s="6">
        <v>2090</v>
      </c>
      <c r="B128" s="6" t="s">
        <v>255</v>
      </c>
      <c r="C128" s="6" t="s">
        <v>256</v>
      </c>
      <c r="D128" s="6" t="s">
        <v>255</v>
      </c>
      <c r="F128" s="6" t="s">
        <v>213</v>
      </c>
      <c r="H128" s="6" t="s">
        <v>212</v>
      </c>
      <c r="I128" s="6" t="s">
        <v>211</v>
      </c>
      <c r="J128" s="6">
        <v>16</v>
      </c>
      <c r="K128" s="28">
        <v>354079</v>
      </c>
      <c r="L128" s="28"/>
    </row>
    <row r="129" spans="1:12" x14ac:dyDescent="0.2">
      <c r="A129" s="6">
        <v>2091</v>
      </c>
      <c r="B129" s="6" t="s">
        <v>253</v>
      </c>
      <c r="C129" s="6" t="s">
        <v>252</v>
      </c>
      <c r="D129" s="6" t="s">
        <v>251</v>
      </c>
      <c r="E129" s="6" t="s">
        <v>250</v>
      </c>
      <c r="F129" s="6" t="s">
        <v>250</v>
      </c>
      <c r="G129" s="6">
        <v>120</v>
      </c>
      <c r="H129" s="6" t="s">
        <v>248</v>
      </c>
      <c r="I129" s="6" t="s">
        <v>211</v>
      </c>
      <c r="J129" s="6">
        <v>16</v>
      </c>
      <c r="K129" s="28">
        <v>778433</v>
      </c>
      <c r="L129" s="28"/>
    </row>
    <row r="130" spans="1:12" x14ac:dyDescent="0.2">
      <c r="A130" s="6">
        <v>2092</v>
      </c>
      <c r="B130" s="6" t="s">
        <v>674</v>
      </c>
      <c r="C130" s="6" t="s">
        <v>673</v>
      </c>
      <c r="D130" s="6" t="s">
        <v>246</v>
      </c>
      <c r="E130" s="6" t="s">
        <v>241</v>
      </c>
      <c r="F130" s="6" t="s">
        <v>213</v>
      </c>
      <c r="G130" s="6">
        <v>800</v>
      </c>
      <c r="H130" s="6" t="s">
        <v>239</v>
      </c>
      <c r="I130" s="6" t="s">
        <v>211</v>
      </c>
      <c r="J130" s="6">
        <v>16</v>
      </c>
      <c r="K130" s="6">
        <v>-953</v>
      </c>
    </row>
    <row r="131" spans="1:12" x14ac:dyDescent="0.2">
      <c r="A131" s="6">
        <v>2093</v>
      </c>
      <c r="B131" s="6" t="s">
        <v>246</v>
      </c>
      <c r="C131" s="6" t="s">
        <v>221</v>
      </c>
      <c r="D131" s="6" t="s">
        <v>246</v>
      </c>
      <c r="E131" s="6" t="s">
        <v>241</v>
      </c>
      <c r="F131" s="6" t="s">
        <v>213</v>
      </c>
      <c r="G131" s="6">
        <v>800</v>
      </c>
      <c r="H131" s="6" t="s">
        <v>239</v>
      </c>
      <c r="I131" s="6" t="s">
        <v>211</v>
      </c>
      <c r="J131" s="6">
        <v>16</v>
      </c>
      <c r="K131" s="28">
        <v>1775057</v>
      </c>
      <c r="L131" s="28"/>
    </row>
    <row r="132" spans="1:12" x14ac:dyDescent="0.2">
      <c r="A132" s="6">
        <v>2094</v>
      </c>
      <c r="B132" s="6" t="s">
        <v>244</v>
      </c>
      <c r="C132" s="6" t="s">
        <v>243</v>
      </c>
      <c r="D132" s="6" t="s">
        <v>242</v>
      </c>
      <c r="E132" s="6" t="s">
        <v>241</v>
      </c>
      <c r="F132" s="6" t="s">
        <v>213</v>
      </c>
      <c r="G132" s="6">
        <v>800</v>
      </c>
      <c r="H132" s="6" t="s">
        <v>239</v>
      </c>
      <c r="I132" s="6" t="s">
        <v>211</v>
      </c>
      <c r="J132" s="6">
        <v>16</v>
      </c>
      <c r="K132" s="28">
        <v>429485</v>
      </c>
      <c r="L132" s="28"/>
    </row>
    <row r="133" spans="1:12" x14ac:dyDescent="0.2">
      <c r="A133" s="6">
        <v>2095</v>
      </c>
      <c r="B133" s="6" t="s">
        <v>236</v>
      </c>
      <c r="C133" s="6" t="s">
        <v>237</v>
      </c>
      <c r="D133" s="6" t="s">
        <v>236</v>
      </c>
      <c r="F133" s="6" t="s">
        <v>213</v>
      </c>
      <c r="H133" s="6" t="s">
        <v>212</v>
      </c>
      <c r="I133" s="6" t="s">
        <v>211</v>
      </c>
      <c r="J133" s="6">
        <v>16</v>
      </c>
      <c r="K133" s="28">
        <v>103451</v>
      </c>
      <c r="L133" s="28"/>
    </row>
    <row r="134" spans="1:12" x14ac:dyDescent="0.2">
      <c r="A134" s="6">
        <v>2096</v>
      </c>
      <c r="B134" s="6" t="s">
        <v>645</v>
      </c>
      <c r="C134" s="6" t="s">
        <v>644</v>
      </c>
      <c r="D134" s="6" t="s">
        <v>242</v>
      </c>
      <c r="F134" s="6" t="s">
        <v>213</v>
      </c>
      <c r="H134" s="6" t="s">
        <v>212</v>
      </c>
      <c r="I134" s="6" t="s">
        <v>211</v>
      </c>
      <c r="J134" s="6">
        <v>16</v>
      </c>
      <c r="K134" s="28">
        <v>-17794</v>
      </c>
      <c r="L134" s="28"/>
    </row>
    <row r="135" spans="1:12" x14ac:dyDescent="0.2">
      <c r="A135" s="6">
        <v>2097</v>
      </c>
      <c r="B135" s="6" t="s">
        <v>643</v>
      </c>
      <c r="C135" s="6" t="s">
        <v>642</v>
      </c>
      <c r="D135" s="6" t="s">
        <v>242</v>
      </c>
      <c r="F135" s="6" t="s">
        <v>213</v>
      </c>
      <c r="H135" s="6" t="s">
        <v>212</v>
      </c>
      <c r="I135" s="6" t="s">
        <v>211</v>
      </c>
      <c r="J135" s="6">
        <v>16</v>
      </c>
      <c r="K135" s="28">
        <v>25403</v>
      </c>
      <c r="L135" s="28"/>
    </row>
    <row r="136" spans="1:12" x14ac:dyDescent="0.2">
      <c r="A136" s="6">
        <v>2098</v>
      </c>
      <c r="B136" s="6" t="s">
        <v>641</v>
      </c>
      <c r="C136" s="6" t="s">
        <v>361</v>
      </c>
      <c r="D136" s="6" t="s">
        <v>360</v>
      </c>
      <c r="E136" s="6" t="s">
        <v>241</v>
      </c>
      <c r="F136" s="6" t="s">
        <v>213</v>
      </c>
      <c r="G136" s="6">
        <v>800</v>
      </c>
      <c r="H136" s="6" t="s">
        <v>239</v>
      </c>
      <c r="I136" s="6" t="s">
        <v>211</v>
      </c>
      <c r="J136" s="6">
        <v>16</v>
      </c>
      <c r="K136" s="28">
        <v>1196075</v>
      </c>
      <c r="L136" s="28"/>
    </row>
    <row r="137" spans="1:12" x14ac:dyDescent="0.2">
      <c r="A137" s="6">
        <v>2099</v>
      </c>
      <c r="B137" s="6" t="s">
        <v>251</v>
      </c>
      <c r="C137" s="6" t="s">
        <v>357</v>
      </c>
      <c r="D137" s="6" t="s">
        <v>251</v>
      </c>
      <c r="E137" s="6" t="s">
        <v>250</v>
      </c>
      <c r="F137" s="6" t="s">
        <v>250</v>
      </c>
      <c r="G137" s="6">
        <v>120</v>
      </c>
      <c r="H137" s="6" t="s">
        <v>248</v>
      </c>
      <c r="I137" s="6" t="s">
        <v>211</v>
      </c>
      <c r="J137" s="6">
        <v>16</v>
      </c>
      <c r="K137" s="28">
        <v>215230</v>
      </c>
      <c r="L137" s="28"/>
    </row>
    <row r="138" spans="1:12" x14ac:dyDescent="0.2">
      <c r="A138" s="6">
        <v>2100</v>
      </c>
      <c r="B138" s="6" t="s">
        <v>672</v>
      </c>
      <c r="C138" s="6" t="s">
        <v>221</v>
      </c>
      <c r="D138" s="6" t="s">
        <v>670</v>
      </c>
      <c r="E138" s="6" t="s">
        <v>241</v>
      </c>
      <c r="F138" s="6" t="s">
        <v>213</v>
      </c>
      <c r="G138" s="6">
        <v>800</v>
      </c>
      <c r="H138" s="6" t="s">
        <v>239</v>
      </c>
      <c r="I138" s="6" t="s">
        <v>211</v>
      </c>
      <c r="J138" s="6">
        <v>16</v>
      </c>
      <c r="K138" s="28">
        <v>7813</v>
      </c>
      <c r="L138" s="28"/>
    </row>
    <row r="139" spans="1:12" x14ac:dyDescent="0.2">
      <c r="A139" s="6">
        <v>2101</v>
      </c>
      <c r="B139" s="6" t="s">
        <v>671</v>
      </c>
      <c r="C139" s="6" t="s">
        <v>221</v>
      </c>
      <c r="D139" s="6" t="s">
        <v>670</v>
      </c>
      <c r="E139" s="6" t="s">
        <v>241</v>
      </c>
      <c r="F139" s="6" t="s">
        <v>213</v>
      </c>
      <c r="G139" s="6">
        <v>800</v>
      </c>
      <c r="H139" s="6" t="s">
        <v>239</v>
      </c>
      <c r="I139" s="6" t="s">
        <v>211</v>
      </c>
      <c r="J139" s="6">
        <v>16</v>
      </c>
      <c r="K139" s="28">
        <v>16358</v>
      </c>
      <c r="L139" s="28"/>
    </row>
    <row r="140" spans="1:12" x14ac:dyDescent="0.2">
      <c r="A140" s="6">
        <v>2125</v>
      </c>
      <c r="B140" s="6" t="s">
        <v>229</v>
      </c>
      <c r="C140" s="6" t="s">
        <v>230</v>
      </c>
      <c r="D140" s="6" t="s">
        <v>229</v>
      </c>
      <c r="F140" s="6" t="s">
        <v>213</v>
      </c>
      <c r="H140" s="6" t="s">
        <v>212</v>
      </c>
      <c r="I140" s="6" t="s">
        <v>211</v>
      </c>
      <c r="J140" s="6">
        <v>16</v>
      </c>
      <c r="K140" s="28">
        <v>-12768</v>
      </c>
      <c r="L140" s="28"/>
    </row>
    <row r="141" spans="1:12" x14ac:dyDescent="0.2">
      <c r="A141" s="6">
        <v>2127</v>
      </c>
      <c r="B141" s="6" t="s">
        <v>233</v>
      </c>
      <c r="C141" s="6" t="s">
        <v>230</v>
      </c>
      <c r="D141" s="6" t="s">
        <v>229</v>
      </c>
      <c r="F141" s="6" t="s">
        <v>213</v>
      </c>
      <c r="H141" s="6" t="s">
        <v>212</v>
      </c>
      <c r="I141" s="6" t="s">
        <v>211</v>
      </c>
      <c r="J141" s="6">
        <v>16</v>
      </c>
      <c r="K141" s="28">
        <v>-10488</v>
      </c>
      <c r="L141" s="28"/>
    </row>
    <row r="142" spans="1:12" x14ac:dyDescent="0.2">
      <c r="A142" s="6">
        <v>2129</v>
      </c>
      <c r="B142" s="6" t="s">
        <v>231</v>
      </c>
      <c r="C142" s="6" t="s">
        <v>230</v>
      </c>
      <c r="D142" s="6" t="s">
        <v>229</v>
      </c>
      <c r="F142" s="6" t="s">
        <v>213</v>
      </c>
      <c r="H142" s="6" t="s">
        <v>212</v>
      </c>
      <c r="I142" s="6" t="s">
        <v>211</v>
      </c>
      <c r="J142" s="6">
        <v>16</v>
      </c>
      <c r="K142" s="28">
        <v>-1844</v>
      </c>
      <c r="L142" s="28"/>
    </row>
    <row r="143" spans="1:12" x14ac:dyDescent="0.2">
      <c r="A143" s="6">
        <v>2136</v>
      </c>
      <c r="B143" s="6" t="s">
        <v>668</v>
      </c>
      <c r="C143" s="6" t="s">
        <v>669</v>
      </c>
      <c r="D143" s="6" t="s">
        <v>668</v>
      </c>
      <c r="F143" s="6" t="s">
        <v>213</v>
      </c>
      <c r="H143" s="6" t="s">
        <v>212</v>
      </c>
      <c r="I143" s="6" t="s">
        <v>211</v>
      </c>
      <c r="J143" s="6">
        <v>16</v>
      </c>
      <c r="K143" s="28">
        <v>-73018</v>
      </c>
      <c r="L143" s="28"/>
    </row>
    <row r="144" spans="1:12" x14ac:dyDescent="0.2">
      <c r="A144" s="6">
        <v>2166</v>
      </c>
      <c r="B144" s="6" t="s">
        <v>640</v>
      </c>
      <c r="C144" s="6" t="s">
        <v>639</v>
      </c>
      <c r="D144" s="6" t="s">
        <v>242</v>
      </c>
      <c r="E144" s="6" t="s">
        <v>480</v>
      </c>
      <c r="F144" s="6" t="s">
        <v>480</v>
      </c>
      <c r="G144" s="6" t="s">
        <v>219</v>
      </c>
      <c r="H144" s="6" t="s">
        <v>218</v>
      </c>
      <c r="I144" s="6" t="s">
        <v>211</v>
      </c>
      <c r="J144" s="6">
        <v>16</v>
      </c>
      <c r="K144" s="28">
        <v>2123</v>
      </c>
      <c r="L144" s="28"/>
    </row>
    <row r="145" spans="1:13" x14ac:dyDescent="0.2">
      <c r="A145" s="6">
        <v>2180</v>
      </c>
      <c r="B145" s="6" t="s">
        <v>638</v>
      </c>
      <c r="C145" s="6" t="s">
        <v>505</v>
      </c>
      <c r="D145" s="6" t="s">
        <v>504</v>
      </c>
      <c r="E145" s="6" t="s">
        <v>250</v>
      </c>
      <c r="F145" s="6" t="s">
        <v>250</v>
      </c>
      <c r="G145" s="6">
        <v>130</v>
      </c>
      <c r="H145" s="6" t="s">
        <v>452</v>
      </c>
      <c r="I145" s="6" t="s">
        <v>211</v>
      </c>
      <c r="J145" s="6">
        <v>16</v>
      </c>
      <c r="K145" s="28">
        <v>647844</v>
      </c>
      <c r="L145" s="28"/>
    </row>
    <row r="146" spans="1:13" x14ac:dyDescent="0.2">
      <c r="A146" s="6">
        <v>2184</v>
      </c>
      <c r="B146" s="6" t="s">
        <v>637</v>
      </c>
      <c r="C146" s="6" t="s">
        <v>505</v>
      </c>
      <c r="D146" s="6" t="s">
        <v>504</v>
      </c>
      <c r="E146" s="6" t="s">
        <v>250</v>
      </c>
      <c r="F146" s="6" t="s">
        <v>250</v>
      </c>
      <c r="G146" s="6">
        <v>130</v>
      </c>
      <c r="H146" s="6" t="s">
        <v>452</v>
      </c>
      <c r="I146" s="6" t="s">
        <v>211</v>
      </c>
      <c r="J146" s="6">
        <v>16</v>
      </c>
      <c r="K146" s="28">
        <v>147626</v>
      </c>
      <c r="L146" s="28"/>
    </row>
    <row r="147" spans="1:13" x14ac:dyDescent="0.2">
      <c r="A147" s="6">
        <v>2188</v>
      </c>
      <c r="B147" s="6" t="s">
        <v>636</v>
      </c>
      <c r="C147" s="6" t="s">
        <v>505</v>
      </c>
      <c r="D147" s="6" t="s">
        <v>504</v>
      </c>
      <c r="E147" s="6" t="s">
        <v>250</v>
      </c>
      <c r="F147" s="6" t="s">
        <v>250</v>
      </c>
      <c r="G147" s="6">
        <v>130</v>
      </c>
      <c r="H147" s="6" t="s">
        <v>452</v>
      </c>
      <c r="I147" s="6" t="s">
        <v>211</v>
      </c>
      <c r="J147" s="6">
        <v>16</v>
      </c>
      <c r="K147" s="28">
        <v>1434993</v>
      </c>
      <c r="L147" s="28"/>
    </row>
    <row r="148" spans="1:13" x14ac:dyDescent="0.2">
      <c r="A148" s="6">
        <v>218801</v>
      </c>
      <c r="B148" s="6" t="s">
        <v>667</v>
      </c>
      <c r="C148" s="6" t="s">
        <v>505</v>
      </c>
      <c r="D148" s="6" t="s">
        <v>504</v>
      </c>
      <c r="E148" s="6" t="s">
        <v>250</v>
      </c>
      <c r="F148" s="6" t="s">
        <v>250</v>
      </c>
      <c r="G148" s="6">
        <v>130</v>
      </c>
      <c r="H148" s="6" t="s">
        <v>452</v>
      </c>
      <c r="I148" s="6" t="s">
        <v>211</v>
      </c>
      <c r="J148" s="6">
        <v>16</v>
      </c>
      <c r="K148" s="28">
        <v>37254</v>
      </c>
      <c r="L148" s="28"/>
    </row>
    <row r="149" spans="1:13" x14ac:dyDescent="0.2">
      <c r="A149" s="6">
        <v>2198</v>
      </c>
      <c r="B149" s="6" t="s">
        <v>666</v>
      </c>
      <c r="C149" s="6" t="s">
        <v>361</v>
      </c>
      <c r="D149" s="6" t="s">
        <v>360</v>
      </c>
      <c r="E149" s="6" t="s">
        <v>241</v>
      </c>
      <c r="F149" s="6" t="s">
        <v>213</v>
      </c>
      <c r="G149" s="6">
        <v>800</v>
      </c>
      <c r="H149" s="6" t="s">
        <v>239</v>
      </c>
      <c r="I149" s="6" t="s">
        <v>211</v>
      </c>
      <c r="J149" s="6">
        <v>16</v>
      </c>
      <c r="K149" s="28">
        <v>50660</v>
      </c>
      <c r="L149" s="28"/>
    </row>
    <row r="150" spans="1:13" x14ac:dyDescent="0.2">
      <c r="A150" s="6">
        <v>9014</v>
      </c>
      <c r="B150" s="6" t="s">
        <v>222</v>
      </c>
      <c r="C150" s="6" t="s">
        <v>221</v>
      </c>
      <c r="D150" s="6" t="s">
        <v>214</v>
      </c>
      <c r="E150" s="6" t="s">
        <v>220</v>
      </c>
      <c r="F150" s="6" t="s">
        <v>220</v>
      </c>
      <c r="G150" s="6" t="s">
        <v>219</v>
      </c>
      <c r="H150" s="6" t="s">
        <v>218</v>
      </c>
      <c r="I150" s="6" t="s">
        <v>211</v>
      </c>
      <c r="J150" s="6">
        <v>16</v>
      </c>
      <c r="K150" s="28">
        <v>657683</v>
      </c>
      <c r="L150" s="28"/>
    </row>
    <row r="151" spans="1:13" x14ac:dyDescent="0.2">
      <c r="K151" s="28">
        <f>SUM(K2:K150)</f>
        <v>125848599</v>
      </c>
      <c r="L151" s="28"/>
    </row>
    <row r="152" spans="1:13" x14ac:dyDescent="0.2">
      <c r="K152" s="28"/>
      <c r="L152" s="28"/>
    </row>
    <row r="153" spans="1:13" x14ac:dyDescent="0.2">
      <c r="K153" s="8" t="s">
        <v>210</v>
      </c>
      <c r="L153" s="8"/>
    </row>
    <row r="154" spans="1:13" ht="15" x14ac:dyDescent="0.25">
      <c r="K154" s="10">
        <v>-15925.780000000301</v>
      </c>
      <c r="L154" s="10"/>
    </row>
    <row r="155" spans="1:13" ht="15" x14ac:dyDescent="0.25">
      <c r="K155" s="10">
        <v>3034990.77</v>
      </c>
      <c r="L155" s="10"/>
    </row>
    <row r="157" spans="1:13" x14ac:dyDescent="0.2">
      <c r="K157" s="27">
        <f>K151+K154+K155</f>
        <v>128867663.98999999</v>
      </c>
      <c r="L157" s="27"/>
    </row>
    <row r="158" spans="1:13" x14ac:dyDescent="0.2">
      <c r="K158" s="27"/>
      <c r="L158" s="27"/>
    </row>
    <row r="159" spans="1:13" x14ac:dyDescent="0.2">
      <c r="K159" s="27"/>
      <c r="L159" s="27"/>
    </row>
    <row r="160" spans="1:13" ht="15" x14ac:dyDescent="0.25">
      <c r="K160" s="28">
        <v>128867665.62</v>
      </c>
      <c r="L160" s="28"/>
      <c r="M160" s="7" t="s">
        <v>208</v>
      </c>
    </row>
    <row r="161" spans="11:13" x14ac:dyDescent="0.2">
      <c r="K161" s="27">
        <f>K160-K157</f>
        <v>1.6300000101327896</v>
      </c>
      <c r="L161" s="27"/>
      <c r="M161" s="15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-0.499984740745262"/>
    <pageSetUpPr fitToPage="1"/>
  </sheetPr>
  <dimension ref="A1:M73"/>
  <sheetViews>
    <sheetView topLeftCell="C1" workbookViewId="0">
      <selection activeCell="I4" sqref="I4"/>
    </sheetView>
  </sheetViews>
  <sheetFormatPr defaultColWidth="8.85546875" defaultRowHeight="15" x14ac:dyDescent="0.25"/>
  <cols>
    <col min="1" max="1" width="14.5703125" style="1" customWidth="1"/>
    <col min="2" max="2" width="21.42578125" style="1" bestFit="1" customWidth="1"/>
    <col min="3" max="3" width="14.140625" style="1" customWidth="1"/>
    <col min="4" max="4" width="10" style="1" customWidth="1"/>
    <col min="5" max="5" width="16.85546875" style="1" bestFit="1" customWidth="1"/>
    <col min="6" max="6" width="9.7109375" style="1" bestFit="1" customWidth="1"/>
    <col min="7" max="7" width="27.28515625" style="1" customWidth="1"/>
    <col min="8" max="8" width="9.5703125" style="1" customWidth="1"/>
    <col min="9" max="9" width="7.85546875" style="34" customWidth="1"/>
    <col min="10" max="10" width="8.85546875" style="1" customWidth="1"/>
    <col min="11" max="11" width="9.85546875" style="1" customWidth="1"/>
    <col min="12" max="12" width="8.85546875" style="1" customWidth="1"/>
    <col min="13" max="13" width="9.85546875" style="1" customWidth="1"/>
    <col min="14" max="16384" width="8.85546875" style="1"/>
  </cols>
  <sheetData>
    <row r="1" spans="1:13" ht="15.75" thickBot="1" x14ac:dyDescent="0.3">
      <c r="A1" s="505" t="s">
        <v>1081</v>
      </c>
      <c r="B1" s="506"/>
      <c r="C1" s="507"/>
      <c r="D1" s="34"/>
      <c r="E1" s="300" t="s">
        <v>1080</v>
      </c>
      <c r="F1" s="299">
        <v>2018</v>
      </c>
      <c r="G1" s="298"/>
    </row>
    <row r="2" spans="1:13" ht="12" customHeight="1" x14ac:dyDescent="0.25">
      <c r="A2" s="297"/>
      <c r="B2" s="297"/>
      <c r="C2" s="297"/>
      <c r="D2" s="297"/>
      <c r="E2" s="297"/>
      <c r="F2" s="297"/>
      <c r="G2" s="297"/>
    </row>
    <row r="3" spans="1:13" ht="30" customHeight="1" thickBot="1" x14ac:dyDescent="0.3">
      <c r="A3" s="296" t="s">
        <v>982</v>
      </c>
      <c r="B3" s="295" t="s">
        <v>981</v>
      </c>
      <c r="C3" s="295" t="s">
        <v>980</v>
      </c>
      <c r="D3" s="295" t="s">
        <v>979</v>
      </c>
      <c r="E3" s="295" t="s">
        <v>978</v>
      </c>
      <c r="F3" s="295" t="s">
        <v>977</v>
      </c>
      <c r="G3" s="295" t="s">
        <v>976</v>
      </c>
      <c r="I3" s="294" t="s">
        <v>1079</v>
      </c>
      <c r="J3" s="293" t="s">
        <v>721</v>
      </c>
      <c r="K3" s="293" t="s">
        <v>1078</v>
      </c>
      <c r="L3" s="293" t="s">
        <v>1077</v>
      </c>
    </row>
    <row r="4" spans="1:13" ht="30" x14ac:dyDescent="0.25">
      <c r="A4" s="292" t="s">
        <v>1076</v>
      </c>
      <c r="B4" s="291" t="s">
        <v>1041</v>
      </c>
      <c r="C4" s="291">
        <v>230</v>
      </c>
      <c r="D4" s="291">
        <v>66.430000000000007</v>
      </c>
      <c r="E4" s="291" t="s">
        <v>963</v>
      </c>
      <c r="F4" s="291" t="s">
        <v>1075</v>
      </c>
      <c r="G4" s="291" t="s">
        <v>1074</v>
      </c>
      <c r="I4" s="248">
        <v>230</v>
      </c>
      <c r="J4" s="288">
        <f>SUMIFS(Table3[Length (km)],Table3[Voltage (kV)],I4)</f>
        <v>2250.6899999999996</v>
      </c>
      <c r="K4" s="288">
        <f>D66</f>
        <v>186.45599999999999</v>
      </c>
      <c r="L4" s="288">
        <f>J4-K4</f>
        <v>2064.2339999999995</v>
      </c>
    </row>
    <row r="5" spans="1:13" ht="30" customHeight="1" x14ac:dyDescent="0.25">
      <c r="A5" s="258" t="s">
        <v>1073</v>
      </c>
      <c r="B5" s="257" t="s">
        <v>1065</v>
      </c>
      <c r="C5" s="257">
        <v>230</v>
      </c>
      <c r="D5" s="257">
        <v>141.76</v>
      </c>
      <c r="E5" s="257" t="s">
        <v>895</v>
      </c>
      <c r="F5" s="257">
        <v>1966</v>
      </c>
      <c r="G5" s="257" t="s">
        <v>923</v>
      </c>
      <c r="I5" s="248">
        <v>138</v>
      </c>
      <c r="J5" s="288">
        <f>SUMIFS(Table3[Length (km)],Table3[Voltage (kV)],I5)</f>
        <v>1500.1599999999999</v>
      </c>
      <c r="K5" s="288"/>
      <c r="L5" s="288">
        <f>J5-K5</f>
        <v>1500.1599999999999</v>
      </c>
    </row>
    <row r="6" spans="1:13" ht="30" customHeight="1" x14ac:dyDescent="0.25">
      <c r="A6" s="273" t="s">
        <v>1072</v>
      </c>
      <c r="B6" s="272" t="s">
        <v>1071</v>
      </c>
      <c r="C6" s="272">
        <v>230</v>
      </c>
      <c r="D6" s="272">
        <v>44.53</v>
      </c>
      <c r="E6" s="272" t="s">
        <v>900</v>
      </c>
      <c r="F6" s="272">
        <v>1965</v>
      </c>
      <c r="G6" s="272" t="s">
        <v>1070</v>
      </c>
      <c r="I6" s="248">
        <v>69</v>
      </c>
      <c r="J6" s="288">
        <f>SUMIFS(Table3[Length (km)],Table3[Voltage (kV)],I6)</f>
        <v>628.42500000000007</v>
      </c>
      <c r="K6" s="288"/>
      <c r="L6" s="288">
        <f>J6-K6</f>
        <v>628.42500000000007</v>
      </c>
      <c r="M6" s="290" t="s">
        <v>1069</v>
      </c>
    </row>
    <row r="7" spans="1:13" ht="30" customHeight="1" x14ac:dyDescent="0.25">
      <c r="A7" s="258" t="s">
        <v>1068</v>
      </c>
      <c r="B7" s="257" t="s">
        <v>1005</v>
      </c>
      <c r="C7" s="257">
        <v>230</v>
      </c>
      <c r="D7" s="257">
        <v>105.02</v>
      </c>
      <c r="E7" s="257" t="s">
        <v>895</v>
      </c>
      <c r="F7" s="257">
        <v>1966</v>
      </c>
      <c r="G7" s="257" t="s">
        <v>998</v>
      </c>
      <c r="I7" s="248">
        <v>66</v>
      </c>
      <c r="J7" s="288">
        <f>SUMIFS(Table3[Length (km)],Table3[Voltage (kV)],I7)</f>
        <v>44.816000000000003</v>
      </c>
      <c r="K7" s="288"/>
      <c r="L7" s="288">
        <f>J7-K7</f>
        <v>44.816000000000003</v>
      </c>
      <c r="M7" s="5">
        <f>SUM(L6:L7)</f>
        <v>673.2410000000001</v>
      </c>
    </row>
    <row r="8" spans="1:13" ht="30" customHeight="1" x14ac:dyDescent="0.25">
      <c r="A8" s="273" t="s">
        <v>1067</v>
      </c>
      <c r="B8" s="272" t="s">
        <v>1003</v>
      </c>
      <c r="C8" s="272">
        <v>230</v>
      </c>
      <c r="D8" s="272">
        <v>83.82</v>
      </c>
      <c r="E8" s="272" t="s">
        <v>895</v>
      </c>
      <c r="F8" s="272">
        <v>1967</v>
      </c>
      <c r="G8" s="272" t="s">
        <v>993</v>
      </c>
      <c r="I8" s="248">
        <v>25</v>
      </c>
      <c r="J8" s="288">
        <f>SUMIFS(Table3[Length (km)],Table3[Voltage (kV)],I8)</f>
        <v>50.209999999999994</v>
      </c>
      <c r="K8" s="289" t="s">
        <v>420</v>
      </c>
      <c r="L8" s="288"/>
    </row>
    <row r="9" spans="1:13" ht="30" customHeight="1" x14ac:dyDescent="0.25">
      <c r="A9" s="258" t="s">
        <v>1066</v>
      </c>
      <c r="B9" s="284" t="s">
        <v>1065</v>
      </c>
      <c r="C9" s="257">
        <v>230</v>
      </c>
      <c r="D9" s="257">
        <v>141.93</v>
      </c>
      <c r="E9" s="257" t="s">
        <v>895</v>
      </c>
      <c r="F9" s="257">
        <v>1968</v>
      </c>
      <c r="G9" s="257" t="s">
        <v>923</v>
      </c>
      <c r="I9" s="266"/>
      <c r="J9" s="287">
        <f>SUM(Table3[Length (km)])</f>
        <v>4474.3009999999995</v>
      </c>
      <c r="K9" s="174"/>
      <c r="L9" s="286">
        <f>SUM(L4:L8)</f>
        <v>4237.6349999999993</v>
      </c>
    </row>
    <row r="10" spans="1:13" ht="30" customHeight="1" x14ac:dyDescent="0.25">
      <c r="A10" s="273" t="s">
        <v>1064</v>
      </c>
      <c r="B10" s="285" t="s">
        <v>1063</v>
      </c>
      <c r="C10" s="272">
        <v>230</v>
      </c>
      <c r="D10" s="272">
        <v>6.67</v>
      </c>
      <c r="E10" s="272" t="s">
        <v>895</v>
      </c>
      <c r="F10" s="272">
        <v>2001</v>
      </c>
      <c r="G10" s="272" t="s">
        <v>1059</v>
      </c>
      <c r="I10" s="266"/>
    </row>
    <row r="11" spans="1:13" ht="30" customHeight="1" x14ac:dyDescent="0.25">
      <c r="A11" s="258" t="s">
        <v>1062</v>
      </c>
      <c r="B11" s="284" t="s">
        <v>1061</v>
      </c>
      <c r="C11" s="257">
        <v>230</v>
      </c>
      <c r="D11" s="257">
        <v>15.87</v>
      </c>
      <c r="E11" s="257" t="s">
        <v>895</v>
      </c>
      <c r="F11" s="257" t="s">
        <v>1060</v>
      </c>
      <c r="G11" s="257" t="s">
        <v>1059</v>
      </c>
      <c r="I11" s="266"/>
    </row>
    <row r="12" spans="1:13" ht="30" customHeight="1" x14ac:dyDescent="0.25">
      <c r="A12" s="273" t="s">
        <v>1058</v>
      </c>
      <c r="B12" s="283" t="s">
        <v>1057</v>
      </c>
      <c r="C12" s="272">
        <v>230</v>
      </c>
      <c r="D12" s="272">
        <v>21.306000000000001</v>
      </c>
      <c r="E12" s="272" t="s">
        <v>963</v>
      </c>
      <c r="F12" s="272">
        <v>1971</v>
      </c>
      <c r="G12" s="272" t="s">
        <v>923</v>
      </c>
      <c r="I12" s="266"/>
    </row>
    <row r="13" spans="1:13" ht="30" customHeight="1" x14ac:dyDescent="0.25">
      <c r="A13" s="258" t="s">
        <v>1056</v>
      </c>
      <c r="B13" s="284" t="s">
        <v>1055</v>
      </c>
      <c r="C13" s="257">
        <v>138</v>
      </c>
      <c r="D13" s="257">
        <v>85.39</v>
      </c>
      <c r="E13" s="257" t="s">
        <v>1049</v>
      </c>
      <c r="F13" s="257">
        <v>1969</v>
      </c>
      <c r="G13" s="257" t="s">
        <v>1054</v>
      </c>
      <c r="I13" s="266"/>
    </row>
    <row r="14" spans="1:13" ht="30" customHeight="1" x14ac:dyDescent="0.25">
      <c r="A14" s="273" t="s">
        <v>1053</v>
      </c>
      <c r="B14" s="283" t="s">
        <v>1052</v>
      </c>
      <c r="C14" s="272">
        <v>230</v>
      </c>
      <c r="D14" s="272">
        <v>55.9</v>
      </c>
      <c r="E14" s="272" t="s">
        <v>895</v>
      </c>
      <c r="F14" s="272">
        <v>1967</v>
      </c>
      <c r="G14" s="272" t="s">
        <v>993</v>
      </c>
      <c r="I14" s="266"/>
    </row>
    <row r="15" spans="1:13" ht="30" customHeight="1" x14ac:dyDescent="0.25">
      <c r="A15" s="258" t="s">
        <v>1051</v>
      </c>
      <c r="B15" s="257" t="s">
        <v>1050</v>
      </c>
      <c r="C15" s="257">
        <v>138</v>
      </c>
      <c r="D15" s="257">
        <v>138.66</v>
      </c>
      <c r="E15" s="257" t="s">
        <v>1049</v>
      </c>
      <c r="F15" s="257">
        <v>1966</v>
      </c>
      <c r="G15" s="257" t="s">
        <v>899</v>
      </c>
      <c r="I15" s="266"/>
    </row>
    <row r="16" spans="1:13" ht="30" customHeight="1" x14ac:dyDescent="0.25">
      <c r="A16" s="273" t="s">
        <v>1048</v>
      </c>
      <c r="B16" s="272" t="s">
        <v>1047</v>
      </c>
      <c r="C16" s="272">
        <v>138</v>
      </c>
      <c r="D16" s="272">
        <v>118.27</v>
      </c>
      <c r="E16" s="272" t="s">
        <v>1046</v>
      </c>
      <c r="F16" s="272">
        <v>1968</v>
      </c>
      <c r="G16" s="272" t="s">
        <v>899</v>
      </c>
      <c r="I16" s="266"/>
    </row>
    <row r="17" spans="1:9" ht="30" customHeight="1" x14ac:dyDescent="0.25">
      <c r="A17" s="258" t="s">
        <v>1045</v>
      </c>
      <c r="B17" s="257" t="s">
        <v>1044</v>
      </c>
      <c r="C17" s="257">
        <v>69</v>
      </c>
      <c r="D17" s="257">
        <v>27.26</v>
      </c>
      <c r="E17" s="257" t="s">
        <v>900</v>
      </c>
      <c r="F17" s="257">
        <v>1969</v>
      </c>
      <c r="G17" s="284" t="s">
        <v>1043</v>
      </c>
      <c r="I17" s="266"/>
    </row>
    <row r="18" spans="1:9" ht="30" customHeight="1" x14ac:dyDescent="0.25">
      <c r="A18" s="273" t="s">
        <v>1042</v>
      </c>
      <c r="B18" s="272" t="s">
        <v>1041</v>
      </c>
      <c r="C18" s="272">
        <v>230</v>
      </c>
      <c r="D18" s="272">
        <v>76.66</v>
      </c>
      <c r="E18" s="272" t="s">
        <v>895</v>
      </c>
      <c r="F18" s="272" t="s">
        <v>1040</v>
      </c>
      <c r="G18" s="265" t="s">
        <v>918</v>
      </c>
      <c r="I18" s="266"/>
    </row>
    <row r="19" spans="1:9" ht="30" customHeight="1" x14ac:dyDescent="0.25">
      <c r="A19" s="258" t="s">
        <v>1039</v>
      </c>
      <c r="B19" s="257" t="s">
        <v>1038</v>
      </c>
      <c r="C19" s="257">
        <v>230</v>
      </c>
      <c r="D19" s="257">
        <v>37.29</v>
      </c>
      <c r="E19" s="257" t="s">
        <v>900</v>
      </c>
      <c r="F19" s="257" t="s">
        <v>1037</v>
      </c>
      <c r="G19" s="257" t="s">
        <v>1036</v>
      </c>
      <c r="I19" s="266"/>
    </row>
    <row r="20" spans="1:9" ht="30" customHeight="1" x14ac:dyDescent="0.25">
      <c r="A20" s="273" t="s">
        <v>1035</v>
      </c>
      <c r="B20" s="272" t="s">
        <v>1034</v>
      </c>
      <c r="C20" s="272">
        <v>138</v>
      </c>
      <c r="D20" s="272">
        <v>155.09</v>
      </c>
      <c r="E20" s="272" t="s">
        <v>900</v>
      </c>
      <c r="F20" s="272">
        <v>1990</v>
      </c>
      <c r="G20" s="272" t="s">
        <v>935</v>
      </c>
      <c r="I20" s="266"/>
    </row>
    <row r="21" spans="1:9" ht="30" customHeight="1" x14ac:dyDescent="0.25">
      <c r="A21" s="258" t="s">
        <v>1033</v>
      </c>
      <c r="B21" s="257" t="s">
        <v>1032</v>
      </c>
      <c r="C21" s="257">
        <v>69</v>
      </c>
      <c r="D21" s="257">
        <v>63.04</v>
      </c>
      <c r="E21" s="257" t="s">
        <v>900</v>
      </c>
      <c r="F21" s="257" t="s">
        <v>1031</v>
      </c>
      <c r="G21" s="257" t="s">
        <v>1030</v>
      </c>
      <c r="I21" s="266"/>
    </row>
    <row r="22" spans="1:9" ht="30" customHeight="1" x14ac:dyDescent="0.25">
      <c r="A22" s="273" t="s">
        <v>1029</v>
      </c>
      <c r="B22" s="272" t="s">
        <v>1028</v>
      </c>
      <c r="C22" s="272">
        <v>69</v>
      </c>
      <c r="D22" s="272">
        <v>53.24</v>
      </c>
      <c r="E22" s="272" t="s">
        <v>900</v>
      </c>
      <c r="F22" s="272">
        <v>1970</v>
      </c>
      <c r="G22" s="272" t="s">
        <v>899</v>
      </c>
      <c r="I22" s="266"/>
    </row>
    <row r="23" spans="1:9" ht="30" customHeight="1" x14ac:dyDescent="0.25">
      <c r="A23" s="258" t="s">
        <v>1027</v>
      </c>
      <c r="B23" s="257" t="s">
        <v>1026</v>
      </c>
      <c r="C23" s="257">
        <v>138</v>
      </c>
      <c r="D23" s="257">
        <v>98.07</v>
      </c>
      <c r="E23" s="257" t="s">
        <v>900</v>
      </c>
      <c r="F23" s="257">
        <v>1967</v>
      </c>
      <c r="G23" s="257" t="s">
        <v>899</v>
      </c>
      <c r="I23" s="266"/>
    </row>
    <row r="24" spans="1:9" ht="30" customHeight="1" x14ac:dyDescent="0.25">
      <c r="A24" s="273" t="s">
        <v>1025</v>
      </c>
      <c r="B24" s="272" t="s">
        <v>1024</v>
      </c>
      <c r="C24" s="272">
        <v>138</v>
      </c>
      <c r="D24" s="272">
        <v>29.66</v>
      </c>
      <c r="E24" s="272" t="s">
        <v>900</v>
      </c>
      <c r="F24" s="272">
        <v>1966</v>
      </c>
      <c r="G24" s="272" t="s">
        <v>1023</v>
      </c>
      <c r="I24" s="266"/>
    </row>
    <row r="25" spans="1:9" ht="30" customHeight="1" x14ac:dyDescent="0.25">
      <c r="A25" s="258" t="s">
        <v>1022</v>
      </c>
      <c r="B25" s="257" t="s">
        <v>1021</v>
      </c>
      <c r="C25" s="257">
        <v>138</v>
      </c>
      <c r="D25" s="257">
        <v>57.51</v>
      </c>
      <c r="E25" s="257" t="s">
        <v>900</v>
      </c>
      <c r="F25" s="284">
        <v>1962</v>
      </c>
      <c r="G25" s="257" t="s">
        <v>1020</v>
      </c>
      <c r="I25" s="266"/>
    </row>
    <row r="26" spans="1:9" ht="30" customHeight="1" x14ac:dyDescent="0.25">
      <c r="A26" s="273" t="s">
        <v>1019</v>
      </c>
      <c r="B26" s="272" t="s">
        <v>1018</v>
      </c>
      <c r="C26" s="272">
        <v>69</v>
      </c>
      <c r="D26" s="272">
        <v>2.99</v>
      </c>
      <c r="E26" s="272" t="s">
        <v>900</v>
      </c>
      <c r="F26" s="272" t="s">
        <v>1017</v>
      </c>
      <c r="G26" s="272" t="s">
        <v>899</v>
      </c>
      <c r="I26" s="266"/>
    </row>
    <row r="27" spans="1:9" ht="30" customHeight="1" x14ac:dyDescent="0.25">
      <c r="A27" s="258" t="s">
        <v>1016</v>
      </c>
      <c r="B27" s="257" t="s">
        <v>987</v>
      </c>
      <c r="C27" s="257">
        <v>69</v>
      </c>
      <c r="D27" s="257">
        <v>71.38</v>
      </c>
      <c r="E27" s="257" t="s">
        <v>900</v>
      </c>
      <c r="F27" s="257">
        <v>1970</v>
      </c>
      <c r="G27" s="257" t="s">
        <v>899</v>
      </c>
      <c r="I27" s="266"/>
    </row>
    <row r="28" spans="1:9" ht="30" customHeight="1" x14ac:dyDescent="0.25">
      <c r="A28" s="273" t="s">
        <v>1015</v>
      </c>
      <c r="B28" s="272" t="s">
        <v>1014</v>
      </c>
      <c r="C28" s="272">
        <v>69</v>
      </c>
      <c r="D28" s="272">
        <v>83.975999999999999</v>
      </c>
      <c r="E28" s="272" t="s">
        <v>900</v>
      </c>
      <c r="F28" s="272">
        <v>1970</v>
      </c>
      <c r="G28" s="272" t="s">
        <v>899</v>
      </c>
      <c r="I28" s="266"/>
    </row>
    <row r="29" spans="1:9" ht="30" customHeight="1" x14ac:dyDescent="0.25">
      <c r="A29" s="258" t="s">
        <v>1013</v>
      </c>
      <c r="B29" s="257" t="s">
        <v>1012</v>
      </c>
      <c r="C29" s="257">
        <v>230</v>
      </c>
      <c r="D29" s="257">
        <v>84.77</v>
      </c>
      <c r="E29" s="257" t="s">
        <v>895</v>
      </c>
      <c r="F29" s="257" t="s">
        <v>1011</v>
      </c>
      <c r="G29" s="257" t="s">
        <v>1010</v>
      </c>
      <c r="I29" s="266"/>
    </row>
    <row r="30" spans="1:9" ht="30" customHeight="1" x14ac:dyDescent="0.25">
      <c r="A30" s="273" t="s">
        <v>1009</v>
      </c>
      <c r="B30" s="272" t="s">
        <v>1008</v>
      </c>
      <c r="C30" s="272">
        <v>69</v>
      </c>
      <c r="D30" s="272">
        <v>34.619999999999997</v>
      </c>
      <c r="E30" s="272" t="s">
        <v>900</v>
      </c>
      <c r="F30" s="272">
        <v>1976</v>
      </c>
      <c r="G30" s="272" t="s">
        <v>1007</v>
      </c>
      <c r="I30" s="266"/>
    </row>
    <row r="31" spans="1:9" ht="30" customHeight="1" x14ac:dyDescent="0.25">
      <c r="A31" s="258" t="s">
        <v>1006</v>
      </c>
      <c r="B31" s="257" t="s">
        <v>1005</v>
      </c>
      <c r="C31" s="257">
        <v>230</v>
      </c>
      <c r="D31" s="257">
        <v>105.31</v>
      </c>
      <c r="E31" s="257" t="s">
        <v>895</v>
      </c>
      <c r="F31" s="257">
        <v>1976</v>
      </c>
      <c r="G31" s="257" t="s">
        <v>998</v>
      </c>
      <c r="I31" s="266"/>
    </row>
    <row r="32" spans="1:9" ht="30" customHeight="1" x14ac:dyDescent="0.25">
      <c r="A32" s="273" t="s">
        <v>1004</v>
      </c>
      <c r="B32" s="272" t="s">
        <v>1003</v>
      </c>
      <c r="C32" s="272">
        <v>230</v>
      </c>
      <c r="D32" s="272">
        <v>84.25</v>
      </c>
      <c r="E32" s="272" t="s">
        <v>963</v>
      </c>
      <c r="F32" s="272">
        <v>1981</v>
      </c>
      <c r="G32" s="272" t="s">
        <v>998</v>
      </c>
      <c r="I32" s="266"/>
    </row>
    <row r="33" spans="1:9" ht="30" customHeight="1" x14ac:dyDescent="0.25">
      <c r="A33" s="258" t="s">
        <v>1002</v>
      </c>
      <c r="B33" s="257" t="s">
        <v>1001</v>
      </c>
      <c r="C33" s="257">
        <v>230</v>
      </c>
      <c r="D33" s="257">
        <v>135.81700000000001</v>
      </c>
      <c r="E33" s="257" t="s">
        <v>963</v>
      </c>
      <c r="F33" s="257">
        <v>1973</v>
      </c>
      <c r="G33" s="257" t="s">
        <v>923</v>
      </c>
      <c r="I33" s="266"/>
    </row>
    <row r="34" spans="1:9" ht="30" customHeight="1" x14ac:dyDescent="0.25">
      <c r="A34" s="273" t="s">
        <v>1000</v>
      </c>
      <c r="B34" s="272" t="s">
        <v>999</v>
      </c>
      <c r="C34" s="272">
        <v>230</v>
      </c>
      <c r="D34" s="272">
        <v>51.54</v>
      </c>
      <c r="E34" s="272" t="s">
        <v>963</v>
      </c>
      <c r="F34" s="272">
        <v>1981</v>
      </c>
      <c r="G34" s="272" t="s">
        <v>998</v>
      </c>
      <c r="I34" s="266"/>
    </row>
    <row r="35" spans="1:9" ht="30" customHeight="1" x14ac:dyDescent="0.25">
      <c r="A35" s="258" t="s">
        <v>997</v>
      </c>
      <c r="B35" s="257" t="s">
        <v>996</v>
      </c>
      <c r="C35" s="257">
        <v>230</v>
      </c>
      <c r="D35" s="257">
        <v>0.62</v>
      </c>
      <c r="E35" s="257" t="s">
        <v>995</v>
      </c>
      <c r="F35" s="257" t="s">
        <v>994</v>
      </c>
      <c r="G35" s="257" t="s">
        <v>993</v>
      </c>
      <c r="I35" s="266"/>
    </row>
    <row r="36" spans="1:9" ht="30" customHeight="1" x14ac:dyDescent="0.25">
      <c r="A36" s="273" t="s">
        <v>992</v>
      </c>
      <c r="B36" s="272" t="s">
        <v>991</v>
      </c>
      <c r="C36" s="272">
        <v>230</v>
      </c>
      <c r="D36" s="272">
        <v>10.55</v>
      </c>
      <c r="E36" s="272" t="s">
        <v>895</v>
      </c>
      <c r="F36" s="283">
        <v>2002</v>
      </c>
      <c r="G36" s="272" t="s">
        <v>908</v>
      </c>
      <c r="I36" s="266"/>
    </row>
    <row r="37" spans="1:9" ht="30" customHeight="1" x14ac:dyDescent="0.25">
      <c r="A37" s="258" t="s">
        <v>990</v>
      </c>
      <c r="B37" s="257" t="s">
        <v>989</v>
      </c>
      <c r="C37" s="257">
        <v>230</v>
      </c>
      <c r="D37" s="257">
        <v>44.95</v>
      </c>
      <c r="E37" s="257" t="s">
        <v>895</v>
      </c>
      <c r="F37" s="282">
        <v>2002</v>
      </c>
      <c r="G37" s="257" t="s">
        <v>908</v>
      </c>
      <c r="I37" s="266"/>
    </row>
    <row r="38" spans="1:9" ht="30" customHeight="1" x14ac:dyDescent="0.25">
      <c r="A38" s="273" t="s">
        <v>988</v>
      </c>
      <c r="B38" s="272" t="s">
        <v>987</v>
      </c>
      <c r="C38" s="272">
        <v>138</v>
      </c>
      <c r="D38" s="272">
        <v>70.8</v>
      </c>
      <c r="E38" s="272" t="s">
        <v>900</v>
      </c>
      <c r="F38" s="272">
        <v>1982</v>
      </c>
      <c r="G38" s="272" t="s">
        <v>935</v>
      </c>
      <c r="H38" s="278"/>
      <c r="I38" s="266"/>
    </row>
    <row r="39" spans="1:9" ht="30" customHeight="1" x14ac:dyDescent="0.25">
      <c r="A39" s="281" t="s">
        <v>986</v>
      </c>
      <c r="B39" s="280" t="s">
        <v>985</v>
      </c>
      <c r="C39" s="280">
        <v>138</v>
      </c>
      <c r="D39" s="259">
        <v>240.88</v>
      </c>
      <c r="E39" s="280" t="s">
        <v>900</v>
      </c>
      <c r="F39" s="280">
        <v>1976</v>
      </c>
      <c r="G39" s="279" t="s">
        <v>935</v>
      </c>
      <c r="H39" s="278"/>
      <c r="I39" s="266"/>
    </row>
    <row r="40" spans="1:9" ht="30" customHeight="1" thickBot="1" x14ac:dyDescent="0.3">
      <c r="A40" s="277" t="s">
        <v>984</v>
      </c>
      <c r="B40" s="276" t="s">
        <v>983</v>
      </c>
      <c r="C40" s="276">
        <v>138</v>
      </c>
      <c r="D40" s="276">
        <v>28.38</v>
      </c>
      <c r="E40" s="276" t="s">
        <v>900</v>
      </c>
      <c r="F40" s="276">
        <v>1976</v>
      </c>
      <c r="G40" s="276" t="s">
        <v>935</v>
      </c>
      <c r="I40" s="266"/>
    </row>
    <row r="41" spans="1:9" ht="30" customHeight="1" x14ac:dyDescent="0.25">
      <c r="A41" s="275" t="s">
        <v>982</v>
      </c>
      <c r="B41" s="274" t="s">
        <v>981</v>
      </c>
      <c r="C41" s="274" t="s">
        <v>980</v>
      </c>
      <c r="D41" s="274" t="s">
        <v>979</v>
      </c>
      <c r="E41" s="274" t="s">
        <v>978</v>
      </c>
      <c r="F41" s="274" t="s">
        <v>977</v>
      </c>
      <c r="G41" s="274" t="s">
        <v>976</v>
      </c>
      <c r="I41" s="266"/>
    </row>
    <row r="42" spans="1:9" ht="30" customHeight="1" x14ac:dyDescent="0.25">
      <c r="A42" s="273" t="s">
        <v>975</v>
      </c>
      <c r="B42" s="272" t="s">
        <v>974</v>
      </c>
      <c r="C42" s="272">
        <v>138</v>
      </c>
      <c r="D42" s="272">
        <v>109.49</v>
      </c>
      <c r="E42" s="272" t="s">
        <v>900</v>
      </c>
      <c r="F42" s="272">
        <v>1995</v>
      </c>
      <c r="G42" s="272" t="s">
        <v>973</v>
      </c>
      <c r="I42" s="266"/>
    </row>
    <row r="43" spans="1:9" ht="30" customHeight="1" x14ac:dyDescent="0.25">
      <c r="A43" s="258" t="s">
        <v>972</v>
      </c>
      <c r="B43" s="257" t="s">
        <v>916</v>
      </c>
      <c r="C43" s="257">
        <v>230</v>
      </c>
      <c r="D43" s="257">
        <v>27.2</v>
      </c>
      <c r="E43" s="257" t="s">
        <v>895</v>
      </c>
      <c r="F43" s="257" t="s">
        <v>971</v>
      </c>
      <c r="G43" s="257" t="s">
        <v>908</v>
      </c>
      <c r="I43" s="266"/>
    </row>
    <row r="44" spans="1:9" s="39" customFormat="1" ht="30" customHeight="1" x14ac:dyDescent="0.25">
      <c r="A44" s="273" t="s">
        <v>970</v>
      </c>
      <c r="B44" s="272" t="s">
        <v>969</v>
      </c>
      <c r="C44" s="272">
        <v>138</v>
      </c>
      <c r="D44" s="272">
        <v>14.97</v>
      </c>
      <c r="E44" s="272" t="s">
        <v>900</v>
      </c>
      <c r="F44" s="272">
        <v>1978</v>
      </c>
      <c r="G44" s="272" t="s">
        <v>935</v>
      </c>
      <c r="I44" s="267"/>
    </row>
    <row r="45" spans="1:9" ht="30" customHeight="1" x14ac:dyDescent="0.25">
      <c r="A45" s="258" t="s">
        <v>968</v>
      </c>
      <c r="B45" s="257" t="s">
        <v>967</v>
      </c>
      <c r="C45" s="257">
        <v>138</v>
      </c>
      <c r="D45" s="257">
        <v>29.96</v>
      </c>
      <c r="E45" s="257" t="s">
        <v>900</v>
      </c>
      <c r="F45" s="257">
        <v>1983</v>
      </c>
      <c r="G45" s="257" t="s">
        <v>966</v>
      </c>
      <c r="I45" s="266"/>
    </row>
    <row r="46" spans="1:9" s="39" customFormat="1" ht="30" customHeight="1" x14ac:dyDescent="0.25">
      <c r="A46" s="273" t="s">
        <v>965</v>
      </c>
      <c r="B46" s="272" t="s">
        <v>964</v>
      </c>
      <c r="C46" s="272">
        <v>138</v>
      </c>
      <c r="D46" s="272">
        <v>26.12</v>
      </c>
      <c r="E46" s="272" t="s">
        <v>963</v>
      </c>
      <c r="F46" s="272">
        <v>1969</v>
      </c>
      <c r="G46" s="272" t="s">
        <v>899</v>
      </c>
      <c r="I46" s="267"/>
    </row>
    <row r="47" spans="1:9" s="39" customFormat="1" ht="30" customHeight="1" x14ac:dyDescent="0.25">
      <c r="A47" s="261" t="s">
        <v>962</v>
      </c>
      <c r="B47" s="259" t="s">
        <v>961</v>
      </c>
      <c r="C47" s="259">
        <v>230</v>
      </c>
      <c r="D47" s="259">
        <v>122.91</v>
      </c>
      <c r="E47" s="259" t="s">
        <v>895</v>
      </c>
      <c r="F47" s="259">
        <v>1984</v>
      </c>
      <c r="G47" s="259" t="s">
        <v>958</v>
      </c>
      <c r="I47" s="267"/>
    </row>
    <row r="48" spans="1:9" ht="30" customHeight="1" x14ac:dyDescent="0.25">
      <c r="A48" s="258" t="s">
        <v>960</v>
      </c>
      <c r="B48" s="257" t="s">
        <v>959</v>
      </c>
      <c r="C48" s="257">
        <v>230</v>
      </c>
      <c r="D48" s="257">
        <v>55.12</v>
      </c>
      <c r="E48" s="257" t="s">
        <v>895</v>
      </c>
      <c r="F48" s="257">
        <v>1983</v>
      </c>
      <c r="G48" s="257" t="s">
        <v>958</v>
      </c>
      <c r="I48" s="266"/>
    </row>
    <row r="49" spans="1:9" s="39" customFormat="1" ht="30" customHeight="1" x14ac:dyDescent="0.25">
      <c r="A49" s="261" t="s">
        <v>957</v>
      </c>
      <c r="B49" s="259" t="s">
        <v>956</v>
      </c>
      <c r="C49" s="259">
        <v>138</v>
      </c>
      <c r="D49" s="259">
        <v>123.23</v>
      </c>
      <c r="E49" s="259" t="s">
        <v>900</v>
      </c>
      <c r="F49" s="259">
        <v>1987</v>
      </c>
      <c r="G49" s="259" t="s">
        <v>935</v>
      </c>
      <c r="I49" s="267"/>
    </row>
    <row r="50" spans="1:9" ht="30" customHeight="1" x14ac:dyDescent="0.25">
      <c r="A50" s="258" t="s">
        <v>955</v>
      </c>
      <c r="B50" s="257" t="s">
        <v>954</v>
      </c>
      <c r="C50" s="257">
        <v>69</v>
      </c>
      <c r="D50" s="257">
        <v>47.61</v>
      </c>
      <c r="E50" s="257" t="s">
        <v>900</v>
      </c>
      <c r="F50" s="257">
        <v>1981</v>
      </c>
      <c r="G50" s="257" t="s">
        <v>899</v>
      </c>
      <c r="I50" s="266"/>
    </row>
    <row r="51" spans="1:9" s="39" customFormat="1" ht="30" customHeight="1" x14ac:dyDescent="0.25">
      <c r="A51" s="261" t="s">
        <v>953</v>
      </c>
      <c r="B51" s="259" t="s">
        <v>952</v>
      </c>
      <c r="C51" s="259">
        <v>69</v>
      </c>
      <c r="D51" s="259">
        <v>53.19</v>
      </c>
      <c r="E51" s="259" t="s">
        <v>900</v>
      </c>
      <c r="F51" s="259">
        <v>1981</v>
      </c>
      <c r="G51" s="259" t="s">
        <v>899</v>
      </c>
      <c r="I51" s="267"/>
    </row>
    <row r="52" spans="1:9" ht="30" customHeight="1" x14ac:dyDescent="0.25">
      <c r="A52" s="258" t="s">
        <v>951</v>
      </c>
      <c r="B52" s="257" t="s">
        <v>950</v>
      </c>
      <c r="C52" s="257">
        <v>69</v>
      </c>
      <c r="D52" s="257">
        <v>12.1</v>
      </c>
      <c r="E52" s="257" t="s">
        <v>900</v>
      </c>
      <c r="F52" s="257">
        <v>1982</v>
      </c>
      <c r="G52" s="257" t="s">
        <v>899</v>
      </c>
      <c r="I52" s="266"/>
    </row>
    <row r="53" spans="1:9" s="39" customFormat="1" ht="30" customHeight="1" x14ac:dyDescent="0.25">
      <c r="A53" s="261" t="s">
        <v>949</v>
      </c>
      <c r="B53" s="259" t="s">
        <v>948</v>
      </c>
      <c r="C53" s="259">
        <v>69</v>
      </c>
      <c r="D53" s="259">
        <v>18.87</v>
      </c>
      <c r="E53" s="259" t="s">
        <v>900</v>
      </c>
      <c r="F53" s="259">
        <v>1988</v>
      </c>
      <c r="G53" s="259" t="s">
        <v>935</v>
      </c>
      <c r="I53" s="267"/>
    </row>
    <row r="54" spans="1:9" ht="45" x14ac:dyDescent="0.25">
      <c r="A54" s="271" t="s">
        <v>947</v>
      </c>
      <c r="B54" s="270" t="s">
        <v>946</v>
      </c>
      <c r="C54" s="270">
        <v>25</v>
      </c>
      <c r="D54" s="270">
        <v>33.01</v>
      </c>
      <c r="E54" s="270" t="s">
        <v>900</v>
      </c>
      <c r="F54" s="270">
        <v>1987</v>
      </c>
      <c r="G54" s="270" t="s">
        <v>935</v>
      </c>
      <c r="I54" s="266"/>
    </row>
    <row r="55" spans="1:9" s="39" customFormat="1" ht="30" customHeight="1" x14ac:dyDescent="0.25">
      <c r="A55" s="261" t="s">
        <v>945</v>
      </c>
      <c r="B55" s="259" t="s">
        <v>944</v>
      </c>
      <c r="C55" s="259">
        <v>138</v>
      </c>
      <c r="D55" s="259">
        <v>51.05</v>
      </c>
      <c r="E55" s="259" t="s">
        <v>900</v>
      </c>
      <c r="F55" s="259">
        <v>1995</v>
      </c>
      <c r="G55" s="259" t="s">
        <v>943</v>
      </c>
      <c r="I55" s="267"/>
    </row>
    <row r="56" spans="1:9" ht="30" customHeight="1" x14ac:dyDescent="0.25">
      <c r="A56" s="258" t="s">
        <v>942</v>
      </c>
      <c r="B56" s="257" t="s">
        <v>941</v>
      </c>
      <c r="C56" s="257">
        <v>69</v>
      </c>
      <c r="D56" s="257">
        <v>63.4</v>
      </c>
      <c r="E56" s="257" t="s">
        <v>900</v>
      </c>
      <c r="F56" s="257">
        <v>1989</v>
      </c>
      <c r="G56" s="257" t="s">
        <v>899</v>
      </c>
      <c r="I56" s="266"/>
    </row>
    <row r="57" spans="1:9" s="39" customFormat="1" ht="30" customHeight="1" x14ac:dyDescent="0.25">
      <c r="A57" s="269" t="s">
        <v>940</v>
      </c>
      <c r="B57" s="268" t="s">
        <v>939</v>
      </c>
      <c r="C57" s="268">
        <v>25</v>
      </c>
      <c r="D57" s="268">
        <v>17.2</v>
      </c>
      <c r="E57" s="268" t="s">
        <v>900</v>
      </c>
      <c r="F57" s="268">
        <v>1989</v>
      </c>
      <c r="G57" s="268" t="s">
        <v>938</v>
      </c>
      <c r="I57" s="267"/>
    </row>
    <row r="58" spans="1:9" ht="30" customHeight="1" x14ac:dyDescent="0.25">
      <c r="A58" s="258" t="s">
        <v>937</v>
      </c>
      <c r="B58" s="257" t="s">
        <v>936</v>
      </c>
      <c r="C58" s="257">
        <v>138</v>
      </c>
      <c r="D58" s="257">
        <v>86.63</v>
      </c>
      <c r="E58" s="257" t="s">
        <v>900</v>
      </c>
      <c r="F58" s="257">
        <v>1990</v>
      </c>
      <c r="G58" s="257" t="s">
        <v>935</v>
      </c>
      <c r="I58" s="266"/>
    </row>
    <row r="59" spans="1:9" s="39" customFormat="1" ht="30" customHeight="1" x14ac:dyDescent="0.25">
      <c r="A59" s="261" t="s">
        <v>934</v>
      </c>
      <c r="B59" s="259" t="s">
        <v>933</v>
      </c>
      <c r="C59" s="259">
        <v>138</v>
      </c>
      <c r="D59" s="259">
        <v>36</v>
      </c>
      <c r="E59" s="259" t="s">
        <v>900</v>
      </c>
      <c r="F59" s="259">
        <v>1990</v>
      </c>
      <c r="G59" s="259" t="s">
        <v>932</v>
      </c>
      <c r="I59" s="267"/>
    </row>
    <row r="60" spans="1:9" ht="30" customHeight="1" x14ac:dyDescent="0.25">
      <c r="A60" s="258" t="s">
        <v>931</v>
      </c>
      <c r="B60" s="257" t="s">
        <v>930</v>
      </c>
      <c r="C60" s="257">
        <v>69</v>
      </c>
      <c r="D60" s="257">
        <v>47.82</v>
      </c>
      <c r="E60" s="257" t="s">
        <v>900</v>
      </c>
      <c r="F60" s="257">
        <v>1996</v>
      </c>
      <c r="G60" s="257" t="s">
        <v>929</v>
      </c>
      <c r="I60" s="266"/>
    </row>
    <row r="61" spans="1:9" s="39" customFormat="1" ht="30" customHeight="1" x14ac:dyDescent="0.25">
      <c r="A61" s="261" t="s">
        <v>928</v>
      </c>
      <c r="B61" s="259" t="s">
        <v>927</v>
      </c>
      <c r="C61" s="259">
        <v>69</v>
      </c>
      <c r="D61" s="259">
        <v>3.9289999999999998</v>
      </c>
      <c r="E61" s="259" t="s">
        <v>900</v>
      </c>
      <c r="F61" s="259">
        <v>1970</v>
      </c>
      <c r="G61" s="259" t="s">
        <v>899</v>
      </c>
      <c r="I61" s="267"/>
    </row>
    <row r="62" spans="1:9" ht="30" customHeight="1" x14ac:dyDescent="0.25">
      <c r="A62" s="258" t="s">
        <v>926</v>
      </c>
      <c r="B62" s="257" t="s">
        <v>925</v>
      </c>
      <c r="C62" s="257">
        <v>230</v>
      </c>
      <c r="D62" s="257">
        <v>74.822999999999993</v>
      </c>
      <c r="E62" s="257" t="s">
        <v>924</v>
      </c>
      <c r="F62" s="257">
        <v>2002</v>
      </c>
      <c r="G62" s="257" t="s">
        <v>923</v>
      </c>
      <c r="I62" s="266"/>
    </row>
    <row r="63" spans="1:9" s="39" customFormat="1" ht="30" customHeight="1" x14ac:dyDescent="0.25">
      <c r="A63" s="261" t="s">
        <v>922</v>
      </c>
      <c r="B63" s="259" t="s">
        <v>921</v>
      </c>
      <c r="C63" s="259">
        <v>69</v>
      </c>
      <c r="D63" s="259">
        <v>45</v>
      </c>
      <c r="E63" s="259" t="s">
        <v>900</v>
      </c>
      <c r="F63" s="259">
        <v>2005</v>
      </c>
      <c r="G63" s="259" t="s">
        <v>899</v>
      </c>
      <c r="I63" s="57"/>
    </row>
    <row r="64" spans="1:9" ht="30" customHeight="1" x14ac:dyDescent="0.25">
      <c r="A64" s="258" t="s">
        <v>920</v>
      </c>
      <c r="B64" s="257" t="s">
        <v>910</v>
      </c>
      <c r="C64" s="257">
        <v>230</v>
      </c>
      <c r="D64" s="263">
        <v>10.914</v>
      </c>
      <c r="E64" s="257" t="s">
        <v>895</v>
      </c>
      <c r="F64" s="257" t="s">
        <v>919</v>
      </c>
      <c r="G64" s="265" t="s">
        <v>918</v>
      </c>
    </row>
    <row r="65" spans="1:12" s="39" customFormat="1" ht="30" customHeight="1" x14ac:dyDescent="0.25">
      <c r="A65" s="261" t="s">
        <v>917</v>
      </c>
      <c r="B65" s="259" t="s">
        <v>916</v>
      </c>
      <c r="C65" s="259">
        <v>230</v>
      </c>
      <c r="D65" s="260">
        <v>17.329999999999998</v>
      </c>
      <c r="E65" s="259" t="s">
        <v>895</v>
      </c>
      <c r="F65" s="259" t="s">
        <v>915</v>
      </c>
      <c r="G65" s="260" t="s">
        <v>914</v>
      </c>
      <c r="I65" s="57"/>
      <c r="L65" s="264"/>
    </row>
    <row r="66" spans="1:12" ht="30" customHeight="1" x14ac:dyDescent="0.25">
      <c r="A66" s="258" t="s">
        <v>719</v>
      </c>
      <c r="B66" s="257" t="s">
        <v>913</v>
      </c>
      <c r="C66" s="257">
        <v>230</v>
      </c>
      <c r="D66" s="263">
        <v>186.45599999999999</v>
      </c>
      <c r="E66" s="257" t="s">
        <v>912</v>
      </c>
      <c r="F66" s="257">
        <v>2017</v>
      </c>
      <c r="G66" s="257" t="s">
        <v>908</v>
      </c>
      <c r="L66" s="262"/>
    </row>
    <row r="67" spans="1:12" s="39" customFormat="1" ht="30" customHeight="1" x14ac:dyDescent="0.25">
      <c r="A67" s="261" t="s">
        <v>911</v>
      </c>
      <c r="B67" s="259" t="s">
        <v>910</v>
      </c>
      <c r="C67" s="259">
        <v>230</v>
      </c>
      <c r="D67" s="260">
        <v>10.733000000000001</v>
      </c>
      <c r="E67" s="259" t="s">
        <v>895</v>
      </c>
      <c r="F67" s="259" t="s">
        <v>909</v>
      </c>
      <c r="G67" s="257" t="s">
        <v>908</v>
      </c>
      <c r="I67" s="57"/>
    </row>
    <row r="68" spans="1:12" s="39" customFormat="1" ht="30" customHeight="1" x14ac:dyDescent="0.25">
      <c r="A68" s="258" t="s">
        <v>907</v>
      </c>
      <c r="B68" s="257" t="s">
        <v>906</v>
      </c>
      <c r="C68" s="257">
        <v>230</v>
      </c>
      <c r="D68" s="257">
        <v>0.21099999999999999</v>
      </c>
      <c r="E68" s="257" t="s">
        <v>905</v>
      </c>
      <c r="F68" s="257" t="s">
        <v>904</v>
      </c>
      <c r="G68" s="257" t="s">
        <v>903</v>
      </c>
      <c r="I68" s="57"/>
    </row>
    <row r="69" spans="1:12" s="39" customFormat="1" ht="30" customHeight="1" x14ac:dyDescent="0.25">
      <c r="A69" s="258" t="s">
        <v>902</v>
      </c>
      <c r="B69" s="257" t="s">
        <v>901</v>
      </c>
      <c r="C69" s="257">
        <v>66</v>
      </c>
      <c r="D69" s="257">
        <v>44.816000000000003</v>
      </c>
      <c r="E69" s="257" t="s">
        <v>900</v>
      </c>
      <c r="F69" s="257">
        <v>1998</v>
      </c>
      <c r="G69" s="257" t="s">
        <v>899</v>
      </c>
      <c r="I69" s="57"/>
    </row>
    <row r="70" spans="1:12" s="39" customFormat="1" ht="30" customHeight="1" x14ac:dyDescent="0.25">
      <c r="A70" s="256" t="s">
        <v>898</v>
      </c>
      <c r="B70" s="254" t="s">
        <v>896</v>
      </c>
      <c r="C70" s="254">
        <v>230</v>
      </c>
      <c r="D70" s="255">
        <v>215</v>
      </c>
      <c r="E70" s="254" t="s">
        <v>895</v>
      </c>
      <c r="F70" s="254">
        <v>1962</v>
      </c>
      <c r="G70" s="253" t="s">
        <v>894</v>
      </c>
      <c r="I70" s="57"/>
    </row>
    <row r="71" spans="1:12" ht="30" customHeight="1" x14ac:dyDescent="0.25">
      <c r="A71" s="252" t="s">
        <v>897</v>
      </c>
      <c r="B71" s="250" t="s">
        <v>896</v>
      </c>
      <c r="C71" s="250">
        <v>230</v>
      </c>
      <c r="D71" s="251">
        <v>215</v>
      </c>
      <c r="E71" s="250" t="s">
        <v>895</v>
      </c>
      <c r="F71" s="250">
        <v>1963</v>
      </c>
      <c r="G71" s="249" t="s">
        <v>894</v>
      </c>
    </row>
    <row r="72" spans="1:12" ht="15.75" customHeight="1" thickBot="1" x14ac:dyDescent="0.3"/>
    <row r="73" spans="1:12" ht="15.75" customHeight="1" thickBot="1" x14ac:dyDescent="0.3">
      <c r="A73" s="508" t="s">
        <v>893</v>
      </c>
      <c r="B73" s="509"/>
      <c r="C73" s="509"/>
      <c r="D73" s="509"/>
      <c r="E73" s="509"/>
      <c r="F73" s="509"/>
      <c r="G73" s="510"/>
    </row>
  </sheetData>
  <mergeCells count="2">
    <mergeCell ref="A1:C1"/>
    <mergeCell ref="A73:G73"/>
  </mergeCells>
  <pageMargins left="0.7" right="0.7" top="0.75" bottom="0.75" header="0.3" footer="0.3"/>
  <pageSetup paperSize="5" scale="55" fitToHeight="0"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C5:N38"/>
  <sheetViews>
    <sheetView topLeftCell="A2" zoomScale="110" zoomScaleNormal="110" workbookViewId="0">
      <selection activeCell="J18" sqref="J18:J19"/>
    </sheetView>
  </sheetViews>
  <sheetFormatPr defaultColWidth="9.140625" defaultRowHeight="12.75" x14ac:dyDescent="0.2"/>
  <cols>
    <col min="1" max="2" width="9.140625" style="94"/>
    <col min="3" max="3" width="2.5703125" style="94" customWidth="1"/>
    <col min="4" max="4" width="13.7109375" style="94" customWidth="1"/>
    <col min="5" max="6" width="9.140625" style="94"/>
    <col min="7" max="7" width="2.5703125" style="94" customWidth="1"/>
    <col min="8" max="8" width="6.7109375" style="94" customWidth="1"/>
    <col min="9" max="9" width="4.5703125" style="94" customWidth="1"/>
    <col min="10" max="10" width="12.5703125" style="94" customWidth="1"/>
    <col min="11" max="11" width="2.5703125" style="94" customWidth="1"/>
    <col min="12" max="16384" width="9.140625" style="94"/>
  </cols>
  <sheetData>
    <row r="5" spans="3:14" ht="15.75" x14ac:dyDescent="0.25">
      <c r="D5" s="95" t="s">
        <v>710</v>
      </c>
    </row>
    <row r="6" spans="3:14" ht="15.75" x14ac:dyDescent="0.25">
      <c r="D6" s="95" t="s">
        <v>711</v>
      </c>
    </row>
    <row r="9" spans="3:14" x14ac:dyDescent="0.2">
      <c r="C9" s="96"/>
      <c r="D9" s="96"/>
      <c r="E9" s="96"/>
      <c r="F9" s="96"/>
      <c r="G9" s="97"/>
      <c r="H9" s="96"/>
      <c r="I9" s="96"/>
      <c r="J9" s="97"/>
      <c r="K9" s="96"/>
    </row>
    <row r="10" spans="3:14" x14ac:dyDescent="0.2">
      <c r="C10" s="96"/>
      <c r="D10" s="511" t="s">
        <v>712</v>
      </c>
      <c r="E10" s="512"/>
      <c r="F10" s="512"/>
      <c r="G10" s="98"/>
      <c r="H10" s="99" t="s">
        <v>713</v>
      </c>
      <c r="I10" s="100"/>
      <c r="J10" s="101" t="s">
        <v>714</v>
      </c>
      <c r="K10" s="96"/>
      <c r="M10" s="102"/>
    </row>
    <row r="11" spans="3:14" x14ac:dyDescent="0.2">
      <c r="C11" s="96"/>
      <c r="D11" s="103" t="s">
        <v>715</v>
      </c>
      <c r="E11" s="104"/>
      <c r="F11" s="104"/>
      <c r="G11" s="104"/>
      <c r="H11" s="105">
        <v>1609</v>
      </c>
      <c r="I11" s="104"/>
      <c r="J11" s="106">
        <v>1902</v>
      </c>
      <c r="K11" s="96"/>
    </row>
    <row r="12" spans="3:14" x14ac:dyDescent="0.2">
      <c r="C12" s="96"/>
      <c r="D12" s="103" t="s">
        <v>716</v>
      </c>
      <c r="E12" s="104"/>
      <c r="F12" s="104"/>
      <c r="G12" s="104"/>
      <c r="H12" s="105">
        <v>1500</v>
      </c>
      <c r="I12" s="104"/>
      <c r="J12" s="107"/>
      <c r="K12" s="96"/>
      <c r="M12" s="102"/>
      <c r="N12" s="102"/>
    </row>
    <row r="13" spans="3:14" x14ac:dyDescent="0.2">
      <c r="C13" s="96"/>
      <c r="D13" s="103" t="s">
        <v>717</v>
      </c>
      <c r="E13" s="104"/>
      <c r="F13" s="104"/>
      <c r="G13" s="104"/>
      <c r="H13" s="105">
        <v>634</v>
      </c>
      <c r="I13" s="104"/>
      <c r="J13" s="107"/>
      <c r="K13" s="96"/>
      <c r="N13" s="102"/>
    </row>
    <row r="14" spans="3:14" x14ac:dyDescent="0.2">
      <c r="C14" s="96"/>
      <c r="D14" s="103" t="s">
        <v>718</v>
      </c>
      <c r="E14" s="104"/>
      <c r="F14" s="104"/>
      <c r="G14" s="104"/>
      <c r="H14" s="105">
        <v>1100</v>
      </c>
      <c r="I14" s="104"/>
      <c r="J14" s="107"/>
      <c r="K14" s="96"/>
    </row>
    <row r="15" spans="3:14" x14ac:dyDescent="0.2">
      <c r="C15" s="96"/>
      <c r="D15" s="103" t="s">
        <v>719</v>
      </c>
      <c r="E15" s="104"/>
      <c r="F15" s="104"/>
      <c r="G15" s="104"/>
      <c r="H15" s="105">
        <v>188</v>
      </c>
      <c r="I15" s="104"/>
      <c r="J15" s="107"/>
      <c r="K15" s="96"/>
    </row>
    <row r="16" spans="3:14" x14ac:dyDescent="0.2">
      <c r="C16" s="96"/>
      <c r="D16" s="103" t="s">
        <v>720</v>
      </c>
      <c r="E16" s="104"/>
      <c r="F16" s="104"/>
      <c r="G16" s="104"/>
      <c r="H16" s="105">
        <v>250</v>
      </c>
      <c r="I16" s="104"/>
      <c r="J16" s="107"/>
      <c r="K16" s="96"/>
    </row>
    <row r="17" spans="3:14" x14ac:dyDescent="0.2">
      <c r="C17" s="96"/>
      <c r="D17" s="103"/>
      <c r="E17" s="104"/>
      <c r="F17" s="104"/>
      <c r="G17" s="108" t="s">
        <v>721</v>
      </c>
      <c r="H17" s="105">
        <f>SUM(H11:H16)</f>
        <v>5281</v>
      </c>
      <c r="I17" s="104"/>
      <c r="J17" s="98"/>
      <c r="K17" s="111"/>
    </row>
    <row r="18" spans="3:14" ht="12.75" customHeight="1" x14ac:dyDescent="0.2">
      <c r="C18" s="96"/>
      <c r="D18" s="113"/>
      <c r="E18" s="114"/>
      <c r="F18" s="114"/>
      <c r="G18" s="115" t="s">
        <v>728</v>
      </c>
      <c r="H18" s="109">
        <f>H17-SUM(H14:H16)</f>
        <v>3743</v>
      </c>
      <c r="I18" s="104"/>
      <c r="J18" s="101" t="s">
        <v>736</v>
      </c>
      <c r="K18" s="96"/>
      <c r="M18" s="102"/>
    </row>
    <row r="19" spans="3:14" x14ac:dyDescent="0.2">
      <c r="C19" s="96"/>
      <c r="D19" s="103"/>
      <c r="E19" s="104"/>
      <c r="G19" s="108" t="s">
        <v>723</v>
      </c>
      <c r="H19" s="105">
        <f>H17*J19</f>
        <v>3281.460251</v>
      </c>
      <c r="I19" s="104"/>
      <c r="J19" s="110">
        <v>0.62137100000000001</v>
      </c>
      <c r="K19" s="96"/>
    </row>
    <row r="20" spans="3:14" x14ac:dyDescent="0.2">
      <c r="C20" s="96"/>
      <c r="D20" s="103"/>
      <c r="E20" s="104"/>
      <c r="F20" s="104"/>
      <c r="G20" s="108" t="s">
        <v>737</v>
      </c>
      <c r="H20" s="105">
        <f>H18*J19</f>
        <v>2325.7916530000002</v>
      </c>
      <c r="I20" s="105"/>
      <c r="J20" s="96"/>
      <c r="K20" s="111"/>
    </row>
    <row r="21" spans="3:14" ht="3.95" customHeight="1" x14ac:dyDescent="0.2">
      <c r="C21" s="96"/>
      <c r="D21" s="103"/>
      <c r="E21" s="104"/>
      <c r="F21" s="104"/>
      <c r="G21" s="108"/>
      <c r="H21" s="105"/>
      <c r="I21" s="104"/>
      <c r="J21" s="96"/>
      <c r="K21" s="111"/>
    </row>
    <row r="22" spans="3:14" x14ac:dyDescent="0.2">
      <c r="C22" s="96"/>
      <c r="D22" s="103"/>
      <c r="E22" s="104"/>
      <c r="G22" s="108" t="s">
        <v>724</v>
      </c>
      <c r="H22" s="112">
        <f>J11/H19</f>
        <v>0.579620002838791</v>
      </c>
      <c r="I22" s="104"/>
      <c r="J22" s="96"/>
      <c r="K22" s="111"/>
    </row>
    <row r="23" spans="3:14" ht="4.1500000000000004" customHeight="1" x14ac:dyDescent="0.2">
      <c r="C23" s="96"/>
      <c r="D23" s="103"/>
      <c r="E23" s="104"/>
      <c r="F23" s="108"/>
      <c r="G23" s="108"/>
      <c r="H23" s="112"/>
      <c r="I23" s="104"/>
      <c r="J23" s="96"/>
      <c r="K23" s="111"/>
    </row>
    <row r="24" spans="3:14" ht="14.25" customHeight="1" x14ac:dyDescent="0.2">
      <c r="C24" s="96"/>
      <c r="D24" s="103"/>
      <c r="E24" s="513" t="s">
        <v>725</v>
      </c>
      <c r="F24" s="513"/>
      <c r="G24" s="513"/>
      <c r="H24" s="513"/>
      <c r="I24" s="104"/>
      <c r="J24" s="107"/>
      <c r="K24" s="96"/>
    </row>
    <row r="25" spans="3:14" x14ac:dyDescent="0.2">
      <c r="C25" s="96"/>
      <c r="D25" s="103"/>
      <c r="F25" s="120" t="s">
        <v>726</v>
      </c>
      <c r="G25" s="104"/>
      <c r="H25" s="112">
        <f>H22*0.75</f>
        <v>0.43471500212909325</v>
      </c>
      <c r="I25" s="104"/>
      <c r="J25" s="107"/>
      <c r="K25" s="96"/>
    </row>
    <row r="26" spans="3:14" x14ac:dyDescent="0.2">
      <c r="C26" s="96"/>
      <c r="D26" s="113"/>
      <c r="E26" s="114"/>
      <c r="F26" s="115" t="s">
        <v>700</v>
      </c>
      <c r="G26" s="116"/>
      <c r="H26" s="117">
        <f>H22*1.5</f>
        <v>0.86943000425818651</v>
      </c>
      <c r="I26" s="114"/>
      <c r="J26" s="118"/>
      <c r="K26" s="96"/>
    </row>
    <row r="27" spans="3:14" x14ac:dyDescent="0.2">
      <c r="C27" s="96"/>
      <c r="D27" s="96"/>
      <c r="E27" s="96"/>
      <c r="F27" s="96"/>
      <c r="G27" s="96"/>
      <c r="H27" s="96"/>
      <c r="I27" s="96"/>
      <c r="J27" s="96"/>
      <c r="K27" s="96"/>
    </row>
    <row r="29" spans="3:14" x14ac:dyDescent="0.2">
      <c r="L29" s="514" t="s">
        <v>727</v>
      </c>
      <c r="M29" s="514"/>
      <c r="N29" s="514"/>
    </row>
    <row r="30" spans="3:14" x14ac:dyDescent="0.2">
      <c r="N30" s="119">
        <v>2883</v>
      </c>
    </row>
    <row r="31" spans="3:14" x14ac:dyDescent="0.2">
      <c r="N31" s="119">
        <v>1100</v>
      </c>
    </row>
    <row r="32" spans="3:14" x14ac:dyDescent="0.2">
      <c r="N32" s="119">
        <f>SUM(N30:N31)</f>
        <v>3983</v>
      </c>
    </row>
    <row r="33" spans="14:14" x14ac:dyDescent="0.2">
      <c r="N33" s="94">
        <f>N32*J19</f>
        <v>2474.920693</v>
      </c>
    </row>
    <row r="35" spans="14:14" x14ac:dyDescent="0.2">
      <c r="N35" s="94">
        <f>J11/N33</f>
        <v>0.76850947401246683</v>
      </c>
    </row>
    <row r="37" spans="14:14" x14ac:dyDescent="0.2">
      <c r="N37" s="94">
        <f>N35*0.75</f>
        <v>0.5763821055093501</v>
      </c>
    </row>
    <row r="38" spans="14:14" x14ac:dyDescent="0.2">
      <c r="N38" s="94">
        <f>N35*1.25</f>
        <v>0.96063684251558357</v>
      </c>
    </row>
  </sheetData>
  <mergeCells count="3">
    <mergeCell ref="D10:F10"/>
    <mergeCell ref="E24:H24"/>
    <mergeCell ref="L29:N29"/>
  </mergeCells>
  <pageMargins left="0.7" right="0.7" top="0.75" bottom="0.75" header="0.3" footer="0.3"/>
  <pageSetup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C90"/>
  <sheetViews>
    <sheetView topLeftCell="B41" workbookViewId="0">
      <selection activeCell="B84" sqref="B84"/>
    </sheetView>
  </sheetViews>
  <sheetFormatPr defaultColWidth="9.140625" defaultRowHeight="15" x14ac:dyDescent="0.25"/>
  <cols>
    <col min="1" max="1" width="9.140625" style="1"/>
    <col min="2" max="2" width="60.7109375" style="163" customWidth="1"/>
    <col min="3" max="27" width="16.7109375" style="1" customWidth="1"/>
    <col min="28" max="29" width="12.7109375" style="1" customWidth="1"/>
    <col min="30" max="16384" width="9.140625" style="1"/>
  </cols>
  <sheetData>
    <row r="1" spans="1:27" x14ac:dyDescent="0.25">
      <c r="B1" s="163" t="s">
        <v>60</v>
      </c>
      <c r="C1" s="1">
        <v>121</v>
      </c>
      <c r="D1" s="1">
        <v>316</v>
      </c>
      <c r="E1" s="1">
        <v>27</v>
      </c>
      <c r="F1" s="1">
        <v>23</v>
      </c>
      <c r="G1" s="1">
        <v>98</v>
      </c>
      <c r="H1" s="1">
        <v>134</v>
      </c>
      <c r="I1" s="1">
        <v>117</v>
      </c>
      <c r="J1" s="1">
        <v>147</v>
      </c>
      <c r="K1" s="1">
        <v>61</v>
      </c>
      <c r="L1" s="1">
        <v>115</v>
      </c>
      <c r="M1" s="1">
        <v>166</v>
      </c>
      <c r="N1" s="1">
        <v>12</v>
      </c>
      <c r="O1" s="1">
        <v>70</v>
      </c>
      <c r="P1" s="1">
        <v>191</v>
      </c>
      <c r="Q1" s="1">
        <v>157</v>
      </c>
      <c r="R1" s="1">
        <v>187</v>
      </c>
      <c r="S1" s="1">
        <v>84</v>
      </c>
      <c r="T1" s="1">
        <v>51</v>
      </c>
      <c r="U1" s="1">
        <v>133</v>
      </c>
      <c r="V1" s="1">
        <v>80</v>
      </c>
      <c r="W1" s="1">
        <v>428</v>
      </c>
      <c r="X1" s="1">
        <v>202</v>
      </c>
      <c r="Y1" s="1">
        <v>8</v>
      </c>
      <c r="Z1" s="1">
        <v>49</v>
      </c>
    </row>
    <row r="4" spans="1:27" x14ac:dyDescent="0.25">
      <c r="B4" s="515" t="s">
        <v>776</v>
      </c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515"/>
      <c r="Q4" s="515"/>
      <c r="R4" s="515"/>
      <c r="S4" s="515"/>
      <c r="T4" s="515"/>
      <c r="U4" s="515"/>
      <c r="V4" s="515"/>
      <c r="W4" s="515"/>
      <c r="X4" s="515"/>
      <c r="Y4" s="515"/>
      <c r="Z4" s="515"/>
      <c r="AA4" s="515"/>
    </row>
    <row r="5" spans="1:27" ht="45" x14ac:dyDescent="0.25">
      <c r="A5" s="164" t="s">
        <v>777</v>
      </c>
      <c r="B5" s="165" t="s">
        <v>778</v>
      </c>
      <c r="C5" s="164" t="s">
        <v>130</v>
      </c>
      <c r="D5" s="164" t="s">
        <v>139</v>
      </c>
      <c r="E5" s="164" t="s">
        <v>120</v>
      </c>
      <c r="F5" s="164" t="s">
        <v>119</v>
      </c>
      <c r="G5" s="164" t="s">
        <v>127</v>
      </c>
      <c r="H5" s="164" t="s">
        <v>132</v>
      </c>
      <c r="I5" s="164" t="s">
        <v>129</v>
      </c>
      <c r="J5" s="164" t="s">
        <v>133</v>
      </c>
      <c r="K5" s="164" t="s">
        <v>123</v>
      </c>
      <c r="L5" s="164" t="s">
        <v>128</v>
      </c>
      <c r="M5" s="164" t="s">
        <v>135</v>
      </c>
      <c r="N5" s="164" t="s">
        <v>118</v>
      </c>
      <c r="O5" s="164" t="s">
        <v>124</v>
      </c>
      <c r="P5" s="164" t="s">
        <v>137</v>
      </c>
      <c r="Q5" s="164" t="s">
        <v>134</v>
      </c>
      <c r="R5" s="164" t="s">
        <v>136</v>
      </c>
      <c r="S5" s="164" t="s">
        <v>126</v>
      </c>
      <c r="T5" s="164" t="s">
        <v>122</v>
      </c>
      <c r="U5" s="164" t="s">
        <v>131</v>
      </c>
      <c r="V5" s="164" t="s">
        <v>125</v>
      </c>
      <c r="W5" s="164" t="s">
        <v>140</v>
      </c>
      <c r="X5" s="164" t="s">
        <v>138</v>
      </c>
      <c r="Y5" s="164" t="s">
        <v>117</v>
      </c>
      <c r="Z5" s="166" t="s">
        <v>121</v>
      </c>
      <c r="AA5" s="167" t="s">
        <v>779</v>
      </c>
    </row>
    <row r="6" spans="1:27" x14ac:dyDescent="0.25">
      <c r="A6" s="168">
        <v>82</v>
      </c>
      <c r="B6" s="169" t="s">
        <v>780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1"/>
      <c r="AA6" s="170"/>
    </row>
    <row r="7" spans="1:27" x14ac:dyDescent="0.25">
      <c r="A7" s="1">
        <v>83</v>
      </c>
      <c r="B7" s="169" t="s">
        <v>781</v>
      </c>
      <c r="C7" s="172">
        <f t="array" ref="C7">SUM(IF(('[3]OM Cost'!$D$2:$D$20000=2016)+('[3]OM Cost'!$G$2:$G$20000=$A7)+('[3]OM Cost'!$A$2:$A$20000=C$1)=3,'[3]OM Cost'!$I$2:$I$20000))/MAX(1,COUNT(IF(('[3]OM Cost'!$D$2:$D$20000=2016)+('[3]OM Cost'!$G$2:$G$20000=$A7)+('[3]OM Cost'!$A$2:$A$20000=C$1)=3,'[3]OM Cost'!$I$2:$I$20000)))</f>
        <v>2636571</v>
      </c>
      <c r="D7" s="172">
        <f t="array" ref="D7">SUM(IF(('[3]OM Cost'!$D$2:$D$20000=2016)+('[3]OM Cost'!$G$2:$G$20000=$A7)+('[3]OM Cost'!$A$2:$A$20000=D$1)=3,'[3]OM Cost'!$I$2:$I$20000))/MAX(1,COUNT(IF(('[3]OM Cost'!$D$2:$D$20000=2016)+('[3]OM Cost'!$G$2:$G$20000=$A7)+('[3]OM Cost'!$A$2:$A$20000=D$1)=3,'[3]OM Cost'!$I$2:$I$20000)))</f>
        <v>781949</v>
      </c>
      <c r="E7" s="172">
        <f t="array" ref="E7">SUM(IF(('[3]OM Cost'!$D$2:$D$20000=2016)+('[3]OM Cost'!$G$2:$G$20000=$A7)+('[3]OM Cost'!$A$2:$A$20000=E$1)=3,'[3]OM Cost'!$I$2:$I$20000))/MAX(1,COUNT(IF(('[3]OM Cost'!$D$2:$D$20000=2016)+('[3]OM Cost'!$G$2:$G$20000=$A7)+('[3]OM Cost'!$A$2:$A$20000=E$1)=3,'[3]OM Cost'!$I$2:$I$20000)))</f>
        <v>12223</v>
      </c>
      <c r="F7" s="172">
        <f t="array" ref="F7">SUM(IF(('[3]OM Cost'!$D$2:$D$20000=2016)+('[3]OM Cost'!$G$2:$G$20000=$A7)+('[3]OM Cost'!$A$2:$A$20000=F$1)=3,'[3]OM Cost'!$I$2:$I$20000))/MAX(1,COUNT(IF(('[3]OM Cost'!$D$2:$D$20000=2016)+('[3]OM Cost'!$G$2:$G$20000=$A7)+('[3]OM Cost'!$A$2:$A$20000=F$1)=3,'[3]OM Cost'!$I$2:$I$20000)))</f>
        <v>417549</v>
      </c>
      <c r="G7" s="172">
        <f t="array" ref="G7">SUM(IF(('[3]OM Cost'!$D$2:$D$20000=2016)+('[3]OM Cost'!$G$2:$G$20000=$A7)+('[3]OM Cost'!$A$2:$A$20000=G$1)=3,'[3]OM Cost'!$I$2:$I$20000))/MAX(1,COUNT(IF(('[3]OM Cost'!$D$2:$D$20000=2016)+('[3]OM Cost'!$G$2:$G$20000=$A7)+('[3]OM Cost'!$A$2:$A$20000=G$1)=3,'[3]OM Cost'!$I$2:$I$20000)))</f>
        <v>2266013</v>
      </c>
      <c r="H7" s="172">
        <f t="array" ref="H7">SUM(IF(('[3]OM Cost'!$D$2:$D$20000=2016)+('[3]OM Cost'!$G$2:$G$20000=$A7)+('[3]OM Cost'!$A$2:$A$20000=H$1)=3,'[3]OM Cost'!$I$2:$I$20000))/MAX(1,COUNT(IF(('[3]OM Cost'!$D$2:$D$20000=2016)+('[3]OM Cost'!$G$2:$G$20000=$A7)+('[3]OM Cost'!$A$2:$A$20000=H$1)=3,'[3]OM Cost'!$I$2:$I$20000)))</f>
        <v>7696616</v>
      </c>
      <c r="I7" s="172">
        <f t="array" ref="I7">SUM(IF(('[3]OM Cost'!$D$2:$D$20000=2016)+('[3]OM Cost'!$G$2:$G$20000=$A7)+('[3]OM Cost'!$A$2:$A$20000=I$1)=3,'[3]OM Cost'!$I$2:$I$20000))/MAX(1,COUNT(IF(('[3]OM Cost'!$D$2:$D$20000=2016)+('[3]OM Cost'!$G$2:$G$20000=$A7)+('[3]OM Cost'!$A$2:$A$20000=I$1)=3,'[3]OM Cost'!$I$2:$I$20000)))</f>
        <v>1428194</v>
      </c>
      <c r="J7" s="172">
        <f t="array" ref="J7">SUM(IF(('[3]OM Cost'!$D$2:$D$20000=2016)+('[3]OM Cost'!$G$2:$G$20000=$A7)+('[3]OM Cost'!$A$2:$A$20000=J$1)=3,'[3]OM Cost'!$I$2:$I$20000))/MAX(1,COUNT(IF(('[3]OM Cost'!$D$2:$D$20000=2016)+('[3]OM Cost'!$G$2:$G$20000=$A7)+('[3]OM Cost'!$A$2:$A$20000=J$1)=3,'[3]OM Cost'!$I$2:$I$20000)))</f>
        <v>1745368</v>
      </c>
      <c r="K7" s="172">
        <f t="array" ref="K7">SUM(IF(('[3]OM Cost'!$D$2:$D$20000=2016)+('[3]OM Cost'!$G$2:$G$20000=$A7)+('[3]OM Cost'!$A$2:$A$20000=K$1)=3,'[3]OM Cost'!$I$2:$I$20000))/MAX(1,COUNT(IF(('[3]OM Cost'!$D$2:$D$20000=2016)+('[3]OM Cost'!$G$2:$G$20000=$A7)+('[3]OM Cost'!$A$2:$A$20000=K$1)=3,'[3]OM Cost'!$I$2:$I$20000)))</f>
        <v>64482</v>
      </c>
      <c r="L7" s="172">
        <f t="array" ref="L7">SUM(IF(('[3]OM Cost'!$D$2:$D$20000=2016)+('[3]OM Cost'!$G$2:$G$20000=$A7)+('[3]OM Cost'!$A$2:$A$20000=L$1)=3,'[3]OM Cost'!$I$2:$I$20000))/MAX(1,COUNT(IF(('[3]OM Cost'!$D$2:$D$20000=2016)+('[3]OM Cost'!$G$2:$G$20000=$A7)+('[3]OM Cost'!$A$2:$A$20000=L$1)=3,'[3]OM Cost'!$I$2:$I$20000)))</f>
        <v>1625690</v>
      </c>
      <c r="M7" s="172">
        <f t="array" ref="M7">SUM(IF(('[3]OM Cost'!$D$2:$D$20000=2016)+('[3]OM Cost'!$G$2:$G$20000=$A7)+('[3]OM Cost'!$A$2:$A$20000=M$1)=3,'[3]OM Cost'!$I$2:$I$20000))/MAX(1,COUNT(IF(('[3]OM Cost'!$D$2:$D$20000=2016)+('[3]OM Cost'!$G$2:$G$20000=$A7)+('[3]OM Cost'!$A$2:$A$20000=M$1)=3,'[3]OM Cost'!$I$2:$I$20000)))</f>
        <v>6990486</v>
      </c>
      <c r="N7" s="172">
        <f t="array" ref="N7">SUM(IF(('[3]OM Cost'!$D$2:$D$20000=2016)+('[3]OM Cost'!$G$2:$G$20000=$A7)+('[3]OM Cost'!$A$2:$A$20000=N$1)=3,'[3]OM Cost'!$I$2:$I$20000))/MAX(1,COUNT(IF(('[3]OM Cost'!$D$2:$D$20000=2016)+('[3]OM Cost'!$G$2:$G$20000=$A7)+('[3]OM Cost'!$A$2:$A$20000=N$1)=3,'[3]OM Cost'!$I$2:$I$20000)))</f>
        <v>1012414</v>
      </c>
      <c r="O7" s="172">
        <f t="array" ref="O7">SUM(IF(('[3]OM Cost'!$D$2:$D$20000=2016)+('[3]OM Cost'!$G$2:$G$20000=$A7)+('[3]OM Cost'!$A$2:$A$20000=O$1)=3,'[3]OM Cost'!$I$2:$I$20000))/MAX(1,COUNT(IF(('[3]OM Cost'!$D$2:$D$20000=2016)+('[3]OM Cost'!$G$2:$G$20000=$A7)+('[3]OM Cost'!$A$2:$A$20000=O$1)=3,'[3]OM Cost'!$I$2:$I$20000)))</f>
        <v>2953141</v>
      </c>
      <c r="P7" s="172">
        <f t="array" ref="P7">SUM(IF(('[3]OM Cost'!$D$2:$D$20000=2016)+('[3]OM Cost'!$G$2:$G$20000=$A7)+('[3]OM Cost'!$A$2:$A$20000=P$1)=3,'[3]OM Cost'!$I$2:$I$20000))/MAX(1,COUNT(IF(('[3]OM Cost'!$D$2:$D$20000=2016)+('[3]OM Cost'!$G$2:$G$20000=$A7)+('[3]OM Cost'!$A$2:$A$20000=P$1)=3,'[3]OM Cost'!$I$2:$I$20000)))</f>
        <v>653442</v>
      </c>
      <c r="Q7" s="172">
        <f t="array" ref="Q7">SUM(IF(('[3]OM Cost'!$D$2:$D$20000=2016)+('[3]OM Cost'!$G$2:$G$20000=$A7)+('[3]OM Cost'!$A$2:$A$20000=Q$1)=3,'[3]OM Cost'!$I$2:$I$20000))/MAX(1,COUNT(IF(('[3]OM Cost'!$D$2:$D$20000=2016)+('[3]OM Cost'!$G$2:$G$20000=$A7)+('[3]OM Cost'!$A$2:$A$20000=Q$1)=3,'[3]OM Cost'!$I$2:$I$20000)))</f>
        <v>301084</v>
      </c>
      <c r="R7" s="172">
        <f t="array" ref="R7">SUM(IF(('[3]OM Cost'!$D$2:$D$20000=2016)+('[3]OM Cost'!$G$2:$G$20000=$A7)+('[3]OM Cost'!$A$2:$A$20000=R$1)=3,'[3]OM Cost'!$I$2:$I$20000))/MAX(1,COUNT(IF(('[3]OM Cost'!$D$2:$D$20000=2016)+('[3]OM Cost'!$G$2:$G$20000=$A7)+('[3]OM Cost'!$A$2:$A$20000=R$1)=3,'[3]OM Cost'!$I$2:$I$20000)))</f>
        <v>2540071</v>
      </c>
      <c r="S7" s="172">
        <f t="array" ref="S7">SUM(IF(('[3]OM Cost'!$D$2:$D$20000=2016)+('[3]OM Cost'!$G$2:$G$20000=$A7)+('[3]OM Cost'!$A$2:$A$20000=S$1)=3,'[3]OM Cost'!$I$2:$I$20000))/MAX(1,COUNT(IF(('[3]OM Cost'!$D$2:$D$20000=2016)+('[3]OM Cost'!$G$2:$G$20000=$A7)+('[3]OM Cost'!$A$2:$A$20000=S$1)=3,'[3]OM Cost'!$I$2:$I$20000)))</f>
        <v>74615</v>
      </c>
      <c r="T7" s="172">
        <f t="array" ref="T7">SUM(IF(('[3]OM Cost'!$D$2:$D$20000=2016)+('[3]OM Cost'!$G$2:$G$20000=$A7)+('[3]OM Cost'!$A$2:$A$20000=T$1)=3,'[3]OM Cost'!$I$2:$I$20000))/MAX(1,COUNT(IF(('[3]OM Cost'!$D$2:$D$20000=2016)+('[3]OM Cost'!$G$2:$G$20000=$A7)+('[3]OM Cost'!$A$2:$A$20000=T$1)=3,'[3]OM Cost'!$I$2:$I$20000)))</f>
        <v>448274</v>
      </c>
      <c r="U7" s="172">
        <f t="array" ref="U7">SUM(IF(('[3]OM Cost'!$D$2:$D$20000=2016)+('[3]OM Cost'!$G$2:$G$20000=$A7)+('[3]OM Cost'!$A$2:$A$20000=U$1)=3,'[3]OM Cost'!$I$2:$I$20000))/MAX(1,COUNT(IF(('[3]OM Cost'!$D$2:$D$20000=2016)+('[3]OM Cost'!$G$2:$G$20000=$A7)+('[3]OM Cost'!$A$2:$A$20000=U$1)=3,'[3]OM Cost'!$I$2:$I$20000)))</f>
        <v>1980822</v>
      </c>
      <c r="V7" s="172">
        <f t="array" ref="V7">SUM(IF(('[3]OM Cost'!$D$2:$D$20000=2016)+('[3]OM Cost'!$G$2:$G$20000=$A7)+('[3]OM Cost'!$A$2:$A$20000=V$1)=3,'[3]OM Cost'!$I$2:$I$20000))/MAX(1,COUNT(IF(('[3]OM Cost'!$D$2:$D$20000=2016)+('[3]OM Cost'!$G$2:$G$20000=$A7)+('[3]OM Cost'!$A$2:$A$20000=V$1)=3,'[3]OM Cost'!$I$2:$I$20000)))</f>
        <v>452645</v>
      </c>
      <c r="W7" s="172">
        <f t="array" ref="W7">SUM(IF(('[3]OM Cost'!$D$2:$D$20000=2016)+('[3]OM Cost'!$G$2:$G$20000=$A7)+('[3]OM Cost'!$A$2:$A$20000=W$1)=3,'[3]OM Cost'!$I$2:$I$20000))/MAX(1,COUNT(IF(('[3]OM Cost'!$D$2:$D$20000=2016)+('[3]OM Cost'!$G$2:$G$20000=$A7)+('[3]OM Cost'!$A$2:$A$20000=W$1)=3,'[3]OM Cost'!$I$2:$I$20000)))</f>
        <v>233406</v>
      </c>
      <c r="X7" s="172">
        <f t="array" ref="X7">SUM(IF(('[3]OM Cost'!$D$2:$D$20000=2016)+('[3]OM Cost'!$G$2:$G$20000=$A7)+('[3]OM Cost'!$A$2:$A$20000=X$1)=3,'[3]OM Cost'!$I$2:$I$20000))/MAX(1,COUNT(IF(('[3]OM Cost'!$D$2:$D$20000=2016)+('[3]OM Cost'!$G$2:$G$20000=$A7)+('[3]OM Cost'!$A$2:$A$20000=X$1)=3,'[3]OM Cost'!$I$2:$I$20000)))</f>
        <v>623364</v>
      </c>
      <c r="Y7" s="172">
        <f t="array" ref="Y7">SUM(IF(('[3]OM Cost'!$D$2:$D$20000=2016)+('[3]OM Cost'!$G$2:$G$20000=$A7)+('[3]OM Cost'!$A$2:$A$20000=Y$1)=3,'[3]OM Cost'!$I$2:$I$20000))/MAX(1,COUNT(IF(('[3]OM Cost'!$D$2:$D$20000=2016)+('[3]OM Cost'!$G$2:$G$20000=$A7)+('[3]OM Cost'!$A$2:$A$20000=Y$1)=3,'[3]OM Cost'!$I$2:$I$20000)))</f>
        <v>5050641</v>
      </c>
      <c r="Z7" s="173">
        <f t="array" ref="Z7">SUM(IF(('[3]OM Cost'!$D$2:$D$20000=2016)+('[3]OM Cost'!$G$2:$G$20000=$A7)+('[3]OM Cost'!$A$2:$A$20000=Z$1)=3,'[3]OM Cost'!$I$2:$I$20000))/MAX(1,COUNT(IF(('[3]OM Cost'!$D$2:$D$20000=2016)+('[3]OM Cost'!$G$2:$G$20000=$A7)+('[3]OM Cost'!$A$2:$A$20000=Z$1)=3,'[3]OM Cost'!$I$2:$I$20000)))</f>
        <v>1641654</v>
      </c>
      <c r="AA7" s="174">
        <f t="shared" ref="AA7:AA22" si="0">AVERAGE(C7:Z7)</f>
        <v>1817946.4166666667</v>
      </c>
    </row>
    <row r="8" spans="1:27" x14ac:dyDescent="0.25">
      <c r="A8" s="1">
        <v>85</v>
      </c>
      <c r="B8" s="34" t="s">
        <v>782</v>
      </c>
      <c r="C8" s="172">
        <v>0</v>
      </c>
      <c r="D8" s="172">
        <v>0</v>
      </c>
      <c r="E8" s="172">
        <v>0</v>
      </c>
      <c r="F8" s="172">
        <v>0</v>
      </c>
      <c r="G8" s="172">
        <v>0</v>
      </c>
      <c r="H8" s="172">
        <v>0</v>
      </c>
      <c r="I8" s="172">
        <v>0</v>
      </c>
      <c r="J8" s="172">
        <v>0</v>
      </c>
      <c r="K8" s="172">
        <v>0</v>
      </c>
      <c r="L8" s="172">
        <v>0</v>
      </c>
      <c r="M8" s="172">
        <v>0</v>
      </c>
      <c r="N8" s="172">
        <v>0</v>
      </c>
      <c r="O8" s="172">
        <v>0</v>
      </c>
      <c r="P8" s="172">
        <v>0</v>
      </c>
      <c r="Q8" s="172">
        <v>0</v>
      </c>
      <c r="R8" s="172">
        <v>0</v>
      </c>
      <c r="S8" s="172">
        <v>0</v>
      </c>
      <c r="T8" s="172">
        <v>0</v>
      </c>
      <c r="U8" s="172">
        <v>0</v>
      </c>
      <c r="V8" s="172">
        <v>0</v>
      </c>
      <c r="W8" s="172">
        <v>0</v>
      </c>
      <c r="X8" s="172">
        <v>0</v>
      </c>
      <c r="Y8" s="172">
        <v>0</v>
      </c>
      <c r="Z8" s="173">
        <v>0</v>
      </c>
      <c r="AA8" s="174">
        <f t="shared" si="0"/>
        <v>0</v>
      </c>
    </row>
    <row r="9" spans="1:27" x14ac:dyDescent="0.25">
      <c r="A9" s="1">
        <f>A8+1</f>
        <v>86</v>
      </c>
      <c r="B9" s="34" t="s">
        <v>783</v>
      </c>
      <c r="C9" s="172">
        <v>0</v>
      </c>
      <c r="D9" s="172">
        <v>0</v>
      </c>
      <c r="E9" s="172">
        <v>0</v>
      </c>
      <c r="F9" s="172">
        <v>0</v>
      </c>
      <c r="G9" s="172">
        <v>0</v>
      </c>
      <c r="H9" s="172">
        <v>0</v>
      </c>
      <c r="I9" s="172">
        <v>0</v>
      </c>
      <c r="J9" s="172">
        <v>0</v>
      </c>
      <c r="K9" s="172">
        <v>0</v>
      </c>
      <c r="L9" s="172">
        <v>0</v>
      </c>
      <c r="M9" s="172">
        <v>0</v>
      </c>
      <c r="N9" s="172">
        <v>0</v>
      </c>
      <c r="O9" s="172">
        <v>0</v>
      </c>
      <c r="P9" s="172">
        <v>0</v>
      </c>
      <c r="Q9" s="172">
        <v>0</v>
      </c>
      <c r="R9" s="172">
        <v>0</v>
      </c>
      <c r="S9" s="172">
        <v>0</v>
      </c>
      <c r="T9" s="172">
        <v>0</v>
      </c>
      <c r="U9" s="172">
        <v>0</v>
      </c>
      <c r="V9" s="172">
        <v>0</v>
      </c>
      <c r="W9" s="172">
        <v>0</v>
      </c>
      <c r="X9" s="172">
        <v>0</v>
      </c>
      <c r="Y9" s="172">
        <v>0</v>
      </c>
      <c r="Z9" s="173">
        <v>0</v>
      </c>
      <c r="AA9" s="174">
        <f t="shared" si="0"/>
        <v>0</v>
      </c>
    </row>
    <row r="10" spans="1:27" x14ac:dyDescent="0.25">
      <c r="A10" s="1">
        <f>A9+1</f>
        <v>87</v>
      </c>
      <c r="B10" s="34" t="s">
        <v>784</v>
      </c>
      <c r="C10" s="172">
        <v>0</v>
      </c>
      <c r="D10" s="172">
        <v>0</v>
      </c>
      <c r="E10" s="172">
        <v>0</v>
      </c>
      <c r="F10" s="172">
        <v>0</v>
      </c>
      <c r="G10" s="172">
        <v>0</v>
      </c>
      <c r="H10" s="172">
        <v>0</v>
      </c>
      <c r="I10" s="172">
        <v>0</v>
      </c>
      <c r="J10" s="172">
        <v>0</v>
      </c>
      <c r="K10" s="172">
        <v>0</v>
      </c>
      <c r="L10" s="172">
        <v>0</v>
      </c>
      <c r="M10" s="172">
        <v>0</v>
      </c>
      <c r="N10" s="172">
        <v>0</v>
      </c>
      <c r="O10" s="172">
        <v>0</v>
      </c>
      <c r="P10" s="172">
        <v>0</v>
      </c>
      <c r="Q10" s="172">
        <v>0</v>
      </c>
      <c r="R10" s="172">
        <v>0</v>
      </c>
      <c r="S10" s="172">
        <v>0</v>
      </c>
      <c r="T10" s="172">
        <v>0</v>
      </c>
      <c r="U10" s="172">
        <v>0</v>
      </c>
      <c r="V10" s="172">
        <v>0</v>
      </c>
      <c r="W10" s="172">
        <v>0</v>
      </c>
      <c r="X10" s="172">
        <v>0</v>
      </c>
      <c r="Y10" s="172">
        <v>0</v>
      </c>
      <c r="Z10" s="173">
        <v>0</v>
      </c>
      <c r="AA10" s="174">
        <f t="shared" si="0"/>
        <v>0</v>
      </c>
    </row>
    <row r="11" spans="1:27" x14ac:dyDescent="0.25">
      <c r="A11" s="1">
        <f t="shared" ref="A11:A21" si="1">A10+1</f>
        <v>88</v>
      </c>
      <c r="B11" s="34" t="s">
        <v>785</v>
      </c>
      <c r="C11" s="172">
        <v>0</v>
      </c>
      <c r="D11" s="172">
        <v>0</v>
      </c>
      <c r="E11" s="172">
        <v>0</v>
      </c>
      <c r="F11" s="172">
        <v>0</v>
      </c>
      <c r="G11" s="172">
        <v>0</v>
      </c>
      <c r="H11" s="172">
        <v>0</v>
      </c>
      <c r="I11" s="172">
        <v>0</v>
      </c>
      <c r="J11" s="172">
        <v>0</v>
      </c>
      <c r="K11" s="172">
        <v>0</v>
      </c>
      <c r="L11" s="172">
        <v>0</v>
      </c>
      <c r="M11" s="172">
        <v>0</v>
      </c>
      <c r="N11" s="172">
        <v>0</v>
      </c>
      <c r="O11" s="172">
        <v>0</v>
      </c>
      <c r="P11" s="172">
        <v>0</v>
      </c>
      <c r="Q11" s="172">
        <v>0</v>
      </c>
      <c r="R11" s="172">
        <v>0</v>
      </c>
      <c r="S11" s="172">
        <v>0</v>
      </c>
      <c r="T11" s="172">
        <v>0</v>
      </c>
      <c r="U11" s="172">
        <v>0</v>
      </c>
      <c r="V11" s="172">
        <v>0</v>
      </c>
      <c r="W11" s="172">
        <v>0</v>
      </c>
      <c r="X11" s="172">
        <v>0</v>
      </c>
      <c r="Y11" s="172">
        <v>0</v>
      </c>
      <c r="Z11" s="173">
        <v>0</v>
      </c>
      <c r="AA11" s="174">
        <f t="shared" si="0"/>
        <v>0</v>
      </c>
    </row>
    <row r="12" spans="1:27" x14ac:dyDescent="0.25">
      <c r="A12" s="1">
        <f t="shared" si="1"/>
        <v>89</v>
      </c>
      <c r="B12" s="34" t="s">
        <v>786</v>
      </c>
      <c r="C12" s="172">
        <v>0</v>
      </c>
      <c r="D12" s="172">
        <v>0</v>
      </c>
      <c r="E12" s="172">
        <v>0</v>
      </c>
      <c r="F12" s="172">
        <v>0</v>
      </c>
      <c r="G12" s="172">
        <v>0</v>
      </c>
      <c r="H12" s="172">
        <v>0</v>
      </c>
      <c r="I12" s="172">
        <v>0</v>
      </c>
      <c r="J12" s="172">
        <v>0</v>
      </c>
      <c r="K12" s="172">
        <v>0</v>
      </c>
      <c r="L12" s="172">
        <v>0</v>
      </c>
      <c r="M12" s="172">
        <v>0</v>
      </c>
      <c r="N12" s="172">
        <v>0</v>
      </c>
      <c r="O12" s="172">
        <v>0</v>
      </c>
      <c r="P12" s="172">
        <v>0</v>
      </c>
      <c r="Q12" s="172">
        <v>0</v>
      </c>
      <c r="R12" s="172">
        <v>0</v>
      </c>
      <c r="S12" s="172">
        <v>0</v>
      </c>
      <c r="T12" s="172">
        <v>0</v>
      </c>
      <c r="U12" s="172">
        <v>0</v>
      </c>
      <c r="V12" s="172">
        <v>0</v>
      </c>
      <c r="W12" s="172">
        <v>0</v>
      </c>
      <c r="X12" s="172">
        <v>0</v>
      </c>
      <c r="Y12" s="172">
        <v>0</v>
      </c>
      <c r="Z12" s="173">
        <v>0</v>
      </c>
      <c r="AA12" s="174">
        <f t="shared" si="0"/>
        <v>0</v>
      </c>
    </row>
    <row r="13" spans="1:27" x14ac:dyDescent="0.25">
      <c r="A13" s="1">
        <f t="shared" si="1"/>
        <v>90</v>
      </c>
      <c r="B13" s="34" t="s">
        <v>787</v>
      </c>
      <c r="C13" s="172">
        <v>0</v>
      </c>
      <c r="D13" s="172">
        <v>0</v>
      </c>
      <c r="E13" s="172">
        <v>0</v>
      </c>
      <c r="F13" s="172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2">
        <v>0</v>
      </c>
      <c r="N13" s="172">
        <v>0</v>
      </c>
      <c r="O13" s="172">
        <v>0</v>
      </c>
      <c r="P13" s="172">
        <v>0</v>
      </c>
      <c r="Q13" s="172">
        <v>0</v>
      </c>
      <c r="R13" s="172">
        <v>0</v>
      </c>
      <c r="S13" s="172">
        <v>0</v>
      </c>
      <c r="T13" s="172">
        <v>0</v>
      </c>
      <c r="U13" s="172">
        <v>0</v>
      </c>
      <c r="V13" s="172">
        <v>0</v>
      </c>
      <c r="W13" s="172">
        <v>0</v>
      </c>
      <c r="X13" s="172">
        <v>0</v>
      </c>
      <c r="Y13" s="172">
        <v>0</v>
      </c>
      <c r="Z13" s="173">
        <v>0</v>
      </c>
      <c r="AA13" s="174">
        <f t="shared" si="0"/>
        <v>0</v>
      </c>
    </row>
    <row r="14" spans="1:27" x14ac:dyDescent="0.25">
      <c r="A14" s="1">
        <f t="shared" si="1"/>
        <v>91</v>
      </c>
      <c r="B14" s="34" t="s">
        <v>788</v>
      </c>
      <c r="C14" s="172">
        <v>0</v>
      </c>
      <c r="D14" s="172">
        <v>0</v>
      </c>
      <c r="E14" s="172">
        <v>0</v>
      </c>
      <c r="F14" s="172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2">
        <v>0</v>
      </c>
      <c r="N14" s="172">
        <v>0</v>
      </c>
      <c r="O14" s="172">
        <v>0</v>
      </c>
      <c r="P14" s="172">
        <v>0</v>
      </c>
      <c r="Q14" s="172">
        <v>0</v>
      </c>
      <c r="R14" s="172">
        <v>0</v>
      </c>
      <c r="S14" s="172">
        <v>0</v>
      </c>
      <c r="T14" s="172">
        <v>0</v>
      </c>
      <c r="U14" s="172">
        <v>0</v>
      </c>
      <c r="V14" s="172">
        <v>0</v>
      </c>
      <c r="W14" s="172">
        <v>0</v>
      </c>
      <c r="X14" s="172">
        <v>0</v>
      </c>
      <c r="Y14" s="172">
        <v>0</v>
      </c>
      <c r="Z14" s="173">
        <v>0</v>
      </c>
      <c r="AA14" s="174">
        <f t="shared" si="0"/>
        <v>0</v>
      </c>
    </row>
    <row r="15" spans="1:27" x14ac:dyDescent="0.25">
      <c r="A15" s="1">
        <f t="shared" si="1"/>
        <v>92</v>
      </c>
      <c r="B15" s="34" t="s">
        <v>789</v>
      </c>
      <c r="C15" s="172">
        <v>0</v>
      </c>
      <c r="D15" s="172">
        <v>0</v>
      </c>
      <c r="E15" s="172">
        <v>0</v>
      </c>
      <c r="F15" s="172">
        <v>0</v>
      </c>
      <c r="G15" s="172">
        <v>0</v>
      </c>
      <c r="H15" s="172">
        <v>0</v>
      </c>
      <c r="I15" s="172">
        <v>0</v>
      </c>
      <c r="J15" s="172">
        <v>0</v>
      </c>
      <c r="K15" s="172">
        <v>0</v>
      </c>
      <c r="L15" s="172">
        <v>0</v>
      </c>
      <c r="M15" s="172">
        <v>0</v>
      </c>
      <c r="N15" s="172">
        <v>0</v>
      </c>
      <c r="O15" s="172">
        <v>0</v>
      </c>
      <c r="P15" s="172">
        <v>0</v>
      </c>
      <c r="Q15" s="172">
        <v>0</v>
      </c>
      <c r="R15" s="172">
        <v>0</v>
      </c>
      <c r="S15" s="172">
        <v>0</v>
      </c>
      <c r="T15" s="172">
        <v>0</v>
      </c>
      <c r="U15" s="172">
        <v>0</v>
      </c>
      <c r="V15" s="172">
        <v>0</v>
      </c>
      <c r="W15" s="172">
        <v>0</v>
      </c>
      <c r="X15" s="172">
        <v>0</v>
      </c>
      <c r="Y15" s="172">
        <v>0</v>
      </c>
      <c r="Z15" s="173">
        <v>0</v>
      </c>
      <c r="AA15" s="174">
        <f t="shared" si="0"/>
        <v>0</v>
      </c>
    </row>
    <row r="16" spans="1:27" x14ac:dyDescent="0.25">
      <c r="A16" s="1">
        <f t="shared" si="1"/>
        <v>93</v>
      </c>
      <c r="B16" s="34" t="s">
        <v>790</v>
      </c>
      <c r="C16" s="172">
        <v>0</v>
      </c>
      <c r="D16" s="172">
        <v>0</v>
      </c>
      <c r="E16" s="172">
        <v>0</v>
      </c>
      <c r="F16" s="172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2">
        <v>0</v>
      </c>
      <c r="N16" s="172">
        <v>0</v>
      </c>
      <c r="O16" s="172">
        <v>0</v>
      </c>
      <c r="P16" s="172">
        <v>0</v>
      </c>
      <c r="Q16" s="172">
        <v>0</v>
      </c>
      <c r="R16" s="172">
        <v>0</v>
      </c>
      <c r="S16" s="172">
        <v>0</v>
      </c>
      <c r="T16" s="172">
        <v>0</v>
      </c>
      <c r="U16" s="172">
        <v>0</v>
      </c>
      <c r="V16" s="172">
        <v>0</v>
      </c>
      <c r="W16" s="172">
        <v>0</v>
      </c>
      <c r="X16" s="172">
        <v>0</v>
      </c>
      <c r="Y16" s="172">
        <v>0</v>
      </c>
      <c r="Z16" s="173">
        <v>0</v>
      </c>
      <c r="AA16" s="174">
        <f t="shared" si="0"/>
        <v>0</v>
      </c>
    </row>
    <row r="17" spans="1:27" x14ac:dyDescent="0.25">
      <c r="A17" s="1">
        <f t="shared" si="1"/>
        <v>94</v>
      </c>
      <c r="B17" s="34" t="s">
        <v>791</v>
      </c>
      <c r="C17" s="172">
        <f t="array" ref="C17">SUM(IF(('[3]OM Cost'!$D$2:$D$20000=2016)+('[3]OM Cost'!$G$2:$G$20000=$A17)+('[3]OM Cost'!$A$2:$A$20000=C$1)=3,'[3]OM Cost'!$I$2:$I$20000))/MAX(1,COUNT(IF(('[3]OM Cost'!$D$2:$D$20000=2016)+('[3]OM Cost'!$G$2:$G$20000=$A17)+('[3]OM Cost'!$A$2:$A$20000=C$1)=3,'[3]OM Cost'!$I$2:$I$20000)))</f>
        <v>819270</v>
      </c>
      <c r="D17" s="172">
        <f t="array" ref="D17">SUM(IF(('[3]OM Cost'!$D$2:$D$20000=2016)+('[3]OM Cost'!$G$2:$G$20000=$A17)+('[3]OM Cost'!$A$2:$A$20000=D$1)=3,'[3]OM Cost'!$I$2:$I$20000))/MAX(1,COUNT(IF(('[3]OM Cost'!$D$2:$D$20000=2016)+('[3]OM Cost'!$G$2:$G$20000=$A17)+('[3]OM Cost'!$A$2:$A$20000=D$1)=3,'[3]OM Cost'!$I$2:$I$20000)))</f>
        <v>1383116</v>
      </c>
      <c r="E17" s="172">
        <f t="array" ref="E17">SUM(IF(('[3]OM Cost'!$D$2:$D$20000=2016)+('[3]OM Cost'!$G$2:$G$20000=$A17)+('[3]OM Cost'!$A$2:$A$20000=E$1)=3,'[3]OM Cost'!$I$2:$I$20000))/MAX(1,COUNT(IF(('[3]OM Cost'!$D$2:$D$20000=2016)+('[3]OM Cost'!$G$2:$G$20000=$A17)+('[3]OM Cost'!$A$2:$A$20000=E$1)=3,'[3]OM Cost'!$I$2:$I$20000)))</f>
        <v>638356</v>
      </c>
      <c r="F17" s="172">
        <f t="array" ref="F17">SUM(IF(('[3]OM Cost'!$D$2:$D$20000=2016)+('[3]OM Cost'!$G$2:$G$20000=$A17)+('[3]OM Cost'!$A$2:$A$20000=F$1)=3,'[3]OM Cost'!$I$2:$I$20000))/MAX(1,COUNT(IF(('[3]OM Cost'!$D$2:$D$20000=2016)+('[3]OM Cost'!$G$2:$G$20000=$A17)+('[3]OM Cost'!$A$2:$A$20000=F$1)=3,'[3]OM Cost'!$I$2:$I$20000)))</f>
        <v>1219918</v>
      </c>
      <c r="G17" s="172">
        <f t="array" ref="G17">SUM(IF(('[3]OM Cost'!$D$2:$D$20000=2016)+('[3]OM Cost'!$G$2:$G$20000=$A17)+('[3]OM Cost'!$A$2:$A$20000=G$1)=3,'[3]OM Cost'!$I$2:$I$20000))/MAX(1,COUNT(IF(('[3]OM Cost'!$D$2:$D$20000=2016)+('[3]OM Cost'!$G$2:$G$20000=$A17)+('[3]OM Cost'!$A$2:$A$20000=G$1)=3,'[3]OM Cost'!$I$2:$I$20000)))</f>
        <v>0</v>
      </c>
      <c r="H17" s="172">
        <f t="array" ref="H17">SUM(IF(('[3]OM Cost'!$D$2:$D$20000=2016)+('[3]OM Cost'!$G$2:$G$20000=$A17)+('[3]OM Cost'!$A$2:$A$20000=H$1)=3,'[3]OM Cost'!$I$2:$I$20000))/MAX(1,COUNT(IF(('[3]OM Cost'!$D$2:$D$20000=2016)+('[3]OM Cost'!$G$2:$G$20000=$A17)+('[3]OM Cost'!$A$2:$A$20000=H$1)=3,'[3]OM Cost'!$I$2:$I$20000)))</f>
        <v>523824</v>
      </c>
      <c r="I17" s="172">
        <f t="array" ref="I17">SUM(IF(('[3]OM Cost'!$D$2:$D$20000=2016)+('[3]OM Cost'!$G$2:$G$20000=$A17)+('[3]OM Cost'!$A$2:$A$20000=I$1)=3,'[3]OM Cost'!$I$2:$I$20000))/MAX(1,COUNT(IF(('[3]OM Cost'!$D$2:$D$20000=2016)+('[3]OM Cost'!$G$2:$G$20000=$A17)+('[3]OM Cost'!$A$2:$A$20000=I$1)=3,'[3]OM Cost'!$I$2:$I$20000)))</f>
        <v>3102976</v>
      </c>
      <c r="J17" s="172">
        <f t="array" ref="J17">SUM(IF(('[3]OM Cost'!$D$2:$D$20000=2016)+('[3]OM Cost'!$G$2:$G$20000=$A17)+('[3]OM Cost'!$A$2:$A$20000=J$1)=3,'[3]OM Cost'!$I$2:$I$20000))/MAX(1,COUNT(IF(('[3]OM Cost'!$D$2:$D$20000=2016)+('[3]OM Cost'!$G$2:$G$20000=$A17)+('[3]OM Cost'!$A$2:$A$20000=J$1)=3,'[3]OM Cost'!$I$2:$I$20000)))</f>
        <v>82282</v>
      </c>
      <c r="K17" s="172">
        <f t="array" ref="K17">SUM(IF(('[3]OM Cost'!$D$2:$D$20000=2016)+('[3]OM Cost'!$G$2:$G$20000=$A17)+('[3]OM Cost'!$A$2:$A$20000=K$1)=3,'[3]OM Cost'!$I$2:$I$20000))/MAX(1,COUNT(IF(('[3]OM Cost'!$D$2:$D$20000=2016)+('[3]OM Cost'!$G$2:$G$20000=$A17)+('[3]OM Cost'!$A$2:$A$20000=K$1)=3,'[3]OM Cost'!$I$2:$I$20000)))</f>
        <v>314630</v>
      </c>
      <c r="L17" s="172">
        <f t="array" ref="L17">SUM(IF(('[3]OM Cost'!$D$2:$D$20000=2016)+('[3]OM Cost'!$G$2:$G$20000=$A17)+('[3]OM Cost'!$A$2:$A$20000=L$1)=3,'[3]OM Cost'!$I$2:$I$20000))/MAX(1,COUNT(IF(('[3]OM Cost'!$D$2:$D$20000=2016)+('[3]OM Cost'!$G$2:$G$20000=$A17)+('[3]OM Cost'!$A$2:$A$20000=L$1)=3,'[3]OM Cost'!$I$2:$I$20000)))</f>
        <v>605555</v>
      </c>
      <c r="M17" s="172">
        <f t="array" ref="M17">SUM(IF(('[3]OM Cost'!$D$2:$D$20000=2016)+('[3]OM Cost'!$G$2:$G$20000=$A17)+('[3]OM Cost'!$A$2:$A$20000=M$1)=3,'[3]OM Cost'!$I$2:$I$20000))/MAX(1,COUNT(IF(('[3]OM Cost'!$D$2:$D$20000=2016)+('[3]OM Cost'!$G$2:$G$20000=$A17)+('[3]OM Cost'!$A$2:$A$20000=M$1)=3,'[3]OM Cost'!$I$2:$I$20000)))</f>
        <v>598518</v>
      </c>
      <c r="N17" s="172">
        <f t="array" ref="N17">SUM(IF(('[3]OM Cost'!$D$2:$D$20000=2016)+('[3]OM Cost'!$G$2:$G$20000=$A17)+('[3]OM Cost'!$A$2:$A$20000=N$1)=3,'[3]OM Cost'!$I$2:$I$20000))/MAX(1,COUNT(IF(('[3]OM Cost'!$D$2:$D$20000=2016)+('[3]OM Cost'!$G$2:$G$20000=$A17)+('[3]OM Cost'!$A$2:$A$20000=N$1)=3,'[3]OM Cost'!$I$2:$I$20000)))</f>
        <v>71896</v>
      </c>
      <c r="O17" s="172">
        <f t="array" ref="O17">SUM(IF(('[3]OM Cost'!$D$2:$D$20000=2016)+('[3]OM Cost'!$G$2:$G$20000=$A17)+('[3]OM Cost'!$A$2:$A$20000=O$1)=3,'[3]OM Cost'!$I$2:$I$20000))/MAX(1,COUNT(IF(('[3]OM Cost'!$D$2:$D$20000=2016)+('[3]OM Cost'!$G$2:$G$20000=$A17)+('[3]OM Cost'!$A$2:$A$20000=O$1)=3,'[3]OM Cost'!$I$2:$I$20000)))</f>
        <v>953376</v>
      </c>
      <c r="P17" s="172">
        <f t="array" ref="P17">SUM(IF(('[3]OM Cost'!$D$2:$D$20000=2016)+('[3]OM Cost'!$G$2:$G$20000=$A17)+('[3]OM Cost'!$A$2:$A$20000=P$1)=3,'[3]OM Cost'!$I$2:$I$20000))/MAX(1,COUNT(IF(('[3]OM Cost'!$D$2:$D$20000=2016)+('[3]OM Cost'!$G$2:$G$20000=$A17)+('[3]OM Cost'!$A$2:$A$20000=P$1)=3,'[3]OM Cost'!$I$2:$I$20000)))</f>
        <v>494150</v>
      </c>
      <c r="Q17" s="172">
        <f t="array" ref="Q17">SUM(IF(('[3]OM Cost'!$D$2:$D$20000=2016)+('[3]OM Cost'!$G$2:$G$20000=$A17)+('[3]OM Cost'!$A$2:$A$20000=Q$1)=3,'[3]OM Cost'!$I$2:$I$20000))/MAX(1,COUNT(IF(('[3]OM Cost'!$D$2:$D$20000=2016)+('[3]OM Cost'!$G$2:$G$20000=$A17)+('[3]OM Cost'!$A$2:$A$20000=Q$1)=3,'[3]OM Cost'!$I$2:$I$20000)))</f>
        <v>761834</v>
      </c>
      <c r="R17" s="172">
        <f t="array" ref="R17">SUM(IF(('[3]OM Cost'!$D$2:$D$20000=2016)+('[3]OM Cost'!$G$2:$G$20000=$A17)+('[3]OM Cost'!$A$2:$A$20000=R$1)=3,'[3]OM Cost'!$I$2:$I$20000))/MAX(1,COUNT(IF(('[3]OM Cost'!$D$2:$D$20000=2016)+('[3]OM Cost'!$G$2:$G$20000=$A17)+('[3]OM Cost'!$A$2:$A$20000=R$1)=3,'[3]OM Cost'!$I$2:$I$20000)))</f>
        <v>513129</v>
      </c>
      <c r="S17" s="172">
        <f t="array" ref="S17">SUM(IF(('[3]OM Cost'!$D$2:$D$20000=2016)+('[3]OM Cost'!$G$2:$G$20000=$A17)+('[3]OM Cost'!$A$2:$A$20000=S$1)=3,'[3]OM Cost'!$I$2:$I$20000))/MAX(1,COUNT(IF(('[3]OM Cost'!$D$2:$D$20000=2016)+('[3]OM Cost'!$G$2:$G$20000=$A17)+('[3]OM Cost'!$A$2:$A$20000=S$1)=3,'[3]OM Cost'!$I$2:$I$20000)))</f>
        <v>18681</v>
      </c>
      <c r="T17" s="172">
        <f t="array" ref="T17">SUM(IF(('[3]OM Cost'!$D$2:$D$20000=2016)+('[3]OM Cost'!$G$2:$G$20000=$A17)+('[3]OM Cost'!$A$2:$A$20000=T$1)=3,'[3]OM Cost'!$I$2:$I$20000))/MAX(1,COUNT(IF(('[3]OM Cost'!$D$2:$D$20000=2016)+('[3]OM Cost'!$G$2:$G$20000=$A17)+('[3]OM Cost'!$A$2:$A$20000=T$1)=3,'[3]OM Cost'!$I$2:$I$20000)))</f>
        <v>76906</v>
      </c>
      <c r="U17" s="172">
        <f t="array" ref="U17">SUM(IF(('[3]OM Cost'!$D$2:$D$20000=2016)+('[3]OM Cost'!$G$2:$G$20000=$A17)+('[3]OM Cost'!$A$2:$A$20000=U$1)=3,'[3]OM Cost'!$I$2:$I$20000))/MAX(1,COUNT(IF(('[3]OM Cost'!$D$2:$D$20000=2016)+('[3]OM Cost'!$G$2:$G$20000=$A17)+('[3]OM Cost'!$A$2:$A$20000=U$1)=3,'[3]OM Cost'!$I$2:$I$20000)))</f>
        <v>6730256</v>
      </c>
      <c r="V17" s="172">
        <f t="array" ref="V17">SUM(IF(('[3]OM Cost'!$D$2:$D$20000=2016)+('[3]OM Cost'!$G$2:$G$20000=$A17)+('[3]OM Cost'!$A$2:$A$20000=V$1)=3,'[3]OM Cost'!$I$2:$I$20000))/MAX(1,COUNT(IF(('[3]OM Cost'!$D$2:$D$20000=2016)+('[3]OM Cost'!$G$2:$G$20000=$A17)+('[3]OM Cost'!$A$2:$A$20000=V$1)=3,'[3]OM Cost'!$I$2:$I$20000)))</f>
        <v>288636</v>
      </c>
      <c r="W17" s="172">
        <f t="array" ref="W17">SUM(IF(('[3]OM Cost'!$D$2:$D$20000=2016)+('[3]OM Cost'!$G$2:$G$20000=$A17)+('[3]OM Cost'!$A$2:$A$20000=W$1)=3,'[3]OM Cost'!$I$2:$I$20000))/MAX(1,COUNT(IF(('[3]OM Cost'!$D$2:$D$20000=2016)+('[3]OM Cost'!$G$2:$G$20000=$A17)+('[3]OM Cost'!$A$2:$A$20000=W$1)=3,'[3]OM Cost'!$I$2:$I$20000)))</f>
        <v>71041</v>
      </c>
      <c r="X17" s="172">
        <f t="array" ref="X17">SUM(IF(('[3]OM Cost'!$D$2:$D$20000=2016)+('[3]OM Cost'!$G$2:$G$20000=$A17)+('[3]OM Cost'!$A$2:$A$20000=X$1)=3,'[3]OM Cost'!$I$2:$I$20000))/MAX(1,COUNT(IF(('[3]OM Cost'!$D$2:$D$20000=2016)+('[3]OM Cost'!$G$2:$G$20000=$A17)+('[3]OM Cost'!$A$2:$A$20000=X$1)=3,'[3]OM Cost'!$I$2:$I$20000)))</f>
        <v>12676</v>
      </c>
      <c r="Y17" s="172">
        <f t="array" ref="Y17">SUM(IF(('[3]OM Cost'!$D$2:$D$20000=2016)+('[3]OM Cost'!$G$2:$G$20000=$A17)+('[3]OM Cost'!$A$2:$A$20000=Y$1)=3,'[3]OM Cost'!$I$2:$I$20000))/MAX(1,COUNT(IF(('[3]OM Cost'!$D$2:$D$20000=2016)+('[3]OM Cost'!$G$2:$G$20000=$A17)+('[3]OM Cost'!$A$2:$A$20000=Y$1)=3,'[3]OM Cost'!$I$2:$I$20000)))</f>
        <v>419984</v>
      </c>
      <c r="Z17" s="173">
        <f t="array" ref="Z17">SUM(IF(('[3]OM Cost'!$D$2:$D$20000=2016)+('[3]OM Cost'!$G$2:$G$20000=$A17)+('[3]OM Cost'!$A$2:$A$20000=Z$1)=3,'[3]OM Cost'!$I$2:$I$20000))/MAX(1,COUNT(IF(('[3]OM Cost'!$D$2:$D$20000=2016)+('[3]OM Cost'!$G$2:$G$20000=$A17)+('[3]OM Cost'!$A$2:$A$20000=Z$1)=3,'[3]OM Cost'!$I$2:$I$20000)))</f>
        <v>305124</v>
      </c>
      <c r="AA17" s="174">
        <f t="shared" si="0"/>
        <v>833588.91666666663</v>
      </c>
    </row>
    <row r="18" spans="1:27" x14ac:dyDescent="0.25">
      <c r="A18" s="1">
        <f t="shared" si="1"/>
        <v>95</v>
      </c>
      <c r="B18" s="34" t="s">
        <v>792</v>
      </c>
      <c r="C18" s="172">
        <f t="array" ref="C18">SUM(IF(('[3]OM Cost'!$D$2:$D$20000=2016)+('[3]OM Cost'!$G$2:$G$20000=$A18)+('[3]OM Cost'!$A$2:$A$20000=C$1)=3,'[3]OM Cost'!$I$2:$I$20000))/MAX(1,COUNT(IF(('[3]OM Cost'!$D$2:$D$20000=2016)+('[3]OM Cost'!$G$2:$G$20000=$A18)+('[3]OM Cost'!$A$2:$A$20000=C$1)=3,'[3]OM Cost'!$I$2:$I$20000)))</f>
        <v>0</v>
      </c>
      <c r="D18" s="172">
        <f t="array" ref="D18">SUM(IF(('[3]OM Cost'!$D$2:$D$20000=2016)+('[3]OM Cost'!$G$2:$G$20000=$A18)+('[3]OM Cost'!$A$2:$A$20000=D$1)=3,'[3]OM Cost'!$I$2:$I$20000))/MAX(1,COUNT(IF(('[3]OM Cost'!$D$2:$D$20000=2016)+('[3]OM Cost'!$G$2:$G$20000=$A18)+('[3]OM Cost'!$A$2:$A$20000=D$1)=3,'[3]OM Cost'!$I$2:$I$20000)))</f>
        <v>0</v>
      </c>
      <c r="E18" s="172">
        <f t="array" ref="E18">SUM(IF(('[3]OM Cost'!$D$2:$D$20000=2016)+('[3]OM Cost'!$G$2:$G$20000=$A18)+('[3]OM Cost'!$A$2:$A$20000=E$1)=3,'[3]OM Cost'!$I$2:$I$20000))/MAX(1,COUNT(IF(('[3]OM Cost'!$D$2:$D$20000=2016)+('[3]OM Cost'!$G$2:$G$20000=$A18)+('[3]OM Cost'!$A$2:$A$20000=E$1)=3,'[3]OM Cost'!$I$2:$I$20000)))</f>
        <v>0</v>
      </c>
      <c r="F18" s="172">
        <f t="array" ref="F18">SUM(IF(('[3]OM Cost'!$D$2:$D$20000=2016)+('[3]OM Cost'!$G$2:$G$20000=$A18)+('[3]OM Cost'!$A$2:$A$20000=F$1)=3,'[3]OM Cost'!$I$2:$I$20000))/MAX(1,COUNT(IF(('[3]OM Cost'!$D$2:$D$20000=2016)+('[3]OM Cost'!$G$2:$G$20000=$A18)+('[3]OM Cost'!$A$2:$A$20000=F$1)=3,'[3]OM Cost'!$I$2:$I$20000)))</f>
        <v>-51954</v>
      </c>
      <c r="G18" s="172">
        <f t="array" ref="G18">SUM(IF(('[3]OM Cost'!$D$2:$D$20000=2016)+('[3]OM Cost'!$G$2:$G$20000=$A18)+('[3]OM Cost'!$A$2:$A$20000=G$1)=3,'[3]OM Cost'!$I$2:$I$20000))/MAX(1,COUNT(IF(('[3]OM Cost'!$D$2:$D$20000=2016)+('[3]OM Cost'!$G$2:$G$20000=$A18)+('[3]OM Cost'!$A$2:$A$20000=G$1)=3,'[3]OM Cost'!$I$2:$I$20000)))</f>
        <v>0</v>
      </c>
      <c r="H18" s="172">
        <f t="array" ref="H18">SUM(IF(('[3]OM Cost'!$D$2:$D$20000=2016)+('[3]OM Cost'!$G$2:$G$20000=$A18)+('[3]OM Cost'!$A$2:$A$20000=H$1)=3,'[3]OM Cost'!$I$2:$I$20000))/MAX(1,COUNT(IF(('[3]OM Cost'!$D$2:$D$20000=2016)+('[3]OM Cost'!$G$2:$G$20000=$A18)+('[3]OM Cost'!$A$2:$A$20000=H$1)=3,'[3]OM Cost'!$I$2:$I$20000)))</f>
        <v>0</v>
      </c>
      <c r="I18" s="172">
        <f t="array" ref="I18">SUM(IF(('[3]OM Cost'!$D$2:$D$20000=2016)+('[3]OM Cost'!$G$2:$G$20000=$A18)+('[3]OM Cost'!$A$2:$A$20000=I$1)=3,'[3]OM Cost'!$I$2:$I$20000))/MAX(1,COUNT(IF(('[3]OM Cost'!$D$2:$D$20000=2016)+('[3]OM Cost'!$G$2:$G$20000=$A18)+('[3]OM Cost'!$A$2:$A$20000=I$1)=3,'[3]OM Cost'!$I$2:$I$20000)))</f>
        <v>180994</v>
      </c>
      <c r="J18" s="172">
        <f t="array" ref="J18">SUM(IF(('[3]OM Cost'!$D$2:$D$20000=2016)+('[3]OM Cost'!$G$2:$G$20000=$A18)+('[3]OM Cost'!$A$2:$A$20000=J$1)=3,'[3]OM Cost'!$I$2:$I$20000))/MAX(1,COUNT(IF(('[3]OM Cost'!$D$2:$D$20000=2016)+('[3]OM Cost'!$G$2:$G$20000=$A18)+('[3]OM Cost'!$A$2:$A$20000=J$1)=3,'[3]OM Cost'!$I$2:$I$20000)))</f>
        <v>0</v>
      </c>
      <c r="K18" s="172">
        <f t="array" ref="K18">SUM(IF(('[3]OM Cost'!$D$2:$D$20000=2016)+('[3]OM Cost'!$G$2:$G$20000=$A18)+('[3]OM Cost'!$A$2:$A$20000=K$1)=3,'[3]OM Cost'!$I$2:$I$20000))/MAX(1,COUNT(IF(('[3]OM Cost'!$D$2:$D$20000=2016)+('[3]OM Cost'!$G$2:$G$20000=$A18)+('[3]OM Cost'!$A$2:$A$20000=K$1)=3,'[3]OM Cost'!$I$2:$I$20000)))</f>
        <v>0</v>
      </c>
      <c r="L18" s="172">
        <f t="array" ref="L18">SUM(IF(('[3]OM Cost'!$D$2:$D$20000=2016)+('[3]OM Cost'!$G$2:$G$20000=$A18)+('[3]OM Cost'!$A$2:$A$20000=L$1)=3,'[3]OM Cost'!$I$2:$I$20000))/MAX(1,COUNT(IF(('[3]OM Cost'!$D$2:$D$20000=2016)+('[3]OM Cost'!$G$2:$G$20000=$A18)+('[3]OM Cost'!$A$2:$A$20000=L$1)=3,'[3]OM Cost'!$I$2:$I$20000)))</f>
        <v>68170</v>
      </c>
      <c r="M18" s="172">
        <f t="array" ref="M18">SUM(IF(('[3]OM Cost'!$D$2:$D$20000=2016)+('[3]OM Cost'!$G$2:$G$20000=$A18)+('[3]OM Cost'!$A$2:$A$20000=M$1)=3,'[3]OM Cost'!$I$2:$I$20000))/MAX(1,COUNT(IF(('[3]OM Cost'!$D$2:$D$20000=2016)+('[3]OM Cost'!$G$2:$G$20000=$A18)+('[3]OM Cost'!$A$2:$A$20000=M$1)=3,'[3]OM Cost'!$I$2:$I$20000)))</f>
        <v>0</v>
      </c>
      <c r="N18" s="172">
        <f t="array" ref="N18">SUM(IF(('[3]OM Cost'!$D$2:$D$20000=2016)+('[3]OM Cost'!$G$2:$G$20000=$A18)+('[3]OM Cost'!$A$2:$A$20000=N$1)=3,'[3]OM Cost'!$I$2:$I$20000))/MAX(1,COUNT(IF(('[3]OM Cost'!$D$2:$D$20000=2016)+('[3]OM Cost'!$G$2:$G$20000=$A18)+('[3]OM Cost'!$A$2:$A$20000=N$1)=3,'[3]OM Cost'!$I$2:$I$20000)))</f>
        <v>0</v>
      </c>
      <c r="O18" s="172">
        <f t="array" ref="O18">SUM(IF(('[3]OM Cost'!$D$2:$D$20000=2016)+('[3]OM Cost'!$G$2:$G$20000=$A18)+('[3]OM Cost'!$A$2:$A$20000=O$1)=3,'[3]OM Cost'!$I$2:$I$20000))/MAX(1,COUNT(IF(('[3]OM Cost'!$D$2:$D$20000=2016)+('[3]OM Cost'!$G$2:$G$20000=$A18)+('[3]OM Cost'!$A$2:$A$20000=O$1)=3,'[3]OM Cost'!$I$2:$I$20000)))</f>
        <v>0</v>
      </c>
      <c r="P18" s="172">
        <f t="array" ref="P18">SUM(IF(('[3]OM Cost'!$D$2:$D$20000=2016)+('[3]OM Cost'!$G$2:$G$20000=$A18)+('[3]OM Cost'!$A$2:$A$20000=P$1)=3,'[3]OM Cost'!$I$2:$I$20000))/MAX(1,COUNT(IF(('[3]OM Cost'!$D$2:$D$20000=2016)+('[3]OM Cost'!$G$2:$G$20000=$A18)+('[3]OM Cost'!$A$2:$A$20000=P$1)=3,'[3]OM Cost'!$I$2:$I$20000)))</f>
        <v>258309</v>
      </c>
      <c r="Q18" s="172">
        <f t="array" ref="Q18">SUM(IF(('[3]OM Cost'!$D$2:$D$20000=2016)+('[3]OM Cost'!$G$2:$G$20000=$A18)+('[3]OM Cost'!$A$2:$A$20000=Q$1)=3,'[3]OM Cost'!$I$2:$I$20000))/MAX(1,COUNT(IF(('[3]OM Cost'!$D$2:$D$20000=2016)+('[3]OM Cost'!$G$2:$G$20000=$A18)+('[3]OM Cost'!$A$2:$A$20000=Q$1)=3,'[3]OM Cost'!$I$2:$I$20000)))</f>
        <v>0</v>
      </c>
      <c r="R18" s="172">
        <f t="array" ref="R18">SUM(IF(('[3]OM Cost'!$D$2:$D$20000=2016)+('[3]OM Cost'!$G$2:$G$20000=$A18)+('[3]OM Cost'!$A$2:$A$20000=R$1)=3,'[3]OM Cost'!$I$2:$I$20000))/MAX(1,COUNT(IF(('[3]OM Cost'!$D$2:$D$20000=2016)+('[3]OM Cost'!$G$2:$G$20000=$A18)+('[3]OM Cost'!$A$2:$A$20000=R$1)=3,'[3]OM Cost'!$I$2:$I$20000)))</f>
        <v>0</v>
      </c>
      <c r="S18" s="172">
        <f t="array" ref="S18">SUM(IF(('[3]OM Cost'!$D$2:$D$20000=2016)+('[3]OM Cost'!$G$2:$G$20000=$A18)+('[3]OM Cost'!$A$2:$A$20000=S$1)=3,'[3]OM Cost'!$I$2:$I$20000))/MAX(1,COUNT(IF(('[3]OM Cost'!$D$2:$D$20000=2016)+('[3]OM Cost'!$G$2:$G$20000=$A18)+('[3]OM Cost'!$A$2:$A$20000=S$1)=3,'[3]OM Cost'!$I$2:$I$20000)))</f>
        <v>0</v>
      </c>
      <c r="T18" s="172">
        <f t="array" ref="T18">SUM(IF(('[3]OM Cost'!$D$2:$D$20000=2016)+('[3]OM Cost'!$G$2:$G$20000=$A18)+('[3]OM Cost'!$A$2:$A$20000=T$1)=3,'[3]OM Cost'!$I$2:$I$20000))/MAX(1,COUNT(IF(('[3]OM Cost'!$D$2:$D$20000=2016)+('[3]OM Cost'!$G$2:$G$20000=$A18)+('[3]OM Cost'!$A$2:$A$20000=T$1)=3,'[3]OM Cost'!$I$2:$I$20000)))</f>
        <v>0</v>
      </c>
      <c r="U18" s="172">
        <f t="array" ref="U18">SUM(IF(('[3]OM Cost'!$D$2:$D$20000=2016)+('[3]OM Cost'!$G$2:$G$20000=$A18)+('[3]OM Cost'!$A$2:$A$20000=U$1)=3,'[3]OM Cost'!$I$2:$I$20000))/MAX(1,COUNT(IF(('[3]OM Cost'!$D$2:$D$20000=2016)+('[3]OM Cost'!$G$2:$G$20000=$A18)+('[3]OM Cost'!$A$2:$A$20000=U$1)=3,'[3]OM Cost'!$I$2:$I$20000)))</f>
        <v>1511260</v>
      </c>
      <c r="V18" s="172">
        <f t="array" ref="V18">SUM(IF(('[3]OM Cost'!$D$2:$D$20000=2016)+('[3]OM Cost'!$G$2:$G$20000=$A18)+('[3]OM Cost'!$A$2:$A$20000=V$1)=3,'[3]OM Cost'!$I$2:$I$20000))/MAX(1,COUNT(IF(('[3]OM Cost'!$D$2:$D$20000=2016)+('[3]OM Cost'!$G$2:$G$20000=$A18)+('[3]OM Cost'!$A$2:$A$20000=V$1)=3,'[3]OM Cost'!$I$2:$I$20000)))</f>
        <v>236271</v>
      </c>
      <c r="W18" s="172">
        <f t="array" ref="W18">SUM(IF(('[3]OM Cost'!$D$2:$D$20000=2016)+('[3]OM Cost'!$G$2:$G$20000=$A18)+('[3]OM Cost'!$A$2:$A$20000=W$1)=3,'[3]OM Cost'!$I$2:$I$20000))/MAX(1,COUNT(IF(('[3]OM Cost'!$D$2:$D$20000=2016)+('[3]OM Cost'!$G$2:$G$20000=$A18)+('[3]OM Cost'!$A$2:$A$20000=W$1)=3,'[3]OM Cost'!$I$2:$I$20000)))</f>
        <v>0</v>
      </c>
      <c r="X18" s="172">
        <f t="array" ref="X18">SUM(IF(('[3]OM Cost'!$D$2:$D$20000=2016)+('[3]OM Cost'!$G$2:$G$20000=$A18)+('[3]OM Cost'!$A$2:$A$20000=X$1)=3,'[3]OM Cost'!$I$2:$I$20000))/MAX(1,COUNT(IF(('[3]OM Cost'!$D$2:$D$20000=2016)+('[3]OM Cost'!$G$2:$G$20000=$A18)+('[3]OM Cost'!$A$2:$A$20000=X$1)=3,'[3]OM Cost'!$I$2:$I$20000)))</f>
        <v>0</v>
      </c>
      <c r="Y18" s="172">
        <f t="array" ref="Y18">SUM(IF(('[3]OM Cost'!$D$2:$D$20000=2016)+('[3]OM Cost'!$G$2:$G$20000=$A18)+('[3]OM Cost'!$A$2:$A$20000=Y$1)=3,'[3]OM Cost'!$I$2:$I$20000))/MAX(1,COUNT(IF(('[3]OM Cost'!$D$2:$D$20000=2016)+('[3]OM Cost'!$G$2:$G$20000=$A18)+('[3]OM Cost'!$A$2:$A$20000=Y$1)=3,'[3]OM Cost'!$I$2:$I$20000)))</f>
        <v>0</v>
      </c>
      <c r="Z18" s="173">
        <f t="array" ref="Z18">SUM(IF(('[3]OM Cost'!$D$2:$D$20000=2016)+('[3]OM Cost'!$G$2:$G$20000=$A18)+('[3]OM Cost'!$A$2:$A$20000=Z$1)=3,'[3]OM Cost'!$I$2:$I$20000))/MAX(1,COUNT(IF(('[3]OM Cost'!$D$2:$D$20000=2016)+('[3]OM Cost'!$G$2:$G$20000=$A18)+('[3]OM Cost'!$A$2:$A$20000=Z$1)=3,'[3]OM Cost'!$I$2:$I$20000)))</f>
        <v>0</v>
      </c>
      <c r="AA18" s="174">
        <f t="shared" si="0"/>
        <v>91793.75</v>
      </c>
    </row>
    <row r="19" spans="1:27" x14ac:dyDescent="0.25">
      <c r="A19" s="1">
        <f t="shared" si="1"/>
        <v>96</v>
      </c>
      <c r="B19" s="34" t="s">
        <v>793</v>
      </c>
      <c r="C19" s="172">
        <v>0</v>
      </c>
      <c r="D19" s="172">
        <v>0</v>
      </c>
      <c r="E19" s="172">
        <v>0</v>
      </c>
      <c r="F19" s="172">
        <v>0</v>
      </c>
      <c r="G19" s="172">
        <v>0</v>
      </c>
      <c r="H19" s="172">
        <v>0</v>
      </c>
      <c r="I19" s="172">
        <v>0</v>
      </c>
      <c r="J19" s="172">
        <v>0</v>
      </c>
      <c r="K19" s="172">
        <v>0</v>
      </c>
      <c r="L19" s="172">
        <v>0</v>
      </c>
      <c r="M19" s="172">
        <v>0</v>
      </c>
      <c r="N19" s="172">
        <v>0</v>
      </c>
      <c r="O19" s="172">
        <v>0</v>
      </c>
      <c r="P19" s="172">
        <v>0</v>
      </c>
      <c r="Q19" s="172">
        <v>0</v>
      </c>
      <c r="R19" s="172">
        <v>0</v>
      </c>
      <c r="S19" s="172">
        <v>0</v>
      </c>
      <c r="T19" s="172">
        <v>0</v>
      </c>
      <c r="U19" s="172">
        <v>0</v>
      </c>
      <c r="V19" s="172">
        <v>0</v>
      </c>
      <c r="W19" s="172">
        <v>0</v>
      </c>
      <c r="X19" s="172">
        <v>0</v>
      </c>
      <c r="Y19" s="172">
        <v>0</v>
      </c>
      <c r="Z19" s="173">
        <v>0</v>
      </c>
      <c r="AA19" s="174">
        <f t="shared" si="0"/>
        <v>0</v>
      </c>
    </row>
    <row r="20" spans="1:27" x14ac:dyDescent="0.25">
      <c r="A20" s="1">
        <f t="shared" si="1"/>
        <v>97</v>
      </c>
      <c r="B20" s="34" t="s">
        <v>794</v>
      </c>
      <c r="C20" s="172">
        <v>0</v>
      </c>
      <c r="D20" s="172">
        <v>0</v>
      </c>
      <c r="E20" s="172">
        <v>0</v>
      </c>
      <c r="F20" s="172">
        <v>0</v>
      </c>
      <c r="G20" s="172">
        <v>0</v>
      </c>
      <c r="H20" s="172">
        <v>0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72">
        <v>0</v>
      </c>
      <c r="O20" s="172">
        <v>0</v>
      </c>
      <c r="P20" s="172">
        <v>0</v>
      </c>
      <c r="Q20" s="172">
        <v>0</v>
      </c>
      <c r="R20" s="172">
        <v>0</v>
      </c>
      <c r="S20" s="172">
        <v>0</v>
      </c>
      <c r="T20" s="172">
        <v>0</v>
      </c>
      <c r="U20" s="172">
        <v>0</v>
      </c>
      <c r="V20" s="172">
        <v>0</v>
      </c>
      <c r="W20" s="172">
        <v>0</v>
      </c>
      <c r="X20" s="172">
        <v>0</v>
      </c>
      <c r="Y20" s="172">
        <v>0</v>
      </c>
      <c r="Z20" s="173">
        <v>0</v>
      </c>
      <c r="AA20" s="174">
        <f t="shared" si="0"/>
        <v>0</v>
      </c>
    </row>
    <row r="21" spans="1:27" x14ac:dyDescent="0.25">
      <c r="A21" s="1">
        <f t="shared" si="1"/>
        <v>98</v>
      </c>
      <c r="B21" s="175" t="s">
        <v>795</v>
      </c>
      <c r="C21" s="176">
        <v>0</v>
      </c>
      <c r="D21" s="176">
        <v>0</v>
      </c>
      <c r="E21" s="176">
        <v>0</v>
      </c>
      <c r="F21" s="176">
        <v>0</v>
      </c>
      <c r="G21" s="176">
        <v>0</v>
      </c>
      <c r="H21" s="176">
        <v>0</v>
      </c>
      <c r="I21" s="176">
        <v>0</v>
      </c>
      <c r="J21" s="176">
        <v>0</v>
      </c>
      <c r="K21" s="176">
        <v>0</v>
      </c>
      <c r="L21" s="176">
        <v>0</v>
      </c>
      <c r="M21" s="176">
        <v>0</v>
      </c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6">
        <v>0</v>
      </c>
      <c r="T21" s="176">
        <v>0</v>
      </c>
      <c r="U21" s="176">
        <v>0</v>
      </c>
      <c r="V21" s="176">
        <v>0</v>
      </c>
      <c r="W21" s="176">
        <v>0</v>
      </c>
      <c r="X21" s="176">
        <v>0</v>
      </c>
      <c r="Y21" s="176">
        <v>0</v>
      </c>
      <c r="Z21" s="177">
        <v>0</v>
      </c>
      <c r="AA21" s="176">
        <f t="shared" si="0"/>
        <v>0</v>
      </c>
    </row>
    <row r="22" spans="1:27" x14ac:dyDescent="0.25">
      <c r="A22" s="130">
        <v>99</v>
      </c>
      <c r="B22" s="130" t="s">
        <v>796</v>
      </c>
      <c r="C22" s="178">
        <f>SUM(C7:C21)</f>
        <v>3455841</v>
      </c>
      <c r="D22" s="178">
        <f t="shared" ref="D22:Z22" si="2">SUM(D7:D21)</f>
        <v>2165065</v>
      </c>
      <c r="E22" s="178">
        <f t="shared" si="2"/>
        <v>650579</v>
      </c>
      <c r="F22" s="178">
        <f t="shared" si="2"/>
        <v>1585513</v>
      </c>
      <c r="G22" s="178">
        <f t="shared" si="2"/>
        <v>2266013</v>
      </c>
      <c r="H22" s="178">
        <f t="shared" si="2"/>
        <v>8220440</v>
      </c>
      <c r="I22" s="178">
        <f t="shared" si="2"/>
        <v>4712164</v>
      </c>
      <c r="J22" s="178">
        <f t="shared" si="2"/>
        <v>1827650</v>
      </c>
      <c r="K22" s="178">
        <f t="shared" si="2"/>
        <v>379112</v>
      </c>
      <c r="L22" s="178">
        <f t="shared" si="2"/>
        <v>2299415</v>
      </c>
      <c r="M22" s="178">
        <f t="shared" si="2"/>
        <v>7589004</v>
      </c>
      <c r="N22" s="178">
        <f t="shared" si="2"/>
        <v>1084310</v>
      </c>
      <c r="O22" s="178">
        <f t="shared" si="2"/>
        <v>3906517</v>
      </c>
      <c r="P22" s="178">
        <f t="shared" si="2"/>
        <v>1405901</v>
      </c>
      <c r="Q22" s="178">
        <f t="shared" si="2"/>
        <v>1062918</v>
      </c>
      <c r="R22" s="178">
        <f t="shared" si="2"/>
        <v>3053200</v>
      </c>
      <c r="S22" s="178">
        <f t="shared" si="2"/>
        <v>93296</v>
      </c>
      <c r="T22" s="178">
        <f t="shared" si="2"/>
        <v>525180</v>
      </c>
      <c r="U22" s="178">
        <f t="shared" si="2"/>
        <v>10222338</v>
      </c>
      <c r="V22" s="178">
        <f t="shared" si="2"/>
        <v>977552</v>
      </c>
      <c r="W22" s="178">
        <f t="shared" si="2"/>
        <v>304447</v>
      </c>
      <c r="X22" s="178">
        <f t="shared" si="2"/>
        <v>636040</v>
      </c>
      <c r="Y22" s="178">
        <f t="shared" si="2"/>
        <v>5470625</v>
      </c>
      <c r="Z22" s="179">
        <f t="shared" si="2"/>
        <v>1946778</v>
      </c>
      <c r="AA22" s="178">
        <f t="shared" si="0"/>
        <v>2743329.0833333335</v>
      </c>
    </row>
    <row r="23" spans="1:27" x14ac:dyDescent="0.25">
      <c r="A23" s="1">
        <v>100</v>
      </c>
      <c r="B23" s="34" t="s">
        <v>797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1"/>
      <c r="AA23" s="182"/>
    </row>
    <row r="24" spans="1:27" x14ac:dyDescent="0.25">
      <c r="A24" s="1">
        <v>101</v>
      </c>
      <c r="B24" s="34" t="s">
        <v>798</v>
      </c>
      <c r="C24" s="172">
        <f t="array" ref="C24">SUM(IF(('[3]OM Cost'!$D$2:$D$20000=2016)+('[3]OM Cost'!$G$2:$G$20000=$A24)+('[3]OM Cost'!$A$2:$A$20000=C$1)=3,'[3]OM Cost'!$I$2:$I$20000))/MAX(1,COUNT(IF(('[3]OM Cost'!$D$2:$D$20000=2016)+('[3]OM Cost'!$G$2:$G$20000=$A24)+('[3]OM Cost'!$A$2:$A$20000=C$1)=3,'[3]OM Cost'!$I$2:$I$20000)))</f>
        <v>18575</v>
      </c>
      <c r="D24" s="172">
        <f t="array" ref="D24">SUM(IF(('[3]OM Cost'!$D$2:$D$20000=2016)+('[3]OM Cost'!$G$2:$G$20000=$A24)+('[3]OM Cost'!$A$2:$A$20000=D$1)=3,'[3]OM Cost'!$I$2:$I$20000))/MAX(1,COUNT(IF(('[3]OM Cost'!$D$2:$D$20000=2016)+('[3]OM Cost'!$G$2:$G$20000=$A24)+('[3]OM Cost'!$A$2:$A$20000=D$1)=3,'[3]OM Cost'!$I$2:$I$20000)))</f>
        <v>2543401</v>
      </c>
      <c r="E24" s="172">
        <f t="array" ref="E24">SUM(IF(('[3]OM Cost'!$D$2:$D$20000=2016)+('[3]OM Cost'!$G$2:$G$20000=$A24)+('[3]OM Cost'!$A$2:$A$20000=E$1)=3,'[3]OM Cost'!$I$2:$I$20000))/MAX(1,COUNT(IF(('[3]OM Cost'!$D$2:$D$20000=2016)+('[3]OM Cost'!$G$2:$G$20000=$A24)+('[3]OM Cost'!$A$2:$A$20000=E$1)=3,'[3]OM Cost'!$I$2:$I$20000)))</f>
        <v>812</v>
      </c>
      <c r="F24" s="172">
        <f t="array" ref="F24">SUM(IF(('[3]OM Cost'!$D$2:$D$20000=2016)+('[3]OM Cost'!$G$2:$G$20000=$A24)+('[3]OM Cost'!$A$2:$A$20000=F$1)=3,'[3]OM Cost'!$I$2:$I$20000))/MAX(1,COUNT(IF(('[3]OM Cost'!$D$2:$D$20000=2016)+('[3]OM Cost'!$G$2:$G$20000=$A24)+('[3]OM Cost'!$A$2:$A$20000=F$1)=3,'[3]OM Cost'!$I$2:$I$20000)))</f>
        <v>595298</v>
      </c>
      <c r="G24" s="172">
        <f t="array" ref="G24">SUM(IF(('[3]OM Cost'!$D$2:$D$20000=2016)+('[3]OM Cost'!$G$2:$G$20000=$A24)+('[3]OM Cost'!$A$2:$A$20000=G$1)=3,'[3]OM Cost'!$I$2:$I$20000))/MAX(1,COUNT(IF(('[3]OM Cost'!$D$2:$D$20000=2016)+('[3]OM Cost'!$G$2:$G$20000=$A24)+('[3]OM Cost'!$A$2:$A$20000=G$1)=3,'[3]OM Cost'!$I$2:$I$20000)))</f>
        <v>292</v>
      </c>
      <c r="H24" s="172">
        <f t="array" ref="H24">SUM(IF(('[3]OM Cost'!$D$2:$D$20000=2016)+('[3]OM Cost'!$G$2:$G$20000=$A24)+('[3]OM Cost'!$A$2:$A$20000=H$1)=3,'[3]OM Cost'!$I$2:$I$20000))/MAX(1,COUNT(IF(('[3]OM Cost'!$D$2:$D$20000=2016)+('[3]OM Cost'!$G$2:$G$20000=$A24)+('[3]OM Cost'!$A$2:$A$20000=H$1)=3,'[3]OM Cost'!$I$2:$I$20000)))</f>
        <v>967541</v>
      </c>
      <c r="I24" s="172">
        <f t="array" ref="I24">SUM(IF(('[3]OM Cost'!$D$2:$D$20000=2016)+('[3]OM Cost'!$G$2:$G$20000=$A24)+('[3]OM Cost'!$A$2:$A$20000=I$1)=3,'[3]OM Cost'!$I$2:$I$20000))/MAX(1,COUNT(IF(('[3]OM Cost'!$D$2:$D$20000=2016)+('[3]OM Cost'!$G$2:$G$20000=$A24)+('[3]OM Cost'!$A$2:$A$20000=I$1)=3,'[3]OM Cost'!$I$2:$I$20000)))</f>
        <v>628651</v>
      </c>
      <c r="J24" s="172">
        <f t="array" ref="J24">SUM(IF(('[3]OM Cost'!$D$2:$D$20000=2016)+('[3]OM Cost'!$G$2:$G$20000=$A24)+('[3]OM Cost'!$A$2:$A$20000=J$1)=3,'[3]OM Cost'!$I$2:$I$20000))/MAX(1,COUNT(IF(('[3]OM Cost'!$D$2:$D$20000=2016)+('[3]OM Cost'!$G$2:$G$20000=$A24)+('[3]OM Cost'!$A$2:$A$20000=J$1)=3,'[3]OM Cost'!$I$2:$I$20000)))</f>
        <v>5202</v>
      </c>
      <c r="K24" s="172">
        <f t="array" ref="K24">SUM(IF(('[3]OM Cost'!$D$2:$D$20000=2016)+('[3]OM Cost'!$G$2:$G$20000=$A24)+('[3]OM Cost'!$A$2:$A$20000=K$1)=3,'[3]OM Cost'!$I$2:$I$20000))/MAX(1,COUNT(IF(('[3]OM Cost'!$D$2:$D$20000=2016)+('[3]OM Cost'!$G$2:$G$20000=$A24)+('[3]OM Cost'!$A$2:$A$20000=K$1)=3,'[3]OM Cost'!$I$2:$I$20000)))</f>
        <v>10101</v>
      </c>
      <c r="L24" s="172">
        <f t="array" ref="L24">SUM(IF(('[3]OM Cost'!$D$2:$D$20000=2016)+('[3]OM Cost'!$G$2:$G$20000=$A24)+('[3]OM Cost'!$A$2:$A$20000=L$1)=3,'[3]OM Cost'!$I$2:$I$20000))/MAX(1,COUNT(IF(('[3]OM Cost'!$D$2:$D$20000=2016)+('[3]OM Cost'!$G$2:$G$20000=$A24)+('[3]OM Cost'!$A$2:$A$20000=L$1)=3,'[3]OM Cost'!$I$2:$I$20000)))</f>
        <v>681917</v>
      </c>
      <c r="M24" s="172">
        <f t="array" ref="M24">SUM(IF(('[3]OM Cost'!$D$2:$D$20000=2016)+('[3]OM Cost'!$G$2:$G$20000=$A24)+('[3]OM Cost'!$A$2:$A$20000=M$1)=3,'[3]OM Cost'!$I$2:$I$20000))/MAX(1,COUNT(IF(('[3]OM Cost'!$D$2:$D$20000=2016)+('[3]OM Cost'!$G$2:$G$20000=$A24)+('[3]OM Cost'!$A$2:$A$20000=M$1)=3,'[3]OM Cost'!$I$2:$I$20000)))</f>
        <v>149551</v>
      </c>
      <c r="N24" s="172">
        <f t="array" ref="N24">SUM(IF(('[3]OM Cost'!$D$2:$D$20000=2016)+('[3]OM Cost'!$G$2:$G$20000=$A24)+('[3]OM Cost'!$A$2:$A$20000=N$1)=3,'[3]OM Cost'!$I$2:$I$20000))/MAX(1,COUNT(IF(('[3]OM Cost'!$D$2:$D$20000=2016)+('[3]OM Cost'!$G$2:$G$20000=$A24)+('[3]OM Cost'!$A$2:$A$20000=N$1)=3,'[3]OM Cost'!$I$2:$I$20000)))</f>
        <v>-143</v>
      </c>
      <c r="O24" s="172">
        <f t="array" ref="O24">SUM(IF(('[3]OM Cost'!$D$2:$D$20000=2016)+('[3]OM Cost'!$G$2:$G$20000=$A24)+('[3]OM Cost'!$A$2:$A$20000=O$1)=3,'[3]OM Cost'!$I$2:$I$20000))/MAX(1,COUNT(IF(('[3]OM Cost'!$D$2:$D$20000=2016)+('[3]OM Cost'!$G$2:$G$20000=$A24)+('[3]OM Cost'!$A$2:$A$20000=O$1)=3,'[3]OM Cost'!$I$2:$I$20000)))</f>
        <v>169832</v>
      </c>
      <c r="P24" s="172">
        <f t="array" ref="P24">SUM(IF(('[3]OM Cost'!$D$2:$D$20000=2016)+('[3]OM Cost'!$G$2:$G$20000=$A24)+('[3]OM Cost'!$A$2:$A$20000=P$1)=3,'[3]OM Cost'!$I$2:$I$20000))/MAX(1,COUNT(IF(('[3]OM Cost'!$D$2:$D$20000=2016)+('[3]OM Cost'!$G$2:$G$20000=$A24)+('[3]OM Cost'!$A$2:$A$20000=P$1)=3,'[3]OM Cost'!$I$2:$I$20000)))</f>
        <v>670247</v>
      </c>
      <c r="Q24" s="172">
        <f t="array" ref="Q24">SUM(IF(('[3]OM Cost'!$D$2:$D$20000=2016)+('[3]OM Cost'!$G$2:$G$20000=$A24)+('[3]OM Cost'!$A$2:$A$20000=Q$1)=3,'[3]OM Cost'!$I$2:$I$20000))/MAX(1,COUNT(IF(('[3]OM Cost'!$D$2:$D$20000=2016)+('[3]OM Cost'!$G$2:$G$20000=$A24)+('[3]OM Cost'!$A$2:$A$20000=Q$1)=3,'[3]OM Cost'!$I$2:$I$20000)))</f>
        <v>0</v>
      </c>
      <c r="R24" s="172">
        <f t="array" ref="R24">SUM(IF(('[3]OM Cost'!$D$2:$D$20000=2016)+('[3]OM Cost'!$G$2:$G$20000=$A24)+('[3]OM Cost'!$A$2:$A$20000=R$1)=3,'[3]OM Cost'!$I$2:$I$20000))/MAX(1,COUNT(IF(('[3]OM Cost'!$D$2:$D$20000=2016)+('[3]OM Cost'!$G$2:$G$20000=$A24)+('[3]OM Cost'!$A$2:$A$20000=R$1)=3,'[3]OM Cost'!$I$2:$I$20000)))</f>
        <v>1019083</v>
      </c>
      <c r="S24" s="172">
        <f t="array" ref="S24">SUM(IF(('[3]OM Cost'!$D$2:$D$20000=2016)+('[3]OM Cost'!$G$2:$G$20000=$A24)+('[3]OM Cost'!$A$2:$A$20000=S$1)=3,'[3]OM Cost'!$I$2:$I$20000))/MAX(1,COUNT(IF(('[3]OM Cost'!$D$2:$D$20000=2016)+('[3]OM Cost'!$G$2:$G$20000=$A24)+('[3]OM Cost'!$A$2:$A$20000=S$1)=3,'[3]OM Cost'!$I$2:$I$20000)))</f>
        <v>72155</v>
      </c>
      <c r="T24" s="172">
        <f t="array" ref="T24">SUM(IF(('[3]OM Cost'!$D$2:$D$20000=2016)+('[3]OM Cost'!$G$2:$G$20000=$A24)+('[3]OM Cost'!$A$2:$A$20000=T$1)=3,'[3]OM Cost'!$I$2:$I$20000))/MAX(1,COUNT(IF(('[3]OM Cost'!$D$2:$D$20000=2016)+('[3]OM Cost'!$G$2:$G$20000=$A24)+('[3]OM Cost'!$A$2:$A$20000=T$1)=3,'[3]OM Cost'!$I$2:$I$20000)))</f>
        <v>213374</v>
      </c>
      <c r="U24" s="172">
        <f t="array" ref="U24">SUM(IF(('[3]OM Cost'!$D$2:$D$20000=2016)+('[3]OM Cost'!$G$2:$G$20000=$A24)+('[3]OM Cost'!$A$2:$A$20000=U$1)=3,'[3]OM Cost'!$I$2:$I$20000))/MAX(1,COUNT(IF(('[3]OM Cost'!$D$2:$D$20000=2016)+('[3]OM Cost'!$G$2:$G$20000=$A24)+('[3]OM Cost'!$A$2:$A$20000=U$1)=3,'[3]OM Cost'!$I$2:$I$20000)))</f>
        <v>1142072</v>
      </c>
      <c r="V24" s="172">
        <f t="array" ref="V24">SUM(IF(('[3]OM Cost'!$D$2:$D$20000=2016)+('[3]OM Cost'!$G$2:$G$20000=$A24)+('[3]OM Cost'!$A$2:$A$20000=V$1)=3,'[3]OM Cost'!$I$2:$I$20000))/MAX(1,COUNT(IF(('[3]OM Cost'!$D$2:$D$20000=2016)+('[3]OM Cost'!$G$2:$G$20000=$A24)+('[3]OM Cost'!$A$2:$A$20000=V$1)=3,'[3]OM Cost'!$I$2:$I$20000)))</f>
        <v>540836</v>
      </c>
      <c r="W24" s="172">
        <f t="array" ref="W24">SUM(IF(('[3]OM Cost'!$D$2:$D$20000=2016)+('[3]OM Cost'!$G$2:$G$20000=$A24)+('[3]OM Cost'!$A$2:$A$20000=W$1)=3,'[3]OM Cost'!$I$2:$I$20000))/MAX(1,COUNT(IF(('[3]OM Cost'!$D$2:$D$20000=2016)+('[3]OM Cost'!$G$2:$G$20000=$A24)+('[3]OM Cost'!$A$2:$A$20000=W$1)=3,'[3]OM Cost'!$I$2:$I$20000)))</f>
        <v>46515</v>
      </c>
      <c r="X24" s="172">
        <f t="array" ref="X24">SUM(IF(('[3]OM Cost'!$D$2:$D$20000=2016)+('[3]OM Cost'!$G$2:$G$20000=$A24)+('[3]OM Cost'!$A$2:$A$20000=X$1)=3,'[3]OM Cost'!$I$2:$I$20000))/MAX(1,COUNT(IF(('[3]OM Cost'!$D$2:$D$20000=2016)+('[3]OM Cost'!$G$2:$G$20000=$A24)+('[3]OM Cost'!$A$2:$A$20000=X$1)=3,'[3]OM Cost'!$I$2:$I$20000)))</f>
        <v>468106</v>
      </c>
      <c r="Y24" s="172">
        <f t="array" ref="Y24">SUM(IF(('[3]OM Cost'!$D$2:$D$20000=2016)+('[3]OM Cost'!$G$2:$G$20000=$A24)+('[3]OM Cost'!$A$2:$A$20000=Y$1)=3,'[3]OM Cost'!$I$2:$I$20000))/MAX(1,COUNT(IF(('[3]OM Cost'!$D$2:$D$20000=2016)+('[3]OM Cost'!$G$2:$G$20000=$A24)+('[3]OM Cost'!$A$2:$A$20000=Y$1)=3,'[3]OM Cost'!$I$2:$I$20000)))</f>
        <v>5307313</v>
      </c>
      <c r="Z24" s="173">
        <f t="array" ref="Z24">SUM(IF(('[3]OM Cost'!$D$2:$D$20000=2016)+('[3]OM Cost'!$G$2:$G$20000=$A24)+('[3]OM Cost'!$A$2:$A$20000=Z$1)=3,'[3]OM Cost'!$I$2:$I$20000))/MAX(1,COUNT(IF(('[3]OM Cost'!$D$2:$D$20000=2016)+('[3]OM Cost'!$G$2:$G$20000=$A24)+('[3]OM Cost'!$A$2:$A$20000=Z$1)=3,'[3]OM Cost'!$I$2:$I$20000)))</f>
        <v>75245</v>
      </c>
      <c r="AA24" s="174">
        <f t="shared" ref="AA24:AA35" si="3">AVERAGE(C24:Z24)</f>
        <v>638582.33333333337</v>
      </c>
    </row>
    <row r="25" spans="1:27" x14ac:dyDescent="0.25">
      <c r="A25" s="1">
        <f>A24+1</f>
        <v>102</v>
      </c>
      <c r="B25" s="34" t="s">
        <v>799</v>
      </c>
      <c r="C25" s="172">
        <f t="array" ref="C25">SUM(IF(('[3]OM Cost'!$D$2:$D$20000=2016)+('[3]OM Cost'!$G$2:$G$20000=$A25)+('[3]OM Cost'!$A$2:$A$20000=C$1)=3,'[3]OM Cost'!$I$2:$I$20000))/MAX(1,COUNT(IF(('[3]OM Cost'!$D$2:$D$20000=2016)+('[3]OM Cost'!$G$2:$G$20000=$A25)+('[3]OM Cost'!$A$2:$A$20000=C$1)=3,'[3]OM Cost'!$I$2:$I$20000)))</f>
        <v>0</v>
      </c>
      <c r="D25" s="172">
        <f t="array" ref="D25">SUM(IF(('[3]OM Cost'!$D$2:$D$20000=2016)+('[3]OM Cost'!$G$2:$G$20000=$A25)+('[3]OM Cost'!$A$2:$A$20000=D$1)=3,'[3]OM Cost'!$I$2:$I$20000))/MAX(1,COUNT(IF(('[3]OM Cost'!$D$2:$D$20000=2016)+('[3]OM Cost'!$G$2:$G$20000=$A25)+('[3]OM Cost'!$A$2:$A$20000=D$1)=3,'[3]OM Cost'!$I$2:$I$20000)))</f>
        <v>0</v>
      </c>
      <c r="E25" s="172">
        <f t="array" ref="E25">SUM(IF(('[3]OM Cost'!$D$2:$D$20000=2016)+('[3]OM Cost'!$G$2:$G$20000=$A25)+('[3]OM Cost'!$A$2:$A$20000=E$1)=3,'[3]OM Cost'!$I$2:$I$20000))/MAX(1,COUNT(IF(('[3]OM Cost'!$D$2:$D$20000=2016)+('[3]OM Cost'!$G$2:$G$20000=$A25)+('[3]OM Cost'!$A$2:$A$20000=E$1)=3,'[3]OM Cost'!$I$2:$I$20000)))</f>
        <v>381305</v>
      </c>
      <c r="F25" s="172">
        <f t="array" ref="F25">SUM(IF(('[3]OM Cost'!$D$2:$D$20000=2016)+('[3]OM Cost'!$G$2:$G$20000=$A25)+('[3]OM Cost'!$A$2:$A$20000=F$1)=3,'[3]OM Cost'!$I$2:$I$20000))/MAX(1,COUNT(IF(('[3]OM Cost'!$D$2:$D$20000=2016)+('[3]OM Cost'!$G$2:$G$20000=$A25)+('[3]OM Cost'!$A$2:$A$20000=F$1)=3,'[3]OM Cost'!$I$2:$I$20000)))</f>
        <v>94804</v>
      </c>
      <c r="G25" s="172">
        <f t="array" ref="G25">SUM(IF(('[3]OM Cost'!$D$2:$D$20000=2016)+('[3]OM Cost'!$G$2:$G$20000=$A25)+('[3]OM Cost'!$A$2:$A$20000=G$1)=3,'[3]OM Cost'!$I$2:$I$20000))/MAX(1,COUNT(IF(('[3]OM Cost'!$D$2:$D$20000=2016)+('[3]OM Cost'!$G$2:$G$20000=$A25)+('[3]OM Cost'!$A$2:$A$20000=G$1)=3,'[3]OM Cost'!$I$2:$I$20000)))</f>
        <v>0</v>
      </c>
      <c r="H25" s="172">
        <f t="array" ref="H25">SUM(IF(('[3]OM Cost'!$D$2:$D$20000=2016)+('[3]OM Cost'!$G$2:$G$20000=$A25)+('[3]OM Cost'!$A$2:$A$20000=H$1)=3,'[3]OM Cost'!$I$2:$I$20000))/MAX(1,COUNT(IF(('[3]OM Cost'!$D$2:$D$20000=2016)+('[3]OM Cost'!$G$2:$G$20000=$A25)+('[3]OM Cost'!$A$2:$A$20000=H$1)=3,'[3]OM Cost'!$I$2:$I$20000)))</f>
        <v>71460</v>
      </c>
      <c r="I25" s="172">
        <f t="array" ref="I25">SUM(IF(('[3]OM Cost'!$D$2:$D$20000=2016)+('[3]OM Cost'!$G$2:$G$20000=$A25)+('[3]OM Cost'!$A$2:$A$20000=I$1)=3,'[3]OM Cost'!$I$2:$I$20000))/MAX(1,COUNT(IF(('[3]OM Cost'!$D$2:$D$20000=2016)+('[3]OM Cost'!$G$2:$G$20000=$A25)+('[3]OM Cost'!$A$2:$A$20000=I$1)=3,'[3]OM Cost'!$I$2:$I$20000)))</f>
        <v>0</v>
      </c>
      <c r="J25" s="172">
        <f t="array" ref="J25">SUM(IF(('[3]OM Cost'!$D$2:$D$20000=2016)+('[3]OM Cost'!$G$2:$G$20000=$A25)+('[3]OM Cost'!$A$2:$A$20000=J$1)=3,'[3]OM Cost'!$I$2:$I$20000))/MAX(1,COUNT(IF(('[3]OM Cost'!$D$2:$D$20000=2016)+('[3]OM Cost'!$G$2:$G$20000=$A25)+('[3]OM Cost'!$A$2:$A$20000=J$1)=3,'[3]OM Cost'!$I$2:$I$20000)))</f>
        <v>1512</v>
      </c>
      <c r="K25" s="172">
        <f t="array" ref="K25">SUM(IF(('[3]OM Cost'!$D$2:$D$20000=2016)+('[3]OM Cost'!$G$2:$G$20000=$A25)+('[3]OM Cost'!$A$2:$A$20000=K$1)=3,'[3]OM Cost'!$I$2:$I$20000))/MAX(1,COUNT(IF(('[3]OM Cost'!$D$2:$D$20000=2016)+('[3]OM Cost'!$G$2:$G$20000=$A25)+('[3]OM Cost'!$A$2:$A$20000=K$1)=3,'[3]OM Cost'!$I$2:$I$20000)))</f>
        <v>30028</v>
      </c>
      <c r="L25" s="172">
        <f t="array" ref="L25">SUM(IF(('[3]OM Cost'!$D$2:$D$20000=2016)+('[3]OM Cost'!$G$2:$G$20000=$A25)+('[3]OM Cost'!$A$2:$A$20000=L$1)=3,'[3]OM Cost'!$I$2:$I$20000))/MAX(1,COUNT(IF(('[3]OM Cost'!$D$2:$D$20000=2016)+('[3]OM Cost'!$G$2:$G$20000=$A25)+('[3]OM Cost'!$A$2:$A$20000=L$1)=3,'[3]OM Cost'!$I$2:$I$20000)))</f>
        <v>324567</v>
      </c>
      <c r="M25" s="172">
        <f t="array" ref="M25">SUM(IF(('[3]OM Cost'!$D$2:$D$20000=2016)+('[3]OM Cost'!$G$2:$G$20000=$A25)+('[3]OM Cost'!$A$2:$A$20000=M$1)=3,'[3]OM Cost'!$I$2:$I$20000))/MAX(1,COUNT(IF(('[3]OM Cost'!$D$2:$D$20000=2016)+('[3]OM Cost'!$G$2:$G$20000=$A25)+('[3]OM Cost'!$A$2:$A$20000=M$1)=3,'[3]OM Cost'!$I$2:$I$20000)))</f>
        <v>0</v>
      </c>
      <c r="N25" s="172">
        <f t="array" ref="N25">SUM(IF(('[3]OM Cost'!$D$2:$D$20000=2016)+('[3]OM Cost'!$G$2:$G$20000=$A25)+('[3]OM Cost'!$A$2:$A$20000=N$1)=3,'[3]OM Cost'!$I$2:$I$20000))/MAX(1,COUNT(IF(('[3]OM Cost'!$D$2:$D$20000=2016)+('[3]OM Cost'!$G$2:$G$20000=$A25)+('[3]OM Cost'!$A$2:$A$20000=N$1)=3,'[3]OM Cost'!$I$2:$I$20000)))</f>
        <v>0</v>
      </c>
      <c r="O25" s="172">
        <f t="array" ref="O25">SUM(IF(('[3]OM Cost'!$D$2:$D$20000=2016)+('[3]OM Cost'!$G$2:$G$20000=$A25)+('[3]OM Cost'!$A$2:$A$20000=O$1)=3,'[3]OM Cost'!$I$2:$I$20000))/MAX(1,COUNT(IF(('[3]OM Cost'!$D$2:$D$20000=2016)+('[3]OM Cost'!$G$2:$G$20000=$A25)+('[3]OM Cost'!$A$2:$A$20000=O$1)=3,'[3]OM Cost'!$I$2:$I$20000)))</f>
        <v>2882</v>
      </c>
      <c r="P25" s="172">
        <f t="array" ref="P25">SUM(IF(('[3]OM Cost'!$D$2:$D$20000=2016)+('[3]OM Cost'!$G$2:$G$20000=$A25)+('[3]OM Cost'!$A$2:$A$20000=P$1)=3,'[3]OM Cost'!$I$2:$I$20000))/MAX(1,COUNT(IF(('[3]OM Cost'!$D$2:$D$20000=2016)+('[3]OM Cost'!$G$2:$G$20000=$A25)+('[3]OM Cost'!$A$2:$A$20000=P$1)=3,'[3]OM Cost'!$I$2:$I$20000)))</f>
        <v>2472</v>
      </c>
      <c r="Q25" s="172">
        <f t="array" ref="Q25">SUM(IF(('[3]OM Cost'!$D$2:$D$20000=2016)+('[3]OM Cost'!$G$2:$G$20000=$A25)+('[3]OM Cost'!$A$2:$A$20000=Q$1)=3,'[3]OM Cost'!$I$2:$I$20000))/MAX(1,COUNT(IF(('[3]OM Cost'!$D$2:$D$20000=2016)+('[3]OM Cost'!$G$2:$G$20000=$A25)+('[3]OM Cost'!$A$2:$A$20000=Q$1)=3,'[3]OM Cost'!$I$2:$I$20000)))</f>
        <v>0</v>
      </c>
      <c r="R25" s="172">
        <f t="array" ref="R25">SUM(IF(('[3]OM Cost'!$D$2:$D$20000=2016)+('[3]OM Cost'!$G$2:$G$20000=$A25)+('[3]OM Cost'!$A$2:$A$20000=R$1)=3,'[3]OM Cost'!$I$2:$I$20000))/MAX(1,COUNT(IF(('[3]OM Cost'!$D$2:$D$20000=2016)+('[3]OM Cost'!$G$2:$G$20000=$A25)+('[3]OM Cost'!$A$2:$A$20000=R$1)=3,'[3]OM Cost'!$I$2:$I$20000)))</f>
        <v>673664</v>
      </c>
      <c r="S25" s="172">
        <f t="array" ref="S25">SUM(IF(('[3]OM Cost'!$D$2:$D$20000=2016)+('[3]OM Cost'!$G$2:$G$20000=$A25)+('[3]OM Cost'!$A$2:$A$20000=S$1)=3,'[3]OM Cost'!$I$2:$I$20000))/MAX(1,COUNT(IF(('[3]OM Cost'!$D$2:$D$20000=2016)+('[3]OM Cost'!$G$2:$G$20000=$A25)+('[3]OM Cost'!$A$2:$A$20000=S$1)=3,'[3]OM Cost'!$I$2:$I$20000)))</f>
        <v>0</v>
      </c>
      <c r="T25" s="172">
        <f t="array" ref="T25">SUM(IF(('[3]OM Cost'!$D$2:$D$20000=2016)+('[3]OM Cost'!$G$2:$G$20000=$A25)+('[3]OM Cost'!$A$2:$A$20000=T$1)=3,'[3]OM Cost'!$I$2:$I$20000))/MAX(1,COUNT(IF(('[3]OM Cost'!$D$2:$D$20000=2016)+('[3]OM Cost'!$G$2:$G$20000=$A25)+('[3]OM Cost'!$A$2:$A$20000=T$1)=3,'[3]OM Cost'!$I$2:$I$20000)))</f>
        <v>7584</v>
      </c>
      <c r="U25" s="172">
        <f t="array" ref="U25">SUM(IF(('[3]OM Cost'!$D$2:$D$20000=2016)+('[3]OM Cost'!$G$2:$G$20000=$A25)+('[3]OM Cost'!$A$2:$A$20000=U$1)=3,'[3]OM Cost'!$I$2:$I$20000))/MAX(1,COUNT(IF(('[3]OM Cost'!$D$2:$D$20000=2016)+('[3]OM Cost'!$G$2:$G$20000=$A25)+('[3]OM Cost'!$A$2:$A$20000=U$1)=3,'[3]OM Cost'!$I$2:$I$20000)))</f>
        <v>702061</v>
      </c>
      <c r="V25" s="172">
        <f t="array" ref="V25">SUM(IF(('[3]OM Cost'!$D$2:$D$20000=2016)+('[3]OM Cost'!$G$2:$G$20000=$A25)+('[3]OM Cost'!$A$2:$A$20000=V$1)=3,'[3]OM Cost'!$I$2:$I$20000))/MAX(1,COUNT(IF(('[3]OM Cost'!$D$2:$D$20000=2016)+('[3]OM Cost'!$G$2:$G$20000=$A25)+('[3]OM Cost'!$A$2:$A$20000=V$1)=3,'[3]OM Cost'!$I$2:$I$20000)))</f>
        <v>21211</v>
      </c>
      <c r="W25" s="172">
        <f t="array" ref="W25">SUM(IF(('[3]OM Cost'!$D$2:$D$20000=2016)+('[3]OM Cost'!$G$2:$G$20000=$A25)+('[3]OM Cost'!$A$2:$A$20000=W$1)=3,'[3]OM Cost'!$I$2:$I$20000))/MAX(1,COUNT(IF(('[3]OM Cost'!$D$2:$D$20000=2016)+('[3]OM Cost'!$G$2:$G$20000=$A25)+('[3]OM Cost'!$A$2:$A$20000=W$1)=3,'[3]OM Cost'!$I$2:$I$20000)))</f>
        <v>9590</v>
      </c>
      <c r="X25" s="172">
        <f t="array" ref="X25">SUM(IF(('[3]OM Cost'!$D$2:$D$20000=2016)+('[3]OM Cost'!$G$2:$G$20000=$A25)+('[3]OM Cost'!$A$2:$A$20000=X$1)=3,'[3]OM Cost'!$I$2:$I$20000))/MAX(1,COUNT(IF(('[3]OM Cost'!$D$2:$D$20000=2016)+('[3]OM Cost'!$G$2:$G$20000=$A25)+('[3]OM Cost'!$A$2:$A$20000=X$1)=3,'[3]OM Cost'!$I$2:$I$20000)))</f>
        <v>0</v>
      </c>
      <c r="Y25" s="172">
        <f t="array" ref="Y25">SUM(IF(('[3]OM Cost'!$D$2:$D$20000=2016)+('[3]OM Cost'!$G$2:$G$20000=$A25)+('[3]OM Cost'!$A$2:$A$20000=Y$1)=3,'[3]OM Cost'!$I$2:$I$20000))/MAX(1,COUNT(IF(('[3]OM Cost'!$D$2:$D$20000=2016)+('[3]OM Cost'!$G$2:$G$20000=$A25)+('[3]OM Cost'!$A$2:$A$20000=Y$1)=3,'[3]OM Cost'!$I$2:$I$20000)))</f>
        <v>295121</v>
      </c>
      <c r="Z25" s="173">
        <f t="array" ref="Z25">SUM(IF(('[3]OM Cost'!$D$2:$D$20000=2016)+('[3]OM Cost'!$G$2:$G$20000=$A25)+('[3]OM Cost'!$A$2:$A$20000=Z$1)=3,'[3]OM Cost'!$I$2:$I$20000))/MAX(1,COUNT(IF(('[3]OM Cost'!$D$2:$D$20000=2016)+('[3]OM Cost'!$G$2:$G$20000=$A25)+('[3]OM Cost'!$A$2:$A$20000=Z$1)=3,'[3]OM Cost'!$I$2:$I$20000)))</f>
        <v>14182</v>
      </c>
      <c r="AA25" s="174">
        <f t="shared" si="3"/>
        <v>109685.125</v>
      </c>
    </row>
    <row r="26" spans="1:27" x14ac:dyDescent="0.25">
      <c r="A26" s="1">
        <v>103</v>
      </c>
      <c r="B26" s="34" t="s">
        <v>800</v>
      </c>
      <c r="C26" s="172">
        <v>0</v>
      </c>
      <c r="D26" s="172">
        <v>0</v>
      </c>
      <c r="E26" s="172">
        <v>0</v>
      </c>
      <c r="F26" s="172">
        <v>0</v>
      </c>
      <c r="G26" s="172">
        <v>0</v>
      </c>
      <c r="H26" s="172">
        <v>0</v>
      </c>
      <c r="I26" s="172">
        <v>0</v>
      </c>
      <c r="J26" s="172">
        <v>0</v>
      </c>
      <c r="K26" s="172">
        <v>0</v>
      </c>
      <c r="L26" s="172">
        <v>0</v>
      </c>
      <c r="M26" s="172">
        <v>0</v>
      </c>
      <c r="N26" s="172">
        <v>0</v>
      </c>
      <c r="O26" s="172">
        <v>0</v>
      </c>
      <c r="P26" s="172">
        <v>0</v>
      </c>
      <c r="Q26" s="172">
        <v>0</v>
      </c>
      <c r="R26" s="172">
        <v>0</v>
      </c>
      <c r="S26" s="172">
        <v>0</v>
      </c>
      <c r="T26" s="172">
        <v>0</v>
      </c>
      <c r="U26" s="172">
        <v>0</v>
      </c>
      <c r="V26" s="172">
        <v>0</v>
      </c>
      <c r="W26" s="172">
        <v>0</v>
      </c>
      <c r="X26" s="172">
        <v>0</v>
      </c>
      <c r="Y26" s="172">
        <v>0</v>
      </c>
      <c r="Z26" s="173">
        <v>0</v>
      </c>
      <c r="AA26" s="174">
        <f t="shared" si="3"/>
        <v>0</v>
      </c>
    </row>
    <row r="27" spans="1:27" x14ac:dyDescent="0.25">
      <c r="A27" s="1">
        <v>104</v>
      </c>
      <c r="B27" s="34" t="s">
        <v>801</v>
      </c>
      <c r="C27" s="172">
        <v>0</v>
      </c>
      <c r="D27" s="172">
        <v>0</v>
      </c>
      <c r="E27" s="172">
        <v>0</v>
      </c>
      <c r="F27" s="172">
        <v>0</v>
      </c>
      <c r="G27" s="172">
        <v>0</v>
      </c>
      <c r="H27" s="172">
        <v>0</v>
      </c>
      <c r="I27" s="172">
        <v>0</v>
      </c>
      <c r="J27" s="172">
        <v>0</v>
      </c>
      <c r="K27" s="172">
        <v>0</v>
      </c>
      <c r="L27" s="172">
        <v>0</v>
      </c>
      <c r="M27" s="172">
        <v>0</v>
      </c>
      <c r="N27" s="172">
        <v>0</v>
      </c>
      <c r="O27" s="172">
        <v>0</v>
      </c>
      <c r="P27" s="172">
        <v>0</v>
      </c>
      <c r="Q27" s="172">
        <v>0</v>
      </c>
      <c r="R27" s="172">
        <v>0</v>
      </c>
      <c r="S27" s="172">
        <v>0</v>
      </c>
      <c r="T27" s="172">
        <v>0</v>
      </c>
      <c r="U27" s="172">
        <v>0</v>
      </c>
      <c r="V27" s="172">
        <v>0</v>
      </c>
      <c r="W27" s="172">
        <v>0</v>
      </c>
      <c r="X27" s="172">
        <v>0</v>
      </c>
      <c r="Y27" s="172">
        <v>0</v>
      </c>
      <c r="Z27" s="173">
        <v>0</v>
      </c>
      <c r="AA27" s="174">
        <f t="shared" si="3"/>
        <v>0</v>
      </c>
    </row>
    <row r="28" spans="1:27" x14ac:dyDescent="0.25">
      <c r="A28" s="1">
        <v>105</v>
      </c>
      <c r="B28" s="34" t="s">
        <v>802</v>
      </c>
      <c r="C28" s="172">
        <v>0</v>
      </c>
      <c r="D28" s="172">
        <v>0</v>
      </c>
      <c r="E28" s="172">
        <v>0</v>
      </c>
      <c r="F28" s="172">
        <v>0</v>
      </c>
      <c r="G28" s="172">
        <v>0</v>
      </c>
      <c r="H28" s="172">
        <v>0</v>
      </c>
      <c r="I28" s="172">
        <v>0</v>
      </c>
      <c r="J28" s="172">
        <v>0</v>
      </c>
      <c r="K28" s="172">
        <v>0</v>
      </c>
      <c r="L28" s="172">
        <v>0</v>
      </c>
      <c r="M28" s="172">
        <v>0</v>
      </c>
      <c r="N28" s="172">
        <v>0</v>
      </c>
      <c r="O28" s="172">
        <v>0</v>
      </c>
      <c r="P28" s="172">
        <v>0</v>
      </c>
      <c r="Q28" s="172">
        <v>0</v>
      </c>
      <c r="R28" s="172">
        <v>0</v>
      </c>
      <c r="S28" s="172">
        <v>0</v>
      </c>
      <c r="T28" s="172">
        <v>0</v>
      </c>
      <c r="U28" s="172">
        <v>0</v>
      </c>
      <c r="V28" s="172">
        <v>0</v>
      </c>
      <c r="W28" s="172">
        <v>0</v>
      </c>
      <c r="X28" s="172">
        <v>0</v>
      </c>
      <c r="Y28" s="172">
        <v>0</v>
      </c>
      <c r="Z28" s="173">
        <v>0</v>
      </c>
      <c r="AA28" s="174">
        <f t="shared" si="3"/>
        <v>0</v>
      </c>
    </row>
    <row r="29" spans="1:27" x14ac:dyDescent="0.25">
      <c r="A29" s="1">
        <v>106</v>
      </c>
      <c r="B29" s="34" t="s">
        <v>803</v>
      </c>
      <c r="C29" s="172">
        <v>0</v>
      </c>
      <c r="D29" s="172">
        <v>0</v>
      </c>
      <c r="E29" s="172">
        <v>0</v>
      </c>
      <c r="F29" s="172">
        <v>0</v>
      </c>
      <c r="G29" s="172">
        <v>0</v>
      </c>
      <c r="H29" s="172">
        <v>0</v>
      </c>
      <c r="I29" s="172">
        <v>0</v>
      </c>
      <c r="J29" s="172">
        <v>0</v>
      </c>
      <c r="K29" s="172">
        <v>0</v>
      </c>
      <c r="L29" s="172">
        <v>0</v>
      </c>
      <c r="M29" s="172">
        <v>0</v>
      </c>
      <c r="N29" s="172">
        <v>0</v>
      </c>
      <c r="O29" s="172">
        <v>0</v>
      </c>
      <c r="P29" s="172">
        <v>0</v>
      </c>
      <c r="Q29" s="172">
        <v>0</v>
      </c>
      <c r="R29" s="172">
        <v>0</v>
      </c>
      <c r="S29" s="172">
        <v>0</v>
      </c>
      <c r="T29" s="172">
        <v>0</v>
      </c>
      <c r="U29" s="172">
        <v>0</v>
      </c>
      <c r="V29" s="172">
        <v>0</v>
      </c>
      <c r="W29" s="172">
        <v>0</v>
      </c>
      <c r="X29" s="172">
        <v>0</v>
      </c>
      <c r="Y29" s="172">
        <v>0</v>
      </c>
      <c r="Z29" s="173">
        <v>0</v>
      </c>
      <c r="AA29" s="174">
        <f t="shared" si="3"/>
        <v>0</v>
      </c>
    </row>
    <row r="30" spans="1:27" x14ac:dyDescent="0.25">
      <c r="A30" s="1">
        <v>107</v>
      </c>
      <c r="B30" s="34" t="s">
        <v>804</v>
      </c>
      <c r="C30" s="172">
        <v>0</v>
      </c>
      <c r="D30" s="172">
        <v>0</v>
      </c>
      <c r="E30" s="172">
        <v>0</v>
      </c>
      <c r="F30" s="172">
        <v>0</v>
      </c>
      <c r="G30" s="172">
        <v>0</v>
      </c>
      <c r="H30" s="172">
        <v>0</v>
      </c>
      <c r="I30" s="172">
        <v>0</v>
      </c>
      <c r="J30" s="172">
        <v>0</v>
      </c>
      <c r="K30" s="172">
        <v>0</v>
      </c>
      <c r="L30" s="172">
        <v>0</v>
      </c>
      <c r="M30" s="172">
        <v>0</v>
      </c>
      <c r="N30" s="172">
        <v>0</v>
      </c>
      <c r="O30" s="172">
        <v>0</v>
      </c>
      <c r="P30" s="172">
        <v>0</v>
      </c>
      <c r="Q30" s="172">
        <v>0</v>
      </c>
      <c r="R30" s="172">
        <v>0</v>
      </c>
      <c r="S30" s="172">
        <v>0</v>
      </c>
      <c r="T30" s="172">
        <v>0</v>
      </c>
      <c r="U30" s="172">
        <v>0</v>
      </c>
      <c r="V30" s="172">
        <v>0</v>
      </c>
      <c r="W30" s="172">
        <v>0</v>
      </c>
      <c r="X30" s="172">
        <v>0</v>
      </c>
      <c r="Y30" s="172">
        <v>0</v>
      </c>
      <c r="Z30" s="173">
        <v>0</v>
      </c>
      <c r="AA30" s="174">
        <f t="shared" si="3"/>
        <v>0</v>
      </c>
    </row>
    <row r="31" spans="1:27" x14ac:dyDescent="0.25">
      <c r="A31" s="1">
        <f>A30+1</f>
        <v>108</v>
      </c>
      <c r="B31" s="34" t="s">
        <v>805</v>
      </c>
      <c r="C31" s="172">
        <f t="array" ref="C31">SUM(IF(('[3]OM Cost'!$D$2:$D$20000=2016)+('[3]OM Cost'!$G$2:$G$20000=$A31)+('[3]OM Cost'!$A$2:$A$20000=C$1)=3,'[3]OM Cost'!$I$2:$I$20000))/MAX(1,COUNT(IF(('[3]OM Cost'!$D$2:$D$20000=2016)+('[3]OM Cost'!$G$2:$G$20000=$A31)+('[3]OM Cost'!$A$2:$A$20000=C$1)=3,'[3]OM Cost'!$I$2:$I$20000)))</f>
        <v>2683311</v>
      </c>
      <c r="D31" s="172">
        <f t="array" ref="D31">SUM(IF(('[3]OM Cost'!$D$2:$D$20000=2016)+('[3]OM Cost'!$G$2:$G$20000=$A31)+('[3]OM Cost'!$A$2:$A$20000=D$1)=3,'[3]OM Cost'!$I$2:$I$20000))/MAX(1,COUNT(IF(('[3]OM Cost'!$D$2:$D$20000=2016)+('[3]OM Cost'!$G$2:$G$20000=$A31)+('[3]OM Cost'!$A$2:$A$20000=D$1)=3,'[3]OM Cost'!$I$2:$I$20000)))</f>
        <v>11751039</v>
      </c>
      <c r="E31" s="172">
        <f t="array" ref="E31">SUM(IF(('[3]OM Cost'!$D$2:$D$20000=2016)+('[3]OM Cost'!$G$2:$G$20000=$A31)+('[3]OM Cost'!$A$2:$A$20000=E$1)=3,'[3]OM Cost'!$I$2:$I$20000))/MAX(1,COUNT(IF(('[3]OM Cost'!$D$2:$D$20000=2016)+('[3]OM Cost'!$G$2:$G$20000=$A31)+('[3]OM Cost'!$A$2:$A$20000=E$1)=3,'[3]OM Cost'!$I$2:$I$20000)))</f>
        <v>7001874</v>
      </c>
      <c r="F31" s="172">
        <f t="array" ref="F31">SUM(IF(('[3]OM Cost'!$D$2:$D$20000=2016)+('[3]OM Cost'!$G$2:$G$20000=$A31)+('[3]OM Cost'!$A$2:$A$20000=F$1)=3,'[3]OM Cost'!$I$2:$I$20000))/MAX(1,COUNT(IF(('[3]OM Cost'!$D$2:$D$20000=2016)+('[3]OM Cost'!$G$2:$G$20000=$A31)+('[3]OM Cost'!$A$2:$A$20000=F$1)=3,'[3]OM Cost'!$I$2:$I$20000)))</f>
        <v>5542842</v>
      </c>
      <c r="G31" s="172">
        <f t="array" ref="G31">SUM(IF(('[3]OM Cost'!$D$2:$D$20000=2016)+('[3]OM Cost'!$G$2:$G$20000=$A31)+('[3]OM Cost'!$A$2:$A$20000=G$1)=3,'[3]OM Cost'!$I$2:$I$20000))/MAX(1,COUNT(IF(('[3]OM Cost'!$D$2:$D$20000=2016)+('[3]OM Cost'!$G$2:$G$20000=$A31)+('[3]OM Cost'!$A$2:$A$20000=G$1)=3,'[3]OM Cost'!$I$2:$I$20000)))</f>
        <v>2835019</v>
      </c>
      <c r="H31" s="172">
        <f t="array" ref="H31">SUM(IF(('[3]OM Cost'!$D$2:$D$20000=2016)+('[3]OM Cost'!$G$2:$G$20000=$A31)+('[3]OM Cost'!$A$2:$A$20000=H$1)=3,'[3]OM Cost'!$I$2:$I$20000))/MAX(1,COUNT(IF(('[3]OM Cost'!$D$2:$D$20000=2016)+('[3]OM Cost'!$G$2:$G$20000=$A31)+('[3]OM Cost'!$A$2:$A$20000=H$1)=3,'[3]OM Cost'!$I$2:$I$20000)))</f>
        <v>17444207</v>
      </c>
      <c r="I31" s="172">
        <f t="array" ref="I31">SUM(IF(('[3]OM Cost'!$D$2:$D$20000=2016)+('[3]OM Cost'!$G$2:$G$20000=$A31)+('[3]OM Cost'!$A$2:$A$20000=I$1)=3,'[3]OM Cost'!$I$2:$I$20000))/MAX(1,COUNT(IF(('[3]OM Cost'!$D$2:$D$20000=2016)+('[3]OM Cost'!$G$2:$G$20000=$A31)+('[3]OM Cost'!$A$2:$A$20000=I$1)=3,'[3]OM Cost'!$I$2:$I$20000)))</f>
        <v>31888616</v>
      </c>
      <c r="J31" s="172">
        <f t="array" ref="J31">SUM(IF(('[3]OM Cost'!$D$2:$D$20000=2016)+('[3]OM Cost'!$G$2:$G$20000=$A31)+('[3]OM Cost'!$A$2:$A$20000=J$1)=3,'[3]OM Cost'!$I$2:$I$20000))/MAX(1,COUNT(IF(('[3]OM Cost'!$D$2:$D$20000=2016)+('[3]OM Cost'!$G$2:$G$20000=$A31)+('[3]OM Cost'!$A$2:$A$20000=J$1)=3,'[3]OM Cost'!$I$2:$I$20000)))</f>
        <v>213717</v>
      </c>
      <c r="K31" s="172">
        <f t="array" ref="K31">SUM(IF(('[3]OM Cost'!$D$2:$D$20000=2016)+('[3]OM Cost'!$G$2:$G$20000=$A31)+('[3]OM Cost'!$A$2:$A$20000=K$1)=3,'[3]OM Cost'!$I$2:$I$20000))/MAX(1,COUNT(IF(('[3]OM Cost'!$D$2:$D$20000=2016)+('[3]OM Cost'!$G$2:$G$20000=$A31)+('[3]OM Cost'!$A$2:$A$20000=K$1)=3,'[3]OM Cost'!$I$2:$I$20000)))</f>
        <v>2986408</v>
      </c>
      <c r="L31" s="172">
        <f t="array" ref="L31">SUM(IF(('[3]OM Cost'!$D$2:$D$20000=2016)+('[3]OM Cost'!$G$2:$G$20000=$A31)+('[3]OM Cost'!$A$2:$A$20000=L$1)=3,'[3]OM Cost'!$I$2:$I$20000))/MAX(1,COUNT(IF(('[3]OM Cost'!$D$2:$D$20000=2016)+('[3]OM Cost'!$G$2:$G$20000=$A31)+('[3]OM Cost'!$A$2:$A$20000=L$1)=3,'[3]OM Cost'!$I$2:$I$20000)))</f>
        <v>13394607</v>
      </c>
      <c r="M31" s="172">
        <f t="array" ref="M31">SUM(IF(('[3]OM Cost'!$D$2:$D$20000=2016)+('[3]OM Cost'!$G$2:$G$20000=$A31)+('[3]OM Cost'!$A$2:$A$20000=M$1)=3,'[3]OM Cost'!$I$2:$I$20000))/MAX(1,COUNT(IF(('[3]OM Cost'!$D$2:$D$20000=2016)+('[3]OM Cost'!$G$2:$G$20000=$A31)+('[3]OM Cost'!$A$2:$A$20000=M$1)=3,'[3]OM Cost'!$I$2:$I$20000)))</f>
        <v>1388671</v>
      </c>
      <c r="N31" s="172">
        <f t="array" ref="N31">SUM(IF(('[3]OM Cost'!$D$2:$D$20000=2016)+('[3]OM Cost'!$G$2:$G$20000=$A31)+('[3]OM Cost'!$A$2:$A$20000=N$1)=3,'[3]OM Cost'!$I$2:$I$20000))/MAX(1,COUNT(IF(('[3]OM Cost'!$D$2:$D$20000=2016)+('[3]OM Cost'!$G$2:$G$20000=$A31)+('[3]OM Cost'!$A$2:$A$20000=N$1)=3,'[3]OM Cost'!$I$2:$I$20000)))</f>
        <v>217218</v>
      </c>
      <c r="O31" s="172">
        <f t="array" ref="O31">SUM(IF(('[3]OM Cost'!$D$2:$D$20000=2016)+('[3]OM Cost'!$G$2:$G$20000=$A31)+('[3]OM Cost'!$A$2:$A$20000=O$1)=3,'[3]OM Cost'!$I$2:$I$20000))/MAX(1,COUNT(IF(('[3]OM Cost'!$D$2:$D$20000=2016)+('[3]OM Cost'!$G$2:$G$20000=$A31)+('[3]OM Cost'!$A$2:$A$20000=O$1)=3,'[3]OM Cost'!$I$2:$I$20000)))</f>
        <v>1132781</v>
      </c>
      <c r="P31" s="172">
        <f t="array" ref="P31">SUM(IF(('[3]OM Cost'!$D$2:$D$20000=2016)+('[3]OM Cost'!$G$2:$G$20000=$A31)+('[3]OM Cost'!$A$2:$A$20000=P$1)=3,'[3]OM Cost'!$I$2:$I$20000))/MAX(1,COUNT(IF(('[3]OM Cost'!$D$2:$D$20000=2016)+('[3]OM Cost'!$G$2:$G$20000=$A31)+('[3]OM Cost'!$A$2:$A$20000=P$1)=3,'[3]OM Cost'!$I$2:$I$20000)))</f>
        <v>4640360</v>
      </c>
      <c r="Q31" s="172">
        <f t="array" ref="Q31">SUM(IF(('[3]OM Cost'!$D$2:$D$20000=2016)+('[3]OM Cost'!$G$2:$G$20000=$A31)+('[3]OM Cost'!$A$2:$A$20000=Q$1)=3,'[3]OM Cost'!$I$2:$I$20000))/MAX(1,COUNT(IF(('[3]OM Cost'!$D$2:$D$20000=2016)+('[3]OM Cost'!$G$2:$G$20000=$A31)+('[3]OM Cost'!$A$2:$A$20000=Q$1)=3,'[3]OM Cost'!$I$2:$I$20000)))</f>
        <v>1561286</v>
      </c>
      <c r="R31" s="172">
        <f t="array" ref="R31">SUM(IF(('[3]OM Cost'!$D$2:$D$20000=2016)+('[3]OM Cost'!$G$2:$G$20000=$A31)+('[3]OM Cost'!$A$2:$A$20000=R$1)=3,'[3]OM Cost'!$I$2:$I$20000))/MAX(1,COUNT(IF(('[3]OM Cost'!$D$2:$D$20000=2016)+('[3]OM Cost'!$G$2:$G$20000=$A31)+('[3]OM Cost'!$A$2:$A$20000=R$1)=3,'[3]OM Cost'!$I$2:$I$20000)))</f>
        <v>1783246</v>
      </c>
      <c r="S31" s="172">
        <f t="array" ref="S31">SUM(IF(('[3]OM Cost'!$D$2:$D$20000=2016)+('[3]OM Cost'!$G$2:$G$20000=$A31)+('[3]OM Cost'!$A$2:$A$20000=S$1)=3,'[3]OM Cost'!$I$2:$I$20000))/MAX(1,COUNT(IF(('[3]OM Cost'!$D$2:$D$20000=2016)+('[3]OM Cost'!$G$2:$G$20000=$A31)+('[3]OM Cost'!$A$2:$A$20000=S$1)=3,'[3]OM Cost'!$I$2:$I$20000)))</f>
        <v>59705</v>
      </c>
      <c r="T31" s="172">
        <f t="array" ref="T31">SUM(IF(('[3]OM Cost'!$D$2:$D$20000=2016)+('[3]OM Cost'!$G$2:$G$20000=$A31)+('[3]OM Cost'!$A$2:$A$20000=T$1)=3,'[3]OM Cost'!$I$2:$I$20000))/MAX(1,COUNT(IF(('[3]OM Cost'!$D$2:$D$20000=2016)+('[3]OM Cost'!$G$2:$G$20000=$A31)+('[3]OM Cost'!$A$2:$A$20000=T$1)=3,'[3]OM Cost'!$I$2:$I$20000)))</f>
        <v>1963005</v>
      </c>
      <c r="U31" s="172">
        <f t="array" ref="U31">SUM(IF(('[3]OM Cost'!$D$2:$D$20000=2016)+('[3]OM Cost'!$G$2:$G$20000=$A31)+('[3]OM Cost'!$A$2:$A$20000=U$1)=3,'[3]OM Cost'!$I$2:$I$20000))/MAX(1,COUNT(IF(('[3]OM Cost'!$D$2:$D$20000=2016)+('[3]OM Cost'!$G$2:$G$20000=$A31)+('[3]OM Cost'!$A$2:$A$20000=U$1)=3,'[3]OM Cost'!$I$2:$I$20000)))</f>
        <v>82198554</v>
      </c>
      <c r="V31" s="172">
        <f t="array" ref="V31">SUM(IF(('[3]OM Cost'!$D$2:$D$20000=2016)+('[3]OM Cost'!$G$2:$G$20000=$A31)+('[3]OM Cost'!$A$2:$A$20000=V$1)=3,'[3]OM Cost'!$I$2:$I$20000))/MAX(1,COUNT(IF(('[3]OM Cost'!$D$2:$D$20000=2016)+('[3]OM Cost'!$G$2:$G$20000=$A31)+('[3]OM Cost'!$A$2:$A$20000=V$1)=3,'[3]OM Cost'!$I$2:$I$20000)))</f>
        <v>2627185</v>
      </c>
      <c r="W31" s="172">
        <f t="array" ref="W31">SUM(IF(('[3]OM Cost'!$D$2:$D$20000=2016)+('[3]OM Cost'!$G$2:$G$20000=$A31)+('[3]OM Cost'!$A$2:$A$20000=W$1)=3,'[3]OM Cost'!$I$2:$I$20000))/MAX(1,COUNT(IF(('[3]OM Cost'!$D$2:$D$20000=2016)+('[3]OM Cost'!$G$2:$G$20000=$A31)+('[3]OM Cost'!$A$2:$A$20000=W$1)=3,'[3]OM Cost'!$I$2:$I$20000)))</f>
        <v>546913</v>
      </c>
      <c r="X31" s="172">
        <f t="array" ref="X31">SUM(IF(('[3]OM Cost'!$D$2:$D$20000=2016)+('[3]OM Cost'!$G$2:$G$20000=$A31)+('[3]OM Cost'!$A$2:$A$20000=X$1)=3,'[3]OM Cost'!$I$2:$I$20000))/MAX(1,COUNT(IF(('[3]OM Cost'!$D$2:$D$20000=2016)+('[3]OM Cost'!$G$2:$G$20000=$A31)+('[3]OM Cost'!$A$2:$A$20000=X$1)=3,'[3]OM Cost'!$I$2:$I$20000)))</f>
        <v>346738</v>
      </c>
      <c r="Y31" s="172">
        <f t="array" ref="Y31">SUM(IF(('[3]OM Cost'!$D$2:$D$20000=2016)+('[3]OM Cost'!$G$2:$G$20000=$A31)+('[3]OM Cost'!$A$2:$A$20000=Y$1)=3,'[3]OM Cost'!$I$2:$I$20000))/MAX(1,COUNT(IF(('[3]OM Cost'!$D$2:$D$20000=2016)+('[3]OM Cost'!$G$2:$G$20000=$A31)+('[3]OM Cost'!$A$2:$A$20000=Y$1)=3,'[3]OM Cost'!$I$2:$I$20000)))</f>
        <v>3338160</v>
      </c>
      <c r="Z31" s="173">
        <f t="array" ref="Z31">SUM(IF(('[3]OM Cost'!$D$2:$D$20000=2016)+('[3]OM Cost'!$G$2:$G$20000=$A31)+('[3]OM Cost'!$A$2:$A$20000=Z$1)=3,'[3]OM Cost'!$I$2:$I$20000))/MAX(1,COUNT(IF(('[3]OM Cost'!$D$2:$D$20000=2016)+('[3]OM Cost'!$G$2:$G$20000=$A31)+('[3]OM Cost'!$A$2:$A$20000=Z$1)=3,'[3]OM Cost'!$I$2:$I$20000)))</f>
        <v>1286512</v>
      </c>
      <c r="AA31" s="174">
        <f t="shared" si="3"/>
        <v>8284665.583333333</v>
      </c>
    </row>
    <row r="32" spans="1:27" x14ac:dyDescent="0.25">
      <c r="A32" s="1">
        <f>A31+1</f>
        <v>109</v>
      </c>
      <c r="B32" s="34" t="s">
        <v>806</v>
      </c>
      <c r="C32" s="172">
        <v>0</v>
      </c>
      <c r="D32" s="172">
        <v>0</v>
      </c>
      <c r="E32" s="172">
        <v>0</v>
      </c>
      <c r="F32" s="172">
        <v>0</v>
      </c>
      <c r="G32" s="172">
        <v>0</v>
      </c>
      <c r="H32" s="172">
        <v>0</v>
      </c>
      <c r="I32" s="172">
        <v>0</v>
      </c>
      <c r="J32" s="172">
        <v>0</v>
      </c>
      <c r="K32" s="172">
        <v>0</v>
      </c>
      <c r="L32" s="172">
        <v>0</v>
      </c>
      <c r="M32" s="172">
        <v>0</v>
      </c>
      <c r="N32" s="172">
        <v>0</v>
      </c>
      <c r="O32" s="172">
        <v>0</v>
      </c>
      <c r="P32" s="172">
        <v>0</v>
      </c>
      <c r="Q32" s="172">
        <v>0</v>
      </c>
      <c r="R32" s="172">
        <v>0</v>
      </c>
      <c r="S32" s="172">
        <v>0</v>
      </c>
      <c r="T32" s="172">
        <v>0</v>
      </c>
      <c r="U32" s="172">
        <v>0</v>
      </c>
      <c r="V32" s="172">
        <v>0</v>
      </c>
      <c r="W32" s="172">
        <v>0</v>
      </c>
      <c r="X32" s="172">
        <v>0</v>
      </c>
      <c r="Y32" s="172">
        <v>0</v>
      </c>
      <c r="Z32" s="173">
        <v>0</v>
      </c>
      <c r="AA32" s="174">
        <f t="shared" si="3"/>
        <v>0</v>
      </c>
    </row>
    <row r="33" spans="1:27" x14ac:dyDescent="0.25">
      <c r="A33" s="1">
        <f>A32+1</f>
        <v>110</v>
      </c>
      <c r="B33" s="175" t="s">
        <v>807</v>
      </c>
      <c r="C33" s="176">
        <f t="array" ref="C33">SUM(IF(('[3]OM Cost'!$D$2:$D$20000=2016)+('[3]OM Cost'!$G$2:$G$20000=$A33)+('[3]OM Cost'!$A$2:$A$20000=C$1)=3,'[3]OM Cost'!$I$2:$I$20000))/MAX(1,COUNT(IF(('[3]OM Cost'!$D$2:$D$20000=2016)+('[3]OM Cost'!$G$2:$G$20000=$A33)+('[3]OM Cost'!$A$2:$A$20000=C$1)=3,'[3]OM Cost'!$I$2:$I$20000)))</f>
        <v>13625</v>
      </c>
      <c r="D33" s="176">
        <f t="array" ref="D33">SUM(IF(('[3]OM Cost'!$D$2:$D$20000=2016)+('[3]OM Cost'!$G$2:$G$20000=$A33)+('[3]OM Cost'!$A$2:$A$20000=D$1)=3,'[3]OM Cost'!$I$2:$I$20000))/MAX(1,COUNT(IF(('[3]OM Cost'!$D$2:$D$20000=2016)+('[3]OM Cost'!$G$2:$G$20000=$A33)+('[3]OM Cost'!$A$2:$A$20000=D$1)=3,'[3]OM Cost'!$I$2:$I$20000)))</f>
        <v>417995</v>
      </c>
      <c r="E33" s="176">
        <f t="array" ref="E33">SUM(IF(('[3]OM Cost'!$D$2:$D$20000=2016)+('[3]OM Cost'!$G$2:$G$20000=$A33)+('[3]OM Cost'!$A$2:$A$20000=E$1)=3,'[3]OM Cost'!$I$2:$I$20000))/MAX(1,COUNT(IF(('[3]OM Cost'!$D$2:$D$20000=2016)+('[3]OM Cost'!$G$2:$G$20000=$A33)+('[3]OM Cost'!$A$2:$A$20000=E$1)=3,'[3]OM Cost'!$I$2:$I$20000)))</f>
        <v>0</v>
      </c>
      <c r="F33" s="176">
        <f t="array" ref="F33">SUM(IF(('[3]OM Cost'!$D$2:$D$20000=2016)+('[3]OM Cost'!$G$2:$G$20000=$A33)+('[3]OM Cost'!$A$2:$A$20000=F$1)=3,'[3]OM Cost'!$I$2:$I$20000))/MAX(1,COUNT(IF(('[3]OM Cost'!$D$2:$D$20000=2016)+('[3]OM Cost'!$G$2:$G$20000=$A33)+('[3]OM Cost'!$A$2:$A$20000=F$1)=3,'[3]OM Cost'!$I$2:$I$20000)))</f>
        <v>17809</v>
      </c>
      <c r="G33" s="176">
        <f t="array" ref="G33">SUM(IF(('[3]OM Cost'!$D$2:$D$20000=2016)+('[3]OM Cost'!$G$2:$G$20000=$A33)+('[3]OM Cost'!$A$2:$A$20000=G$1)=3,'[3]OM Cost'!$I$2:$I$20000))/MAX(1,COUNT(IF(('[3]OM Cost'!$D$2:$D$20000=2016)+('[3]OM Cost'!$G$2:$G$20000=$A33)+('[3]OM Cost'!$A$2:$A$20000=G$1)=3,'[3]OM Cost'!$I$2:$I$20000)))</f>
        <v>209918</v>
      </c>
      <c r="H33" s="176">
        <f t="array" ref="H33">SUM(IF(('[3]OM Cost'!$D$2:$D$20000=2016)+('[3]OM Cost'!$G$2:$G$20000=$A33)+('[3]OM Cost'!$A$2:$A$20000=H$1)=3,'[3]OM Cost'!$I$2:$I$20000))/MAX(1,COUNT(IF(('[3]OM Cost'!$D$2:$D$20000=2016)+('[3]OM Cost'!$G$2:$G$20000=$A33)+('[3]OM Cost'!$A$2:$A$20000=H$1)=3,'[3]OM Cost'!$I$2:$I$20000)))</f>
        <v>116402</v>
      </c>
      <c r="I33" s="176">
        <f t="array" ref="I33">SUM(IF(('[3]OM Cost'!$D$2:$D$20000=2016)+('[3]OM Cost'!$G$2:$G$20000=$A33)+('[3]OM Cost'!$A$2:$A$20000=I$1)=3,'[3]OM Cost'!$I$2:$I$20000))/MAX(1,COUNT(IF(('[3]OM Cost'!$D$2:$D$20000=2016)+('[3]OM Cost'!$G$2:$G$20000=$A33)+('[3]OM Cost'!$A$2:$A$20000=I$1)=3,'[3]OM Cost'!$I$2:$I$20000)))</f>
        <v>801804</v>
      </c>
      <c r="J33" s="176">
        <f t="array" ref="J33">SUM(IF(('[3]OM Cost'!$D$2:$D$20000=2016)+('[3]OM Cost'!$G$2:$G$20000=$A33)+('[3]OM Cost'!$A$2:$A$20000=J$1)=3,'[3]OM Cost'!$I$2:$I$20000))/MAX(1,COUNT(IF(('[3]OM Cost'!$D$2:$D$20000=2016)+('[3]OM Cost'!$G$2:$G$20000=$A33)+('[3]OM Cost'!$A$2:$A$20000=J$1)=3,'[3]OM Cost'!$I$2:$I$20000)))</f>
        <v>13429</v>
      </c>
      <c r="K33" s="176">
        <f t="array" ref="K33">SUM(IF(('[3]OM Cost'!$D$2:$D$20000=2016)+('[3]OM Cost'!$G$2:$G$20000=$A33)+('[3]OM Cost'!$A$2:$A$20000=K$1)=3,'[3]OM Cost'!$I$2:$I$20000))/MAX(1,COUNT(IF(('[3]OM Cost'!$D$2:$D$20000=2016)+('[3]OM Cost'!$G$2:$G$20000=$A33)+('[3]OM Cost'!$A$2:$A$20000=K$1)=3,'[3]OM Cost'!$I$2:$I$20000)))</f>
        <v>16088</v>
      </c>
      <c r="L33" s="176">
        <f t="array" ref="L33">SUM(IF(('[3]OM Cost'!$D$2:$D$20000=2016)+('[3]OM Cost'!$G$2:$G$20000=$A33)+('[3]OM Cost'!$A$2:$A$20000=L$1)=3,'[3]OM Cost'!$I$2:$I$20000))/MAX(1,COUNT(IF(('[3]OM Cost'!$D$2:$D$20000=2016)+('[3]OM Cost'!$G$2:$G$20000=$A33)+('[3]OM Cost'!$A$2:$A$20000=L$1)=3,'[3]OM Cost'!$I$2:$I$20000)))</f>
        <v>105651</v>
      </c>
      <c r="M33" s="176">
        <f t="array" ref="M33">SUM(IF(('[3]OM Cost'!$D$2:$D$20000=2016)+('[3]OM Cost'!$G$2:$G$20000=$A33)+('[3]OM Cost'!$A$2:$A$20000=M$1)=3,'[3]OM Cost'!$I$2:$I$20000))/MAX(1,COUNT(IF(('[3]OM Cost'!$D$2:$D$20000=2016)+('[3]OM Cost'!$G$2:$G$20000=$A33)+('[3]OM Cost'!$A$2:$A$20000=M$1)=3,'[3]OM Cost'!$I$2:$I$20000)))</f>
        <v>0</v>
      </c>
      <c r="N33" s="176">
        <f t="array" ref="N33">SUM(IF(('[3]OM Cost'!$D$2:$D$20000=2016)+('[3]OM Cost'!$G$2:$G$20000=$A33)+('[3]OM Cost'!$A$2:$A$20000=N$1)=3,'[3]OM Cost'!$I$2:$I$20000))/MAX(1,COUNT(IF(('[3]OM Cost'!$D$2:$D$20000=2016)+('[3]OM Cost'!$G$2:$G$20000=$A33)+('[3]OM Cost'!$A$2:$A$20000=N$1)=3,'[3]OM Cost'!$I$2:$I$20000)))</f>
        <v>2984</v>
      </c>
      <c r="O33" s="176">
        <f t="array" ref="O33">SUM(IF(('[3]OM Cost'!$D$2:$D$20000=2016)+('[3]OM Cost'!$G$2:$G$20000=$A33)+('[3]OM Cost'!$A$2:$A$20000=O$1)=3,'[3]OM Cost'!$I$2:$I$20000))/MAX(1,COUNT(IF(('[3]OM Cost'!$D$2:$D$20000=2016)+('[3]OM Cost'!$G$2:$G$20000=$A33)+('[3]OM Cost'!$A$2:$A$20000=O$1)=3,'[3]OM Cost'!$I$2:$I$20000)))</f>
        <v>0</v>
      </c>
      <c r="P33" s="176">
        <f t="array" ref="P33">SUM(IF(('[3]OM Cost'!$D$2:$D$20000=2016)+('[3]OM Cost'!$G$2:$G$20000=$A33)+('[3]OM Cost'!$A$2:$A$20000=P$1)=3,'[3]OM Cost'!$I$2:$I$20000))/MAX(1,COUNT(IF(('[3]OM Cost'!$D$2:$D$20000=2016)+('[3]OM Cost'!$G$2:$G$20000=$A33)+('[3]OM Cost'!$A$2:$A$20000=P$1)=3,'[3]OM Cost'!$I$2:$I$20000)))</f>
        <v>1098</v>
      </c>
      <c r="Q33" s="176">
        <f t="array" ref="Q33">SUM(IF(('[3]OM Cost'!$D$2:$D$20000=2016)+('[3]OM Cost'!$G$2:$G$20000=$A33)+('[3]OM Cost'!$A$2:$A$20000=Q$1)=3,'[3]OM Cost'!$I$2:$I$20000))/MAX(1,COUNT(IF(('[3]OM Cost'!$D$2:$D$20000=2016)+('[3]OM Cost'!$G$2:$G$20000=$A33)+('[3]OM Cost'!$A$2:$A$20000=Q$1)=3,'[3]OM Cost'!$I$2:$I$20000)))</f>
        <v>22293</v>
      </c>
      <c r="R33" s="176">
        <f t="array" ref="R33">SUM(IF(('[3]OM Cost'!$D$2:$D$20000=2016)+('[3]OM Cost'!$G$2:$G$20000=$A33)+('[3]OM Cost'!$A$2:$A$20000=R$1)=3,'[3]OM Cost'!$I$2:$I$20000))/MAX(1,COUNT(IF(('[3]OM Cost'!$D$2:$D$20000=2016)+('[3]OM Cost'!$G$2:$G$20000=$A33)+('[3]OM Cost'!$A$2:$A$20000=R$1)=3,'[3]OM Cost'!$I$2:$I$20000)))</f>
        <v>83000</v>
      </c>
      <c r="S33" s="176">
        <f t="array" ref="S33">SUM(IF(('[3]OM Cost'!$D$2:$D$20000=2016)+('[3]OM Cost'!$G$2:$G$20000=$A33)+('[3]OM Cost'!$A$2:$A$20000=S$1)=3,'[3]OM Cost'!$I$2:$I$20000))/MAX(1,COUNT(IF(('[3]OM Cost'!$D$2:$D$20000=2016)+('[3]OM Cost'!$G$2:$G$20000=$A33)+('[3]OM Cost'!$A$2:$A$20000=S$1)=3,'[3]OM Cost'!$I$2:$I$20000)))</f>
        <v>0</v>
      </c>
      <c r="T33" s="176">
        <f t="array" ref="T33">SUM(IF(('[3]OM Cost'!$D$2:$D$20000=2016)+('[3]OM Cost'!$G$2:$G$20000=$A33)+('[3]OM Cost'!$A$2:$A$20000=T$1)=3,'[3]OM Cost'!$I$2:$I$20000))/MAX(1,COUNT(IF(('[3]OM Cost'!$D$2:$D$20000=2016)+('[3]OM Cost'!$G$2:$G$20000=$A33)+('[3]OM Cost'!$A$2:$A$20000=T$1)=3,'[3]OM Cost'!$I$2:$I$20000)))</f>
        <v>0</v>
      </c>
      <c r="U33" s="176">
        <f t="array" ref="U33">SUM(IF(('[3]OM Cost'!$D$2:$D$20000=2016)+('[3]OM Cost'!$G$2:$G$20000=$A33)+('[3]OM Cost'!$A$2:$A$20000=U$1)=3,'[3]OM Cost'!$I$2:$I$20000))/MAX(1,COUNT(IF(('[3]OM Cost'!$D$2:$D$20000=2016)+('[3]OM Cost'!$G$2:$G$20000=$A33)+('[3]OM Cost'!$A$2:$A$20000=U$1)=3,'[3]OM Cost'!$I$2:$I$20000)))</f>
        <v>929615</v>
      </c>
      <c r="V33" s="176">
        <f t="array" ref="V33">SUM(IF(('[3]OM Cost'!$D$2:$D$20000=2016)+('[3]OM Cost'!$G$2:$G$20000=$A33)+('[3]OM Cost'!$A$2:$A$20000=V$1)=3,'[3]OM Cost'!$I$2:$I$20000))/MAX(1,COUNT(IF(('[3]OM Cost'!$D$2:$D$20000=2016)+('[3]OM Cost'!$G$2:$G$20000=$A33)+('[3]OM Cost'!$A$2:$A$20000=V$1)=3,'[3]OM Cost'!$I$2:$I$20000)))</f>
        <v>991</v>
      </c>
      <c r="W33" s="176">
        <f t="array" ref="W33">SUM(IF(('[3]OM Cost'!$D$2:$D$20000=2016)+('[3]OM Cost'!$G$2:$G$20000=$A33)+('[3]OM Cost'!$A$2:$A$20000=W$1)=3,'[3]OM Cost'!$I$2:$I$20000))/MAX(1,COUNT(IF(('[3]OM Cost'!$D$2:$D$20000=2016)+('[3]OM Cost'!$G$2:$G$20000=$A33)+('[3]OM Cost'!$A$2:$A$20000=W$1)=3,'[3]OM Cost'!$I$2:$I$20000)))</f>
        <v>0</v>
      </c>
      <c r="X33" s="176">
        <f t="array" ref="X33">SUM(IF(('[3]OM Cost'!$D$2:$D$20000=2016)+('[3]OM Cost'!$G$2:$G$20000=$A33)+('[3]OM Cost'!$A$2:$A$20000=X$1)=3,'[3]OM Cost'!$I$2:$I$20000))/MAX(1,COUNT(IF(('[3]OM Cost'!$D$2:$D$20000=2016)+('[3]OM Cost'!$G$2:$G$20000=$A33)+('[3]OM Cost'!$A$2:$A$20000=X$1)=3,'[3]OM Cost'!$I$2:$I$20000)))</f>
        <v>619958</v>
      </c>
      <c r="Y33" s="176">
        <f t="array" ref="Y33">SUM(IF(('[3]OM Cost'!$D$2:$D$20000=2016)+('[3]OM Cost'!$G$2:$G$20000=$A33)+('[3]OM Cost'!$A$2:$A$20000=Y$1)=3,'[3]OM Cost'!$I$2:$I$20000))/MAX(1,COUNT(IF(('[3]OM Cost'!$D$2:$D$20000=2016)+('[3]OM Cost'!$G$2:$G$20000=$A33)+('[3]OM Cost'!$A$2:$A$20000=Y$1)=3,'[3]OM Cost'!$I$2:$I$20000)))</f>
        <v>111276</v>
      </c>
      <c r="Z33" s="177">
        <f t="array" ref="Z33">SUM(IF(('[3]OM Cost'!$D$2:$D$20000=2016)+('[3]OM Cost'!$G$2:$G$20000=$A33)+('[3]OM Cost'!$A$2:$A$20000=Z$1)=3,'[3]OM Cost'!$I$2:$I$20000))/MAX(1,COUNT(IF(('[3]OM Cost'!$D$2:$D$20000=2016)+('[3]OM Cost'!$G$2:$G$20000=$A33)+('[3]OM Cost'!$A$2:$A$20000=Z$1)=3,'[3]OM Cost'!$I$2:$I$20000)))</f>
        <v>50467</v>
      </c>
      <c r="AA33" s="176">
        <f t="shared" si="3"/>
        <v>147266.79166666666</v>
      </c>
    </row>
    <row r="34" spans="1:27" x14ac:dyDescent="0.25">
      <c r="A34" s="130">
        <v>111</v>
      </c>
      <c r="B34" s="183" t="s">
        <v>808</v>
      </c>
      <c r="C34" s="184">
        <f>SUM(C24:C33)</f>
        <v>2715511</v>
      </c>
      <c r="D34" s="184">
        <f t="shared" ref="D34:Z34" si="4">SUM(D24:D33)</f>
        <v>14712435</v>
      </c>
      <c r="E34" s="184">
        <f t="shared" si="4"/>
        <v>7383991</v>
      </c>
      <c r="F34" s="184">
        <f t="shared" si="4"/>
        <v>6250753</v>
      </c>
      <c r="G34" s="184">
        <f t="shared" si="4"/>
        <v>3045229</v>
      </c>
      <c r="H34" s="184">
        <f t="shared" si="4"/>
        <v>18599610</v>
      </c>
      <c r="I34" s="184">
        <f t="shared" si="4"/>
        <v>33319071</v>
      </c>
      <c r="J34" s="184">
        <f t="shared" si="4"/>
        <v>233860</v>
      </c>
      <c r="K34" s="184">
        <f t="shared" si="4"/>
        <v>3042625</v>
      </c>
      <c r="L34" s="184">
        <f t="shared" si="4"/>
        <v>14506742</v>
      </c>
      <c r="M34" s="184">
        <f t="shared" si="4"/>
        <v>1538222</v>
      </c>
      <c r="N34" s="184">
        <f t="shared" si="4"/>
        <v>220059</v>
      </c>
      <c r="O34" s="184">
        <f t="shared" si="4"/>
        <v>1305495</v>
      </c>
      <c r="P34" s="184">
        <f t="shared" si="4"/>
        <v>5314177</v>
      </c>
      <c r="Q34" s="184">
        <f t="shared" si="4"/>
        <v>1583579</v>
      </c>
      <c r="R34" s="184">
        <f t="shared" si="4"/>
        <v>3558993</v>
      </c>
      <c r="S34" s="184">
        <f t="shared" si="4"/>
        <v>131860</v>
      </c>
      <c r="T34" s="184">
        <f t="shared" si="4"/>
        <v>2183963</v>
      </c>
      <c r="U34" s="184">
        <f t="shared" si="4"/>
        <v>84972302</v>
      </c>
      <c r="V34" s="184">
        <f t="shared" si="4"/>
        <v>3190223</v>
      </c>
      <c r="W34" s="184">
        <f t="shared" si="4"/>
        <v>603018</v>
      </c>
      <c r="X34" s="184">
        <f t="shared" si="4"/>
        <v>1434802</v>
      </c>
      <c r="Y34" s="184">
        <f t="shared" si="4"/>
        <v>9051870</v>
      </c>
      <c r="Z34" s="185">
        <f t="shared" si="4"/>
        <v>1426406</v>
      </c>
      <c r="AA34" s="184">
        <f t="shared" si="3"/>
        <v>9180199.833333334</v>
      </c>
    </row>
    <row r="35" spans="1:27" x14ac:dyDescent="0.25">
      <c r="A35" s="1">
        <v>112</v>
      </c>
      <c r="B35" s="169" t="s">
        <v>809</v>
      </c>
      <c r="C35" s="172">
        <f>C34+C22</f>
        <v>6171352</v>
      </c>
      <c r="D35" s="172">
        <f t="shared" ref="D35:Z35" si="5">D34+D22</f>
        <v>16877500</v>
      </c>
      <c r="E35" s="172">
        <f t="shared" si="5"/>
        <v>8034570</v>
      </c>
      <c r="F35" s="172">
        <f t="shared" si="5"/>
        <v>7836266</v>
      </c>
      <c r="G35" s="172">
        <f t="shared" si="5"/>
        <v>5311242</v>
      </c>
      <c r="H35" s="172">
        <f t="shared" si="5"/>
        <v>26820050</v>
      </c>
      <c r="I35" s="172">
        <f t="shared" si="5"/>
        <v>38031235</v>
      </c>
      <c r="J35" s="172">
        <f t="shared" si="5"/>
        <v>2061510</v>
      </c>
      <c r="K35" s="172">
        <f t="shared" si="5"/>
        <v>3421737</v>
      </c>
      <c r="L35" s="172">
        <f t="shared" si="5"/>
        <v>16806157</v>
      </c>
      <c r="M35" s="172">
        <f t="shared" si="5"/>
        <v>9127226</v>
      </c>
      <c r="N35" s="172">
        <f t="shared" si="5"/>
        <v>1304369</v>
      </c>
      <c r="O35" s="172">
        <f t="shared" si="5"/>
        <v>5212012</v>
      </c>
      <c r="P35" s="172">
        <f t="shared" si="5"/>
        <v>6720078</v>
      </c>
      <c r="Q35" s="172">
        <f t="shared" si="5"/>
        <v>2646497</v>
      </c>
      <c r="R35" s="172">
        <f t="shared" si="5"/>
        <v>6612193</v>
      </c>
      <c r="S35" s="172">
        <f t="shared" si="5"/>
        <v>225156</v>
      </c>
      <c r="T35" s="172">
        <f t="shared" si="5"/>
        <v>2709143</v>
      </c>
      <c r="U35" s="172">
        <f t="shared" si="5"/>
        <v>95194640</v>
      </c>
      <c r="V35" s="172">
        <f t="shared" si="5"/>
        <v>4167775</v>
      </c>
      <c r="W35" s="172">
        <f t="shared" si="5"/>
        <v>907465</v>
      </c>
      <c r="X35" s="172">
        <f t="shared" si="5"/>
        <v>2070842</v>
      </c>
      <c r="Y35" s="172">
        <f t="shared" si="5"/>
        <v>14522495</v>
      </c>
      <c r="Z35" s="173">
        <f t="shared" si="5"/>
        <v>3373184</v>
      </c>
      <c r="AA35" s="174">
        <f t="shared" si="3"/>
        <v>11923528.916666666</v>
      </c>
    </row>
    <row r="37" spans="1:27" x14ac:dyDescent="0.25">
      <c r="B37" s="515" t="s">
        <v>810</v>
      </c>
      <c r="C37" s="515"/>
      <c r="D37" s="515"/>
      <c r="E37" s="515"/>
      <c r="F37" s="515"/>
      <c r="G37" s="515"/>
      <c r="H37" s="515"/>
      <c r="I37" s="515"/>
      <c r="J37" s="515"/>
      <c r="K37" s="515"/>
      <c r="L37" s="515"/>
      <c r="M37" s="515"/>
      <c r="N37" s="515"/>
      <c r="O37" s="515"/>
      <c r="P37" s="515"/>
      <c r="Q37" s="515"/>
      <c r="R37" s="515"/>
      <c r="S37" s="515"/>
      <c r="T37" s="515"/>
      <c r="U37" s="515"/>
      <c r="V37" s="515"/>
      <c r="W37" s="515"/>
      <c r="X37" s="515"/>
      <c r="Y37" s="515"/>
      <c r="Z37" s="515"/>
      <c r="AA37" s="515"/>
    </row>
    <row r="38" spans="1:27" ht="45" x14ac:dyDescent="0.25">
      <c r="A38" s="164" t="s">
        <v>777</v>
      </c>
      <c r="B38" s="165" t="s">
        <v>778</v>
      </c>
      <c r="C38" s="164" t="s">
        <v>130</v>
      </c>
      <c r="D38" s="164" t="s">
        <v>139</v>
      </c>
      <c r="E38" s="164" t="s">
        <v>120</v>
      </c>
      <c r="F38" s="164" t="s">
        <v>119</v>
      </c>
      <c r="G38" s="164" t="s">
        <v>127</v>
      </c>
      <c r="H38" s="164" t="s">
        <v>132</v>
      </c>
      <c r="I38" s="164" t="s">
        <v>129</v>
      </c>
      <c r="J38" s="164" t="s">
        <v>133</v>
      </c>
      <c r="K38" s="164" t="s">
        <v>123</v>
      </c>
      <c r="L38" s="164" t="s">
        <v>128</v>
      </c>
      <c r="M38" s="164" t="s">
        <v>135</v>
      </c>
      <c r="N38" s="164" t="s">
        <v>118</v>
      </c>
      <c r="O38" s="164" t="s">
        <v>124</v>
      </c>
      <c r="P38" s="164" t="s">
        <v>137</v>
      </c>
      <c r="Q38" s="164" t="s">
        <v>134</v>
      </c>
      <c r="R38" s="164" t="s">
        <v>136</v>
      </c>
      <c r="S38" s="164" t="s">
        <v>126</v>
      </c>
      <c r="T38" s="164" t="s">
        <v>122</v>
      </c>
      <c r="U38" s="164" t="s">
        <v>131</v>
      </c>
      <c r="V38" s="164" t="s">
        <v>125</v>
      </c>
      <c r="W38" s="164" t="s">
        <v>140</v>
      </c>
      <c r="X38" s="164" t="s">
        <v>138</v>
      </c>
      <c r="Y38" s="164" t="s">
        <v>117</v>
      </c>
      <c r="Z38" s="166" t="s">
        <v>121</v>
      </c>
      <c r="AA38" s="167" t="s">
        <v>779</v>
      </c>
    </row>
    <row r="39" spans="1:27" x14ac:dyDescent="0.25">
      <c r="A39" s="1">
        <v>48</v>
      </c>
      <c r="B39" s="1" t="s">
        <v>811</v>
      </c>
      <c r="C39" s="174">
        <f t="array" ref="C39">AVERAGE(IF(('[3]Plant in Service'!$D$2:$D$20000=2016)+('[3]Plant in Service'!$F$2:$F$20000=$A39)+('[3]Plant in Service'!$A$2:$A$20000=C$1)=3,'[3]Plant in Service'!$I$2:$I$20000))</f>
        <v>30396841</v>
      </c>
      <c r="D39" s="174">
        <f t="array" ref="D39">AVERAGE(IF(('[3]Plant in Service'!$D$2:$D$20000=2016)+('[3]Plant in Service'!$F$2:$F$20000=$A39)+('[3]Plant in Service'!$A$2:$A$20000=D$1)=3,'[3]Plant in Service'!$I$2:$I$20000))</f>
        <v>82303995</v>
      </c>
      <c r="E39" s="174">
        <f t="array" ref="E39">AVERAGE(IF(('[3]Plant in Service'!$D$2:$D$20000=2016)+('[3]Plant in Service'!$F$2:$F$20000=$A39)+('[3]Plant in Service'!$A$2:$A$20000=E$1)=3,'[3]Plant in Service'!$I$2:$I$20000))</f>
        <v>35466109</v>
      </c>
      <c r="F39" s="174">
        <f t="array" ref="F39">AVERAGE(IF(('[3]Plant in Service'!$D$2:$D$20000=2016)+('[3]Plant in Service'!$F$2:$F$20000=$A39)+('[3]Plant in Service'!$A$2:$A$20000=F$1)=3,'[3]Plant in Service'!$I$2:$I$20000))</f>
        <v>60138145</v>
      </c>
      <c r="G39" s="174">
        <f t="array" ref="G39">AVERAGE(IF(('[3]Plant in Service'!$D$2:$D$20000=2016)+('[3]Plant in Service'!$F$2:$F$20000=$A39)+('[3]Plant in Service'!$A$2:$A$20000=G$1)=3,'[3]Plant in Service'!$I$2:$I$20000))</f>
        <v>14348454</v>
      </c>
      <c r="H39" s="174">
        <f t="array" ref="H39">AVERAGE(IF(('[3]Plant in Service'!$D$2:$D$20000=2016)+('[3]Plant in Service'!$F$2:$F$20000=$A39)+('[3]Plant in Service'!$A$2:$A$20000=H$1)=3,'[3]Plant in Service'!$I$2:$I$20000))</f>
        <v>251625967</v>
      </c>
      <c r="I39" s="174">
        <f t="array" ref="I39">AVERAGE(IF(('[3]Plant in Service'!$D$2:$D$20000=2016)+('[3]Plant in Service'!$F$2:$F$20000=$A39)+('[3]Plant in Service'!$A$2:$A$20000=I$1)=3,'[3]Plant in Service'!$I$2:$I$20000))</f>
        <v>99732499</v>
      </c>
      <c r="J39" s="174">
        <f t="array" ref="J39">AVERAGE(IF(('[3]Plant in Service'!$D$2:$D$20000=2016)+('[3]Plant in Service'!$F$2:$F$20000=$A39)+('[3]Plant in Service'!$A$2:$A$20000=J$1)=3,'[3]Plant in Service'!$I$2:$I$20000))</f>
        <v>54341920</v>
      </c>
      <c r="K39" s="174">
        <f t="array" ref="K39">AVERAGE(IF(('[3]Plant in Service'!$D$2:$D$20000=2016)+('[3]Plant in Service'!$F$2:$F$20000=$A39)+('[3]Plant in Service'!$A$2:$A$20000=K$1)=3,'[3]Plant in Service'!$I$2:$I$20000))</f>
        <v>5177334</v>
      </c>
      <c r="L39" s="174">
        <f t="array" ref="L39">AVERAGE(IF(('[3]Plant in Service'!$D$2:$D$20000=2016)+('[3]Plant in Service'!$F$2:$F$20000=$A39)+('[3]Plant in Service'!$A$2:$A$20000=L$1)=3,'[3]Plant in Service'!$I$2:$I$20000))</f>
        <v>47442673</v>
      </c>
      <c r="M39" s="174">
        <f t="array" ref="M39">AVERAGE(IF(('[3]Plant in Service'!$D$2:$D$20000=2016)+('[3]Plant in Service'!$F$2:$F$20000=$A39)+('[3]Plant in Service'!$A$2:$A$20000=M$1)=3,'[3]Plant in Service'!$I$2:$I$20000))</f>
        <v>116983080</v>
      </c>
      <c r="N39" s="174">
        <f t="array" ref="N39">AVERAGE(IF(('[3]Plant in Service'!$D$2:$D$20000=2016)+('[3]Plant in Service'!$F$2:$F$20000=$A39)+('[3]Plant in Service'!$A$2:$A$20000=N$1)=3,'[3]Plant in Service'!$I$2:$I$20000))</f>
        <v>5745931</v>
      </c>
      <c r="O39" s="174">
        <f t="array" ref="O39">AVERAGE(IF(('[3]Plant in Service'!$D$2:$D$20000=2016)+('[3]Plant in Service'!$F$2:$F$20000=$A39)+('[3]Plant in Service'!$A$2:$A$20000=O$1)=3,'[3]Plant in Service'!$I$2:$I$20000))</f>
        <v>36379079</v>
      </c>
      <c r="P39" s="174">
        <f t="array" ref="P39">AVERAGE(IF(('[3]Plant in Service'!$D$2:$D$20000=2016)+('[3]Plant in Service'!$F$2:$F$20000=$A39)+('[3]Plant in Service'!$A$2:$A$20000=P$1)=3,'[3]Plant in Service'!$I$2:$I$20000))</f>
        <v>45609087</v>
      </c>
      <c r="Q39" s="174">
        <f t="array" ref="Q39">AVERAGE(IF(('[3]Plant in Service'!$D$2:$D$20000=2016)+('[3]Plant in Service'!$F$2:$F$20000=$A39)+('[3]Plant in Service'!$A$2:$A$20000=Q$1)=3,'[3]Plant in Service'!$I$2:$I$20000))</f>
        <v>49760556</v>
      </c>
      <c r="R39" s="174">
        <f t="array" ref="R39">AVERAGE(IF(('[3]Plant in Service'!$D$2:$D$20000=2016)+('[3]Plant in Service'!$F$2:$F$20000=$A39)+('[3]Plant in Service'!$A$2:$A$20000=R$1)=3,'[3]Plant in Service'!$I$2:$I$20000))</f>
        <v>21941751</v>
      </c>
      <c r="S39" s="174">
        <f t="array" ref="S39">AVERAGE(IF(('[3]Plant in Service'!$D$2:$D$20000=2016)+('[3]Plant in Service'!$F$2:$F$20000=$A39)+('[3]Plant in Service'!$A$2:$A$20000=S$1)=3,'[3]Plant in Service'!$I$2:$I$20000))</f>
        <v>51657</v>
      </c>
      <c r="T39" s="174">
        <f t="array" ref="T39">AVERAGE(IF(('[3]Plant in Service'!$D$2:$D$20000=2016)+('[3]Plant in Service'!$F$2:$F$20000=$A39)+('[3]Plant in Service'!$A$2:$A$20000=T$1)=3,'[3]Plant in Service'!$I$2:$I$20000))</f>
        <v>11925628</v>
      </c>
      <c r="U39" s="174">
        <f t="array" ref="U39">AVERAGE(IF(('[3]Plant in Service'!$D$2:$D$20000=2016)+('[3]Plant in Service'!$F$2:$F$20000=$A39)+('[3]Plant in Service'!$A$2:$A$20000=U$1)=3,'[3]Plant in Service'!$I$2:$I$20000))</f>
        <v>245529797</v>
      </c>
      <c r="V39" s="174">
        <f t="array" ref="V39">AVERAGE(IF(('[3]Plant in Service'!$D$2:$D$20000=2016)+('[3]Plant in Service'!$F$2:$F$20000=$A39)+('[3]Plant in Service'!$A$2:$A$20000=V$1)=3,'[3]Plant in Service'!$I$2:$I$20000))</f>
        <v>42617383</v>
      </c>
      <c r="W39" s="174">
        <f t="array" ref="W39">AVERAGE(IF(('[3]Plant in Service'!$D$2:$D$20000=2016)+('[3]Plant in Service'!$F$2:$F$20000=$A39)+('[3]Plant in Service'!$A$2:$A$20000=W$1)=3,'[3]Plant in Service'!$I$2:$I$20000))</f>
        <v>1837805</v>
      </c>
      <c r="X39" s="174">
        <f t="array" ref="X39">AVERAGE(IF(('[3]Plant in Service'!$D$2:$D$20000=2016)+('[3]Plant in Service'!$F$2:$F$20000=$A39)+('[3]Plant in Service'!$A$2:$A$20000=X$1)=3,'[3]Plant in Service'!$I$2:$I$20000))</f>
        <v>1857229</v>
      </c>
      <c r="Y39" s="174">
        <f t="array" ref="Y39">AVERAGE(IF(('[3]Plant in Service'!$D$2:$D$20000=2016)+('[3]Plant in Service'!$F$2:$F$20000=$A39)+('[3]Plant in Service'!$A$2:$A$20000=Y$1)=3,'[3]Plant in Service'!$I$2:$I$20000))</f>
        <v>61225152</v>
      </c>
      <c r="Z39" s="186">
        <f t="array" ref="Z39">AVERAGE(IF(('[3]Plant in Service'!$D$2:$D$20000=2016)+('[3]Plant in Service'!$F$2:$F$20000=$A39)+('[3]Plant in Service'!$A$2:$A$20000=Z$1)=3,'[3]Plant in Service'!$I$2:$I$20000))</f>
        <v>14022413</v>
      </c>
      <c r="AA39" s="174">
        <f t="shared" ref="AA39:AA49" si="6">AVERAGE(C39:Z39)</f>
        <v>55685853.541666664</v>
      </c>
    </row>
    <row r="40" spans="1:27" x14ac:dyDescent="0.25">
      <c r="A40" s="1">
        <f>A39+1</f>
        <v>49</v>
      </c>
      <c r="B40" s="1" t="s">
        <v>812</v>
      </c>
      <c r="C40" s="174">
        <f t="array" ref="C40">AVERAGE(IF(('[3]Plant in Service'!$D$2:$D$20000=2016)+('[3]Plant in Service'!$F$2:$F$20000=$A40)+('[3]Plant in Service'!$A$2:$A$20000=C$1)=3,'[3]Plant in Service'!$I$2:$I$20000))</f>
        <v>26667995</v>
      </c>
      <c r="D40" s="174">
        <f t="array" ref="D40">AVERAGE(IF(('[3]Plant in Service'!$D$2:$D$20000=2016)+('[3]Plant in Service'!$F$2:$F$20000=$A40)+('[3]Plant in Service'!$A$2:$A$20000=D$1)=3,'[3]Plant in Service'!$I$2:$I$20000))</f>
        <v>75163106</v>
      </c>
      <c r="E40" s="174">
        <f t="array" ref="E40">AVERAGE(IF(('[3]Plant in Service'!$D$2:$D$20000=2016)+('[3]Plant in Service'!$F$2:$F$20000=$A40)+('[3]Plant in Service'!$A$2:$A$20000=E$1)=3,'[3]Plant in Service'!$I$2:$I$20000))</f>
        <v>28004478</v>
      </c>
      <c r="F40" s="174">
        <f t="array" ref="F40">AVERAGE(IF(('[3]Plant in Service'!$D$2:$D$20000=2016)+('[3]Plant in Service'!$F$2:$F$20000=$A40)+('[3]Plant in Service'!$A$2:$A$20000=F$1)=3,'[3]Plant in Service'!$I$2:$I$20000))</f>
        <v>102070730</v>
      </c>
      <c r="G40" s="174">
        <f t="array" ref="G40">AVERAGE(IF(('[3]Plant in Service'!$D$2:$D$20000=2016)+('[3]Plant in Service'!$F$2:$F$20000=$A40)+('[3]Plant in Service'!$A$2:$A$20000=G$1)=3,'[3]Plant in Service'!$I$2:$I$20000))</f>
        <v>25434630</v>
      </c>
      <c r="H40" s="174">
        <f t="array" ref="H40">AVERAGE(IF(('[3]Plant in Service'!$D$2:$D$20000=2016)+('[3]Plant in Service'!$F$2:$F$20000=$A40)+('[3]Plant in Service'!$A$2:$A$20000=H$1)=3,'[3]Plant in Service'!$I$2:$I$20000))</f>
        <v>239305233</v>
      </c>
      <c r="I40" s="174">
        <f t="array" ref="I40">AVERAGE(IF(('[3]Plant in Service'!$D$2:$D$20000=2016)+('[3]Plant in Service'!$F$2:$F$20000=$A40)+('[3]Plant in Service'!$A$2:$A$20000=I$1)=3,'[3]Plant in Service'!$I$2:$I$20000))</f>
        <v>35860661</v>
      </c>
      <c r="J40" s="174">
        <f t="array" ref="J40">AVERAGE(IF(('[3]Plant in Service'!$D$2:$D$20000=2016)+('[3]Plant in Service'!$F$2:$F$20000=$A40)+('[3]Plant in Service'!$A$2:$A$20000=J$1)=3,'[3]Plant in Service'!$I$2:$I$20000))</f>
        <v>31219925</v>
      </c>
      <c r="K40" s="174">
        <f t="array" ref="K40">AVERAGE(IF(('[3]Plant in Service'!$D$2:$D$20000=2016)+('[3]Plant in Service'!$F$2:$F$20000=$A40)+('[3]Plant in Service'!$A$2:$A$20000=K$1)=3,'[3]Plant in Service'!$I$2:$I$20000))</f>
        <v>8806832</v>
      </c>
      <c r="L40" s="174">
        <f t="array" ref="L40">AVERAGE(IF(('[3]Plant in Service'!$D$2:$D$20000=2016)+('[3]Plant in Service'!$F$2:$F$20000=$A40)+('[3]Plant in Service'!$A$2:$A$20000=L$1)=3,'[3]Plant in Service'!$I$2:$I$20000))</f>
        <v>29668181</v>
      </c>
      <c r="M40" s="174">
        <f t="array" ref="M40">AVERAGE(IF(('[3]Plant in Service'!$D$2:$D$20000=2016)+('[3]Plant in Service'!$F$2:$F$20000=$A40)+('[3]Plant in Service'!$A$2:$A$20000=M$1)=3,'[3]Plant in Service'!$I$2:$I$20000))</f>
        <v>51687928</v>
      </c>
      <c r="N40" s="174">
        <f t="array" ref="N40">AVERAGE(IF(('[3]Plant in Service'!$D$2:$D$20000=2016)+('[3]Plant in Service'!$F$2:$F$20000=$A40)+('[3]Plant in Service'!$A$2:$A$20000=N$1)=3,'[3]Plant in Service'!$I$2:$I$20000))</f>
        <v>1790881</v>
      </c>
      <c r="O40" s="174">
        <f t="array" ref="O40">AVERAGE(IF(('[3]Plant in Service'!$D$2:$D$20000=2016)+('[3]Plant in Service'!$F$2:$F$20000=$A40)+('[3]Plant in Service'!$A$2:$A$20000=O$1)=3,'[3]Plant in Service'!$I$2:$I$20000))</f>
        <v>77780246</v>
      </c>
      <c r="P40" s="174">
        <f t="array" ref="P40">AVERAGE(IF(('[3]Plant in Service'!$D$2:$D$20000=2016)+('[3]Plant in Service'!$F$2:$F$20000=$A40)+('[3]Plant in Service'!$A$2:$A$20000=P$1)=3,'[3]Plant in Service'!$I$2:$I$20000))</f>
        <v>54542201</v>
      </c>
      <c r="Q40" s="174">
        <f t="array" ref="Q40">AVERAGE(IF(('[3]Plant in Service'!$D$2:$D$20000=2016)+('[3]Plant in Service'!$F$2:$F$20000=$A40)+('[3]Plant in Service'!$A$2:$A$20000=Q$1)=3,'[3]Plant in Service'!$I$2:$I$20000))</f>
        <v>19538704</v>
      </c>
      <c r="R40" s="174">
        <f t="array" ref="R40">AVERAGE(IF(('[3]Plant in Service'!$D$2:$D$20000=2016)+('[3]Plant in Service'!$F$2:$F$20000=$A40)+('[3]Plant in Service'!$A$2:$A$20000=R$1)=3,'[3]Plant in Service'!$I$2:$I$20000))</f>
        <v>20538173</v>
      </c>
      <c r="S40" s="174">
        <f t="array" ref="S40">AVERAGE(IF(('[3]Plant in Service'!$D$2:$D$20000=2016)+('[3]Plant in Service'!$F$2:$F$20000=$A40)+('[3]Plant in Service'!$A$2:$A$20000=S$1)=3,'[3]Plant in Service'!$I$2:$I$20000))</f>
        <v>237071</v>
      </c>
      <c r="T40" s="174">
        <f t="array" ref="T40">AVERAGE(IF(('[3]Plant in Service'!$D$2:$D$20000=2016)+('[3]Plant in Service'!$F$2:$F$20000=$A40)+('[3]Plant in Service'!$A$2:$A$20000=T$1)=3,'[3]Plant in Service'!$I$2:$I$20000))</f>
        <v>2888274</v>
      </c>
      <c r="U40" s="174">
        <f t="array" ref="U40">AVERAGE(IF(('[3]Plant in Service'!$D$2:$D$20000=2016)+('[3]Plant in Service'!$F$2:$F$20000=$A40)+('[3]Plant in Service'!$A$2:$A$20000=U$1)=3,'[3]Plant in Service'!$I$2:$I$20000))</f>
        <v>416007406</v>
      </c>
      <c r="V40" s="174">
        <f t="array" ref="V40">AVERAGE(IF(('[3]Plant in Service'!$D$2:$D$20000=2016)+('[3]Plant in Service'!$F$2:$F$20000=$A40)+('[3]Plant in Service'!$A$2:$A$20000=V$1)=3,'[3]Plant in Service'!$I$2:$I$20000))</f>
        <v>27654252</v>
      </c>
      <c r="W40" s="174">
        <f t="array" ref="W40">AVERAGE(IF(('[3]Plant in Service'!$D$2:$D$20000=2016)+('[3]Plant in Service'!$F$2:$F$20000=$A40)+('[3]Plant in Service'!$A$2:$A$20000=W$1)=3,'[3]Plant in Service'!$I$2:$I$20000))</f>
        <v>299003</v>
      </c>
      <c r="X40" s="174">
        <f t="array" ref="X40">AVERAGE(IF(('[3]Plant in Service'!$D$2:$D$20000=2016)+('[3]Plant in Service'!$F$2:$F$20000=$A40)+('[3]Plant in Service'!$A$2:$A$20000=X$1)=3,'[3]Plant in Service'!$I$2:$I$20000))</f>
        <v>13249818</v>
      </c>
      <c r="Y40" s="174">
        <f t="array" ref="Y40">AVERAGE(IF(('[3]Plant in Service'!$D$2:$D$20000=2016)+('[3]Plant in Service'!$F$2:$F$20000=$A40)+('[3]Plant in Service'!$A$2:$A$20000=Y$1)=3,'[3]Plant in Service'!$I$2:$I$20000))</f>
        <v>58462047</v>
      </c>
      <c r="Z40" s="173">
        <f t="array" ref="Z40">AVERAGE(IF(('[3]Plant in Service'!$D$2:$D$20000=2016)+('[3]Plant in Service'!$F$2:$F$20000=$A40)+('[3]Plant in Service'!$A$2:$A$20000=Z$1)=3,'[3]Plant in Service'!$I$2:$I$20000))</f>
        <v>9224711</v>
      </c>
      <c r="AA40" s="174">
        <f t="shared" si="6"/>
        <v>56504270.25</v>
      </c>
    </row>
    <row r="41" spans="1:27" x14ac:dyDescent="0.25">
      <c r="A41" s="1">
        <f t="shared" ref="A41:A49" si="7">A40+1</f>
        <v>50</v>
      </c>
      <c r="B41" s="1" t="s">
        <v>813</v>
      </c>
      <c r="C41" s="174">
        <f t="array" ref="C41">AVERAGE(IF(('[3]Plant in Service'!$D$2:$D$20000=2016)+('[3]Plant in Service'!$F$2:$F$20000=$A41)+('[3]Plant in Service'!$A$2:$A$20000=C$1)=3,'[3]Plant in Service'!$I$2:$I$20000))</f>
        <v>297179007</v>
      </c>
      <c r="D41" s="174">
        <f t="array" ref="D41">AVERAGE(IF(('[3]Plant in Service'!$D$2:$D$20000=2016)+('[3]Plant in Service'!$F$2:$F$20000=$A41)+('[3]Plant in Service'!$A$2:$A$20000=D$1)=3,'[3]Plant in Service'!$I$2:$I$20000))</f>
        <v>656052520</v>
      </c>
      <c r="E41" s="174">
        <f t="array" ref="E41">AVERAGE(IF(('[3]Plant in Service'!$D$2:$D$20000=2016)+('[3]Plant in Service'!$F$2:$F$20000=$A41)+('[3]Plant in Service'!$A$2:$A$20000=E$1)=3,'[3]Plant in Service'!$I$2:$I$20000))</f>
        <v>390555410</v>
      </c>
      <c r="F41" s="174">
        <f t="array" ref="F41">AVERAGE(IF(('[3]Plant in Service'!$D$2:$D$20000=2016)+('[3]Plant in Service'!$F$2:$F$20000=$A41)+('[3]Plant in Service'!$A$2:$A$20000=F$1)=3,'[3]Plant in Service'!$I$2:$I$20000))</f>
        <v>567662845</v>
      </c>
      <c r="G41" s="174">
        <f t="array" ref="G41">AVERAGE(IF(('[3]Plant in Service'!$D$2:$D$20000=2016)+('[3]Plant in Service'!$F$2:$F$20000=$A41)+('[3]Plant in Service'!$A$2:$A$20000=G$1)=3,'[3]Plant in Service'!$I$2:$I$20000))</f>
        <v>274983952</v>
      </c>
      <c r="H41" s="174">
        <f t="array" ref="H41">AVERAGE(IF(('[3]Plant in Service'!$D$2:$D$20000=2016)+('[3]Plant in Service'!$F$2:$F$20000=$A41)+('[3]Plant in Service'!$A$2:$A$20000=H$1)=3,'[3]Plant in Service'!$I$2:$I$20000))</f>
        <v>2012791077</v>
      </c>
      <c r="I41" s="174">
        <f t="array" ref="I41">AVERAGE(IF(('[3]Plant in Service'!$D$2:$D$20000=2016)+('[3]Plant in Service'!$F$2:$F$20000=$A41)+('[3]Plant in Service'!$A$2:$A$20000=I$1)=3,'[3]Plant in Service'!$I$2:$I$20000))</f>
        <v>990937373</v>
      </c>
      <c r="J41" s="174">
        <f t="array" ref="J41">AVERAGE(IF(('[3]Plant in Service'!$D$2:$D$20000=2016)+('[3]Plant in Service'!$F$2:$F$20000=$A41)+('[3]Plant in Service'!$A$2:$A$20000=J$1)=3,'[3]Plant in Service'!$I$2:$I$20000))</f>
        <v>369583229</v>
      </c>
      <c r="K41" s="174">
        <f t="array" ref="K41">AVERAGE(IF(('[3]Plant in Service'!$D$2:$D$20000=2016)+('[3]Plant in Service'!$F$2:$F$20000=$A41)+('[3]Plant in Service'!$A$2:$A$20000=K$1)=3,'[3]Plant in Service'!$I$2:$I$20000))</f>
        <v>119597802</v>
      </c>
      <c r="L41" s="174">
        <f t="array" ref="L41">AVERAGE(IF(('[3]Plant in Service'!$D$2:$D$20000=2016)+('[3]Plant in Service'!$F$2:$F$20000=$A41)+('[3]Plant in Service'!$A$2:$A$20000=L$1)=3,'[3]Plant in Service'!$I$2:$I$20000))</f>
        <v>409471232</v>
      </c>
      <c r="M41" s="174">
        <f t="array" ref="M41">AVERAGE(IF(('[3]Plant in Service'!$D$2:$D$20000=2016)+('[3]Plant in Service'!$F$2:$F$20000=$A41)+('[3]Plant in Service'!$A$2:$A$20000=M$1)=3,'[3]Plant in Service'!$I$2:$I$20000))</f>
        <v>792671484</v>
      </c>
      <c r="N41" s="174">
        <f t="array" ref="N41">AVERAGE(IF(('[3]Plant in Service'!$D$2:$D$20000=2016)+('[3]Plant in Service'!$F$2:$F$20000=$A41)+('[3]Plant in Service'!$A$2:$A$20000=N$1)=3,'[3]Plant in Service'!$I$2:$I$20000))</f>
        <v>51701801</v>
      </c>
      <c r="O41" s="174">
        <f t="array" ref="O41">AVERAGE(IF(('[3]Plant in Service'!$D$2:$D$20000=2016)+('[3]Plant in Service'!$F$2:$F$20000=$A41)+('[3]Plant in Service'!$A$2:$A$20000=O$1)=3,'[3]Plant in Service'!$I$2:$I$20000))</f>
        <v>407602629</v>
      </c>
      <c r="P41" s="174">
        <f t="array" ref="P41">AVERAGE(IF(('[3]Plant in Service'!$D$2:$D$20000=2016)+('[3]Plant in Service'!$F$2:$F$20000=$A41)+('[3]Plant in Service'!$A$2:$A$20000=P$1)=3,'[3]Plant in Service'!$I$2:$I$20000))</f>
        <v>388628927</v>
      </c>
      <c r="Q41" s="174">
        <f t="array" ref="Q41">AVERAGE(IF(('[3]Plant in Service'!$D$2:$D$20000=2016)+('[3]Plant in Service'!$F$2:$F$20000=$A41)+('[3]Plant in Service'!$A$2:$A$20000=Q$1)=3,'[3]Plant in Service'!$I$2:$I$20000))</f>
        <v>250736410</v>
      </c>
      <c r="R41" s="174">
        <f t="array" ref="R41">AVERAGE(IF(('[3]Plant in Service'!$D$2:$D$20000=2016)+('[3]Plant in Service'!$F$2:$F$20000=$A41)+('[3]Plant in Service'!$A$2:$A$20000=R$1)=3,'[3]Plant in Service'!$I$2:$I$20000))</f>
        <v>243039879</v>
      </c>
      <c r="S41" s="174">
        <f t="array" ref="S41">AVERAGE(IF(('[3]Plant in Service'!$D$2:$D$20000=2016)+('[3]Plant in Service'!$F$2:$F$20000=$A41)+('[3]Plant in Service'!$A$2:$A$20000=S$1)=3,'[3]Plant in Service'!$I$2:$I$20000))</f>
        <v>2561837</v>
      </c>
      <c r="T41" s="174">
        <f t="array" ref="T41">AVERAGE(IF(('[3]Plant in Service'!$D$2:$D$20000=2016)+('[3]Plant in Service'!$F$2:$F$20000=$A41)+('[3]Plant in Service'!$A$2:$A$20000=T$1)=3,'[3]Plant in Service'!$I$2:$I$20000))</f>
        <v>132989537</v>
      </c>
      <c r="U41" s="174">
        <f t="array" ref="U41">AVERAGE(IF(('[3]Plant in Service'!$D$2:$D$20000=2016)+('[3]Plant in Service'!$F$2:$F$20000=$A41)+('[3]Plant in Service'!$A$2:$A$20000=U$1)=3,'[3]Plant in Service'!$I$2:$I$20000))</f>
        <v>5294417861</v>
      </c>
      <c r="V41" s="174">
        <f t="array" ref="V41">AVERAGE(IF(('[3]Plant in Service'!$D$2:$D$20000=2016)+('[3]Plant in Service'!$F$2:$F$20000=$A41)+('[3]Plant in Service'!$A$2:$A$20000=V$1)=3,'[3]Plant in Service'!$I$2:$I$20000))</f>
        <v>278983079</v>
      </c>
      <c r="W41" s="174">
        <f t="array" ref="W41">AVERAGE(IF(('[3]Plant in Service'!$D$2:$D$20000=2016)+('[3]Plant in Service'!$F$2:$F$20000=$A41)+('[3]Plant in Service'!$A$2:$A$20000=W$1)=3,'[3]Plant in Service'!$I$2:$I$20000))</f>
        <v>22758613</v>
      </c>
      <c r="X41" s="174">
        <f t="array" ref="X41">AVERAGE(IF(('[3]Plant in Service'!$D$2:$D$20000=2016)+('[3]Plant in Service'!$F$2:$F$20000=$A41)+('[3]Plant in Service'!$A$2:$A$20000=X$1)=3,'[3]Plant in Service'!$I$2:$I$20000))</f>
        <v>116207137</v>
      </c>
      <c r="Y41" s="174">
        <f t="array" ref="Y41">AVERAGE(IF(('[3]Plant in Service'!$D$2:$D$20000=2016)+('[3]Plant in Service'!$F$2:$F$20000=$A41)+('[3]Plant in Service'!$A$2:$A$20000=Y$1)=3,'[3]Plant in Service'!$I$2:$I$20000))</f>
        <v>690701607</v>
      </c>
      <c r="Z41" s="173">
        <f t="array" ref="Z41">AVERAGE(IF(('[3]Plant in Service'!$D$2:$D$20000=2016)+('[3]Plant in Service'!$F$2:$F$20000=$A41)+('[3]Plant in Service'!$A$2:$A$20000=Z$1)=3,'[3]Plant in Service'!$I$2:$I$20000))</f>
        <v>163034830</v>
      </c>
      <c r="AA41" s="174">
        <f t="shared" si="6"/>
        <v>621868753.25</v>
      </c>
    </row>
    <row r="42" spans="1:27" x14ac:dyDescent="0.25">
      <c r="A42" s="1">
        <f t="shared" si="7"/>
        <v>51</v>
      </c>
      <c r="B42" s="1" t="s">
        <v>814</v>
      </c>
      <c r="C42" s="174">
        <f t="array" ref="C42">AVERAGE(IF(('[3]Plant in Service'!$D$2:$D$20000=2016)+('[3]Plant in Service'!$F$2:$F$20000=$A42)+('[3]Plant in Service'!$A$2:$A$20000=C$1)=3,'[3]Plant in Service'!$I$2:$I$20000))</f>
        <v>2969277</v>
      </c>
      <c r="D42" s="174">
        <f t="array" ref="D42">AVERAGE(IF(('[3]Plant in Service'!$D$2:$D$20000=2016)+('[3]Plant in Service'!$F$2:$F$20000=$A42)+('[3]Plant in Service'!$A$2:$A$20000=D$1)=3,'[3]Plant in Service'!$I$2:$I$20000))</f>
        <v>21319429</v>
      </c>
      <c r="E42" s="174">
        <f t="array" ref="E42">AVERAGE(IF(('[3]Plant in Service'!$D$2:$D$20000=2016)+('[3]Plant in Service'!$F$2:$F$20000=$A42)+('[3]Plant in Service'!$A$2:$A$20000=E$1)=3,'[3]Plant in Service'!$I$2:$I$20000))</f>
        <v>37649814</v>
      </c>
      <c r="F42" s="174">
        <f t="array" ref="F42">AVERAGE(IF(('[3]Plant in Service'!$D$2:$D$20000=2016)+('[3]Plant in Service'!$F$2:$F$20000=$A42)+('[3]Plant in Service'!$A$2:$A$20000=F$1)=3,'[3]Plant in Service'!$I$2:$I$20000))</f>
        <v>11337485</v>
      </c>
      <c r="G42" s="174">
        <f t="array" ref="G42">AVERAGE(IF(('[3]Plant in Service'!$D$2:$D$20000=2016)+('[3]Plant in Service'!$F$2:$F$20000=$A42)+('[3]Plant in Service'!$A$2:$A$20000=G$1)=3,'[3]Plant in Service'!$I$2:$I$20000))</f>
        <v>26310202</v>
      </c>
      <c r="H42" s="174">
        <f t="array" ref="H42">AVERAGE(IF(('[3]Plant in Service'!$D$2:$D$20000=2016)+('[3]Plant in Service'!$F$2:$F$20000=$A42)+('[3]Plant in Service'!$A$2:$A$20000=H$1)=3,'[3]Plant in Service'!$I$2:$I$20000))</f>
        <v>1288991817</v>
      </c>
      <c r="I42" s="174">
        <f t="array" ref="I42">AVERAGE(IF(('[3]Plant in Service'!$D$2:$D$20000=2016)+('[3]Plant in Service'!$F$2:$F$20000=$A42)+('[3]Plant in Service'!$A$2:$A$20000=I$1)=3,'[3]Plant in Service'!$I$2:$I$20000))</f>
        <v>119718945</v>
      </c>
      <c r="J42" s="174">
        <f t="array" ref="J42">AVERAGE(IF(('[3]Plant in Service'!$D$2:$D$20000=2016)+('[3]Plant in Service'!$F$2:$F$20000=$A42)+('[3]Plant in Service'!$A$2:$A$20000=J$1)=3,'[3]Plant in Service'!$I$2:$I$20000))</f>
        <v>33709542</v>
      </c>
      <c r="K42" s="174">
        <f t="array" ref="K42">AVERAGE(IF(('[3]Plant in Service'!$D$2:$D$20000=2016)+('[3]Plant in Service'!$F$2:$F$20000=$A42)+('[3]Plant in Service'!$A$2:$A$20000=K$1)=3,'[3]Plant in Service'!$I$2:$I$20000))</f>
        <v>351058</v>
      </c>
      <c r="L42" s="174">
        <f t="array" ref="L42">AVERAGE(IF(('[3]Plant in Service'!$D$2:$D$20000=2016)+('[3]Plant in Service'!$F$2:$F$20000=$A42)+('[3]Plant in Service'!$A$2:$A$20000=L$1)=3,'[3]Plant in Service'!$I$2:$I$20000))</f>
        <v>21022133</v>
      </c>
      <c r="M42" s="174">
        <f t="array" ref="M42">AVERAGE(IF(('[3]Plant in Service'!$D$2:$D$20000=2016)+('[3]Plant in Service'!$F$2:$F$20000=$A42)+('[3]Plant in Service'!$A$2:$A$20000=M$1)=3,'[3]Plant in Service'!$I$2:$I$20000))</f>
        <v>8243671</v>
      </c>
      <c r="N42" s="174">
        <f t="array" ref="N42">AVERAGE(IF(('[3]Plant in Service'!$D$2:$D$20000=2016)+('[3]Plant in Service'!$F$2:$F$20000=$A42)+('[3]Plant in Service'!$A$2:$A$20000=N$1)=3,'[3]Plant in Service'!$I$2:$I$20000))</f>
        <v>864826</v>
      </c>
      <c r="O42" s="174">
        <f t="array" ref="O42">AVERAGE(IF(('[3]Plant in Service'!$D$2:$D$20000=2016)+('[3]Plant in Service'!$F$2:$F$20000=$A42)+('[3]Plant in Service'!$A$2:$A$20000=O$1)=3,'[3]Plant in Service'!$I$2:$I$20000))</f>
        <v>184628055</v>
      </c>
      <c r="P42" s="174">
        <f t="array" ref="P42">AVERAGE(IF(('[3]Plant in Service'!$D$2:$D$20000=2016)+('[3]Plant in Service'!$F$2:$F$20000=$A42)+('[3]Plant in Service'!$A$2:$A$20000=P$1)=3,'[3]Plant in Service'!$I$2:$I$20000))</f>
        <v>2761029</v>
      </c>
      <c r="Q42" s="174">
        <f t="array" ref="Q42">AVERAGE(IF(('[3]Plant in Service'!$D$2:$D$20000=2016)+('[3]Plant in Service'!$F$2:$F$20000=$A42)+('[3]Plant in Service'!$A$2:$A$20000=Q$1)=3,'[3]Plant in Service'!$I$2:$I$20000))</f>
        <v>124144549</v>
      </c>
      <c r="R42" s="174">
        <f t="array" ref="R42">AVERAGE(IF(('[3]Plant in Service'!$D$2:$D$20000=2016)+('[3]Plant in Service'!$F$2:$F$20000=$A42)+('[3]Plant in Service'!$A$2:$A$20000=R$1)=3,'[3]Plant in Service'!$I$2:$I$20000))</f>
        <v>17172555</v>
      </c>
      <c r="S42" s="174">
        <f t="array" ref="S42">AVERAGE(IF(('[3]Plant in Service'!$D$2:$D$20000=2016)+('[3]Plant in Service'!$F$2:$F$20000=$A42)+('[3]Plant in Service'!$A$2:$A$20000=S$1)=3,'[3]Plant in Service'!$I$2:$I$20000))</f>
        <v>0</v>
      </c>
      <c r="T42" s="174">
        <f t="array" ref="T42">AVERAGE(IF(('[3]Plant in Service'!$D$2:$D$20000=2016)+('[3]Plant in Service'!$F$2:$F$20000=$A42)+('[3]Plant in Service'!$A$2:$A$20000=T$1)=3,'[3]Plant in Service'!$I$2:$I$20000))</f>
        <v>2136321</v>
      </c>
      <c r="U42" s="174">
        <f t="array" ref="U42">AVERAGE(IF(('[3]Plant in Service'!$D$2:$D$20000=2016)+('[3]Plant in Service'!$F$2:$F$20000=$A42)+('[3]Plant in Service'!$A$2:$A$20000=U$1)=3,'[3]Plant in Service'!$I$2:$I$20000))</f>
        <v>786169055</v>
      </c>
      <c r="V42" s="174">
        <f t="array" ref="V42">AVERAGE(IF(('[3]Plant in Service'!$D$2:$D$20000=2016)+('[3]Plant in Service'!$F$2:$F$20000=$A42)+('[3]Plant in Service'!$A$2:$A$20000=V$1)=3,'[3]Plant in Service'!$I$2:$I$20000))</f>
        <v>6879431</v>
      </c>
      <c r="W42" s="174">
        <f t="array" ref="W42">AVERAGE(IF(('[3]Plant in Service'!$D$2:$D$20000=2016)+('[3]Plant in Service'!$F$2:$F$20000=$A42)+('[3]Plant in Service'!$A$2:$A$20000=W$1)=3,'[3]Plant in Service'!$I$2:$I$20000))</f>
        <v>3265827</v>
      </c>
      <c r="X42" s="174">
        <f t="array" ref="X42">AVERAGE(IF(('[3]Plant in Service'!$D$2:$D$20000=2016)+('[3]Plant in Service'!$F$2:$F$20000=$A42)+('[3]Plant in Service'!$A$2:$A$20000=X$1)=3,'[3]Plant in Service'!$I$2:$I$20000))</f>
        <v>37623845</v>
      </c>
      <c r="Y42" s="174">
        <f t="array" ref="Y42">AVERAGE(IF(('[3]Plant in Service'!$D$2:$D$20000=2016)+('[3]Plant in Service'!$F$2:$F$20000=$A42)+('[3]Plant in Service'!$A$2:$A$20000=Y$1)=3,'[3]Plant in Service'!$I$2:$I$20000))</f>
        <v>142806408</v>
      </c>
      <c r="Z42" s="173">
        <f t="array" ref="Z42">AVERAGE(IF(('[3]Plant in Service'!$D$2:$D$20000=2016)+('[3]Plant in Service'!$F$2:$F$20000=$A42)+('[3]Plant in Service'!$A$2:$A$20000=Z$1)=3,'[3]Plant in Service'!$I$2:$I$20000))</f>
        <v>26976758</v>
      </c>
      <c r="AA42" s="174">
        <f t="shared" si="6"/>
        <v>121127168</v>
      </c>
    </row>
    <row r="43" spans="1:27" x14ac:dyDescent="0.25">
      <c r="A43" s="1">
        <f t="shared" si="7"/>
        <v>52</v>
      </c>
      <c r="B43" s="1" t="s">
        <v>815</v>
      </c>
      <c r="C43" s="174">
        <f t="array" ref="C43">AVERAGE(IF(('[3]Plant in Service'!$D$2:$D$20000=2016)+('[3]Plant in Service'!$F$2:$F$20000=$A43)+('[3]Plant in Service'!$A$2:$A$20000=C$1)=3,'[3]Plant in Service'!$I$2:$I$20000))</f>
        <v>419736026</v>
      </c>
      <c r="D43" s="174">
        <f t="array" ref="D43">AVERAGE(IF(('[3]Plant in Service'!$D$2:$D$20000=2016)+('[3]Plant in Service'!$F$2:$F$20000=$A43)+('[3]Plant in Service'!$A$2:$A$20000=D$1)=3,'[3]Plant in Service'!$I$2:$I$20000))</f>
        <v>997156765</v>
      </c>
      <c r="E43" s="174">
        <f t="array" ref="E43">AVERAGE(IF(('[3]Plant in Service'!$D$2:$D$20000=2016)+('[3]Plant in Service'!$F$2:$F$20000=$A43)+('[3]Plant in Service'!$A$2:$A$20000=E$1)=3,'[3]Plant in Service'!$I$2:$I$20000))</f>
        <v>98840079</v>
      </c>
      <c r="F43" s="174">
        <f t="array" ref="F43">AVERAGE(IF(('[3]Plant in Service'!$D$2:$D$20000=2016)+('[3]Plant in Service'!$F$2:$F$20000=$A43)+('[3]Plant in Service'!$A$2:$A$20000=F$1)=3,'[3]Plant in Service'!$I$2:$I$20000))</f>
        <v>324748213</v>
      </c>
      <c r="G43" s="174">
        <f t="array" ref="G43">AVERAGE(IF(('[3]Plant in Service'!$D$2:$D$20000=2016)+('[3]Plant in Service'!$F$2:$F$20000=$A43)+('[3]Plant in Service'!$A$2:$A$20000=G$1)=3,'[3]Plant in Service'!$I$2:$I$20000))</f>
        <v>255222466</v>
      </c>
      <c r="H43" s="174">
        <f t="array" ref="H43">AVERAGE(IF(('[3]Plant in Service'!$D$2:$D$20000=2016)+('[3]Plant in Service'!$F$2:$F$20000=$A43)+('[3]Plant in Service'!$A$2:$A$20000=H$1)=3,'[3]Plant in Service'!$I$2:$I$20000))</f>
        <v>901299535</v>
      </c>
      <c r="I43" s="174">
        <f t="array" ref="I43">AVERAGE(IF(('[3]Plant in Service'!$D$2:$D$20000=2016)+('[3]Plant in Service'!$F$2:$F$20000=$A43)+('[3]Plant in Service'!$A$2:$A$20000=I$1)=3,'[3]Plant in Service'!$I$2:$I$20000))</f>
        <v>703208363</v>
      </c>
      <c r="J43" s="174">
        <f t="array" ref="J43">AVERAGE(IF(('[3]Plant in Service'!$D$2:$D$20000=2016)+('[3]Plant in Service'!$F$2:$F$20000=$A43)+('[3]Plant in Service'!$A$2:$A$20000=J$1)=3,'[3]Plant in Service'!$I$2:$I$20000))</f>
        <v>160064704</v>
      </c>
      <c r="K43" s="174">
        <f t="array" ref="K43">AVERAGE(IF(('[3]Plant in Service'!$D$2:$D$20000=2016)+('[3]Plant in Service'!$F$2:$F$20000=$A43)+('[3]Plant in Service'!$A$2:$A$20000=K$1)=3,'[3]Plant in Service'!$I$2:$I$20000))</f>
        <v>40351447</v>
      </c>
      <c r="L43" s="174">
        <f t="array" ref="L43">AVERAGE(IF(('[3]Plant in Service'!$D$2:$D$20000=2016)+('[3]Plant in Service'!$F$2:$F$20000=$A43)+('[3]Plant in Service'!$A$2:$A$20000=L$1)=3,'[3]Plant in Service'!$I$2:$I$20000))</f>
        <v>200394569</v>
      </c>
      <c r="M43" s="174">
        <f t="array" ref="M43">AVERAGE(IF(('[3]Plant in Service'!$D$2:$D$20000=2016)+('[3]Plant in Service'!$F$2:$F$20000=$A43)+('[3]Plant in Service'!$A$2:$A$20000=M$1)=3,'[3]Plant in Service'!$I$2:$I$20000))</f>
        <v>943835978</v>
      </c>
      <c r="N43" s="174">
        <f t="array" ref="N43">AVERAGE(IF(('[3]Plant in Service'!$D$2:$D$20000=2016)+('[3]Plant in Service'!$F$2:$F$20000=$A43)+('[3]Plant in Service'!$A$2:$A$20000=N$1)=3,'[3]Plant in Service'!$I$2:$I$20000))</f>
        <v>28159193</v>
      </c>
      <c r="O43" s="174">
        <f t="array" ref="O43">AVERAGE(IF(('[3]Plant in Service'!$D$2:$D$20000=2016)+('[3]Plant in Service'!$F$2:$F$20000=$A43)+('[3]Plant in Service'!$A$2:$A$20000=O$1)=3,'[3]Plant in Service'!$I$2:$I$20000))</f>
        <v>158380194</v>
      </c>
      <c r="P43" s="174">
        <f t="array" ref="P43">AVERAGE(IF(('[3]Plant in Service'!$D$2:$D$20000=2016)+('[3]Plant in Service'!$F$2:$F$20000=$A43)+('[3]Plant in Service'!$A$2:$A$20000=P$1)=3,'[3]Plant in Service'!$I$2:$I$20000))</f>
        <v>413296949</v>
      </c>
      <c r="Q43" s="174">
        <f t="array" ref="Q43">AVERAGE(IF(('[3]Plant in Service'!$D$2:$D$20000=2016)+('[3]Plant in Service'!$F$2:$F$20000=$A43)+('[3]Plant in Service'!$A$2:$A$20000=Q$1)=3,'[3]Plant in Service'!$I$2:$I$20000))</f>
        <v>82730020</v>
      </c>
      <c r="R43" s="174">
        <f t="array" ref="R43">AVERAGE(IF(('[3]Plant in Service'!$D$2:$D$20000=2016)+('[3]Plant in Service'!$F$2:$F$20000=$A43)+('[3]Plant in Service'!$A$2:$A$20000=R$1)=3,'[3]Plant in Service'!$I$2:$I$20000))</f>
        <v>198418239</v>
      </c>
      <c r="S43" s="174">
        <f t="array" ref="S43">AVERAGE(IF(('[3]Plant in Service'!$D$2:$D$20000=2016)+('[3]Plant in Service'!$F$2:$F$20000=$A43)+('[3]Plant in Service'!$A$2:$A$20000=S$1)=3,'[3]Plant in Service'!$I$2:$I$20000))</f>
        <v>1208271</v>
      </c>
      <c r="T43" s="174">
        <f t="array" ref="T43">AVERAGE(IF(('[3]Plant in Service'!$D$2:$D$20000=2016)+('[3]Plant in Service'!$F$2:$F$20000=$A43)+('[3]Plant in Service'!$A$2:$A$20000=T$1)=3,'[3]Plant in Service'!$I$2:$I$20000))</f>
        <v>86667843</v>
      </c>
      <c r="U43" s="174">
        <f t="array" ref="U43">AVERAGE(IF(('[3]Plant in Service'!$D$2:$D$20000=2016)+('[3]Plant in Service'!$F$2:$F$20000=$A43)+('[3]Plant in Service'!$A$2:$A$20000=U$1)=3,'[3]Plant in Service'!$I$2:$I$20000))</f>
        <v>899349367</v>
      </c>
      <c r="V43" s="174">
        <f t="array" ref="V43">AVERAGE(IF(('[3]Plant in Service'!$D$2:$D$20000=2016)+('[3]Plant in Service'!$F$2:$F$20000=$A43)+('[3]Plant in Service'!$A$2:$A$20000=V$1)=3,'[3]Plant in Service'!$I$2:$I$20000))</f>
        <v>382032759</v>
      </c>
      <c r="W43" s="174">
        <f t="array" ref="W43">AVERAGE(IF(('[3]Plant in Service'!$D$2:$D$20000=2016)+('[3]Plant in Service'!$F$2:$F$20000=$A43)+('[3]Plant in Service'!$A$2:$A$20000=W$1)=3,'[3]Plant in Service'!$I$2:$I$20000))</f>
        <v>4209130</v>
      </c>
      <c r="X43" s="174">
        <f t="array" ref="X43">AVERAGE(IF(('[3]Plant in Service'!$D$2:$D$20000=2016)+('[3]Plant in Service'!$F$2:$F$20000=$A43)+('[3]Plant in Service'!$A$2:$A$20000=X$1)=3,'[3]Plant in Service'!$I$2:$I$20000))</f>
        <v>27150901</v>
      </c>
      <c r="Y43" s="174">
        <f t="array" ref="Y43">AVERAGE(IF(('[3]Plant in Service'!$D$2:$D$20000=2016)+('[3]Plant in Service'!$F$2:$F$20000=$A43)+('[3]Plant in Service'!$A$2:$A$20000=Y$1)=3,'[3]Plant in Service'!$I$2:$I$20000))</f>
        <v>390896878</v>
      </c>
      <c r="Z43" s="173">
        <f t="array" ref="Z43">AVERAGE(IF(('[3]Plant in Service'!$D$2:$D$20000=2016)+('[3]Plant in Service'!$F$2:$F$20000=$A43)+('[3]Plant in Service'!$A$2:$A$20000=Z$1)=3,'[3]Plant in Service'!$I$2:$I$20000))</f>
        <v>123729491</v>
      </c>
      <c r="AA43" s="174">
        <f t="shared" si="6"/>
        <v>326711974.16666669</v>
      </c>
    </row>
    <row r="44" spans="1:27" x14ac:dyDescent="0.25">
      <c r="A44" s="1">
        <f t="shared" si="7"/>
        <v>53</v>
      </c>
      <c r="B44" s="1" t="s">
        <v>816</v>
      </c>
      <c r="C44" s="174">
        <f t="array" ref="C44">AVERAGE(IF(('[3]Plant in Service'!$D$2:$D$20000=2016)+('[3]Plant in Service'!$F$2:$F$20000=$A44)+('[3]Plant in Service'!$A$2:$A$20000=C$1)=3,'[3]Plant in Service'!$I$2:$I$20000))</f>
        <v>157737406</v>
      </c>
      <c r="D44" s="174">
        <f t="array" ref="D44">AVERAGE(IF(('[3]Plant in Service'!$D$2:$D$20000=2016)+('[3]Plant in Service'!$F$2:$F$20000=$A44)+('[3]Plant in Service'!$A$2:$A$20000=D$1)=3,'[3]Plant in Service'!$I$2:$I$20000))</f>
        <v>534965675</v>
      </c>
      <c r="E44" s="174">
        <f t="array" ref="E44">AVERAGE(IF(('[3]Plant in Service'!$D$2:$D$20000=2016)+('[3]Plant in Service'!$F$2:$F$20000=$A44)+('[3]Plant in Service'!$A$2:$A$20000=E$1)=3,'[3]Plant in Service'!$I$2:$I$20000))</f>
        <v>116932821</v>
      </c>
      <c r="F44" s="174">
        <f t="array" ref="F44">AVERAGE(IF(('[3]Plant in Service'!$D$2:$D$20000=2016)+('[3]Plant in Service'!$F$2:$F$20000=$A44)+('[3]Plant in Service'!$A$2:$A$20000=F$1)=3,'[3]Plant in Service'!$I$2:$I$20000))</f>
        <v>966066195</v>
      </c>
      <c r="G44" s="174">
        <f t="array" ref="G44">AVERAGE(IF(('[3]Plant in Service'!$D$2:$D$20000=2016)+('[3]Plant in Service'!$F$2:$F$20000=$A44)+('[3]Plant in Service'!$A$2:$A$20000=G$1)=3,'[3]Plant in Service'!$I$2:$I$20000))</f>
        <v>100115859</v>
      </c>
      <c r="H44" s="174">
        <f t="array" ref="H44">AVERAGE(IF(('[3]Plant in Service'!$D$2:$D$20000=2016)+('[3]Plant in Service'!$F$2:$F$20000=$A44)+('[3]Plant in Service'!$A$2:$A$20000=H$1)=3,'[3]Plant in Service'!$I$2:$I$20000))</f>
        <v>1193250695</v>
      </c>
      <c r="I44" s="174">
        <f t="array" ref="I44">AVERAGE(IF(('[3]Plant in Service'!$D$2:$D$20000=2016)+('[3]Plant in Service'!$F$2:$F$20000=$A44)+('[3]Plant in Service'!$A$2:$A$20000=I$1)=3,'[3]Plant in Service'!$I$2:$I$20000))</f>
        <v>496442156</v>
      </c>
      <c r="J44" s="174">
        <f t="array" ref="J44">AVERAGE(IF(('[3]Plant in Service'!$D$2:$D$20000=2016)+('[3]Plant in Service'!$F$2:$F$20000=$A44)+('[3]Plant in Service'!$A$2:$A$20000=J$1)=3,'[3]Plant in Service'!$I$2:$I$20000))</f>
        <v>105996905</v>
      </c>
      <c r="K44" s="174">
        <f t="array" ref="K44">AVERAGE(IF(('[3]Plant in Service'!$D$2:$D$20000=2016)+('[3]Plant in Service'!$F$2:$F$20000=$A44)+('[3]Plant in Service'!$A$2:$A$20000=K$1)=3,'[3]Plant in Service'!$I$2:$I$20000))</f>
        <v>39137217</v>
      </c>
      <c r="L44" s="174">
        <f t="array" ref="L44">AVERAGE(IF(('[3]Plant in Service'!$D$2:$D$20000=2016)+('[3]Plant in Service'!$F$2:$F$20000=$A44)+('[3]Plant in Service'!$A$2:$A$20000=L$1)=3,'[3]Plant in Service'!$I$2:$I$20000))</f>
        <v>229648047</v>
      </c>
      <c r="M44" s="174">
        <f t="array" ref="M44">AVERAGE(IF(('[3]Plant in Service'!$D$2:$D$20000=2016)+('[3]Plant in Service'!$F$2:$F$20000=$A44)+('[3]Plant in Service'!$A$2:$A$20000=M$1)=3,'[3]Plant in Service'!$I$2:$I$20000))</f>
        <v>314344733</v>
      </c>
      <c r="N44" s="174">
        <f t="array" ref="N44">AVERAGE(IF(('[3]Plant in Service'!$D$2:$D$20000=2016)+('[3]Plant in Service'!$F$2:$F$20000=$A44)+('[3]Plant in Service'!$A$2:$A$20000=N$1)=3,'[3]Plant in Service'!$I$2:$I$20000))</f>
        <v>29438906</v>
      </c>
      <c r="O44" s="174">
        <f t="array" ref="O44">AVERAGE(IF(('[3]Plant in Service'!$D$2:$D$20000=2016)+('[3]Plant in Service'!$F$2:$F$20000=$A44)+('[3]Plant in Service'!$A$2:$A$20000=O$1)=3,'[3]Plant in Service'!$I$2:$I$20000))</f>
        <v>211904657</v>
      </c>
      <c r="P44" s="174">
        <f t="array" ref="P44">AVERAGE(IF(('[3]Plant in Service'!$D$2:$D$20000=2016)+('[3]Plant in Service'!$F$2:$F$20000=$A44)+('[3]Plant in Service'!$A$2:$A$20000=P$1)=3,'[3]Plant in Service'!$I$2:$I$20000))</f>
        <v>188094454</v>
      </c>
      <c r="Q44" s="174">
        <f t="array" ref="Q44">AVERAGE(IF(('[3]Plant in Service'!$D$2:$D$20000=2016)+('[3]Plant in Service'!$F$2:$F$20000=$A44)+('[3]Plant in Service'!$A$2:$A$20000=Q$1)=3,'[3]Plant in Service'!$I$2:$I$20000))</f>
        <v>156113046</v>
      </c>
      <c r="R44" s="174">
        <f t="array" ref="R44">AVERAGE(IF(('[3]Plant in Service'!$D$2:$D$20000=2016)+('[3]Plant in Service'!$F$2:$F$20000=$A44)+('[3]Plant in Service'!$A$2:$A$20000=R$1)=3,'[3]Plant in Service'!$I$2:$I$20000))</f>
        <v>131684983</v>
      </c>
      <c r="S44" s="174">
        <f t="array" ref="S44">AVERAGE(IF(('[3]Plant in Service'!$D$2:$D$20000=2016)+('[3]Plant in Service'!$F$2:$F$20000=$A44)+('[3]Plant in Service'!$A$2:$A$20000=S$1)=3,'[3]Plant in Service'!$I$2:$I$20000))</f>
        <v>1041174</v>
      </c>
      <c r="T44" s="174">
        <f t="array" ref="T44">AVERAGE(IF(('[3]Plant in Service'!$D$2:$D$20000=2016)+('[3]Plant in Service'!$F$2:$F$20000=$A44)+('[3]Plant in Service'!$A$2:$A$20000=T$1)=3,'[3]Plant in Service'!$I$2:$I$20000))</f>
        <v>79429952</v>
      </c>
      <c r="U44" s="174">
        <f t="array" ref="U44">AVERAGE(IF(('[3]Plant in Service'!$D$2:$D$20000=2016)+('[3]Plant in Service'!$F$2:$F$20000=$A44)+('[3]Plant in Service'!$A$2:$A$20000=U$1)=3,'[3]Plant in Service'!$I$2:$I$20000))</f>
        <v>1383308583</v>
      </c>
      <c r="V44" s="174">
        <f t="array" ref="V44">AVERAGE(IF(('[3]Plant in Service'!$D$2:$D$20000=2016)+('[3]Plant in Service'!$F$2:$F$20000=$A44)+('[3]Plant in Service'!$A$2:$A$20000=V$1)=3,'[3]Plant in Service'!$I$2:$I$20000))</f>
        <v>153640086</v>
      </c>
      <c r="W44" s="174">
        <f t="array" ref="W44">AVERAGE(IF(('[3]Plant in Service'!$D$2:$D$20000=2016)+('[3]Plant in Service'!$F$2:$F$20000=$A44)+('[3]Plant in Service'!$A$2:$A$20000=W$1)=3,'[3]Plant in Service'!$I$2:$I$20000))</f>
        <v>8331518</v>
      </c>
      <c r="X44" s="174">
        <f t="array" ref="X44">AVERAGE(IF(('[3]Plant in Service'!$D$2:$D$20000=2016)+('[3]Plant in Service'!$F$2:$F$20000=$A44)+('[3]Plant in Service'!$A$2:$A$20000=X$1)=3,'[3]Plant in Service'!$I$2:$I$20000))</f>
        <v>24131064</v>
      </c>
      <c r="Y44" s="174">
        <f t="array" ref="Y44">AVERAGE(IF(('[3]Plant in Service'!$D$2:$D$20000=2016)+('[3]Plant in Service'!$F$2:$F$20000=$A44)+('[3]Plant in Service'!$A$2:$A$20000=Y$1)=3,'[3]Plant in Service'!$I$2:$I$20000))</f>
        <v>365454143</v>
      </c>
      <c r="Z44" s="173">
        <f t="array" ref="Z44">AVERAGE(IF(('[3]Plant in Service'!$D$2:$D$20000=2016)+('[3]Plant in Service'!$F$2:$F$20000=$A44)+('[3]Plant in Service'!$A$2:$A$20000=Z$1)=3,'[3]Plant in Service'!$I$2:$I$20000))</f>
        <v>90011603</v>
      </c>
      <c r="AA44" s="174">
        <f t="shared" si="6"/>
        <v>294884244.91666669</v>
      </c>
    </row>
    <row r="45" spans="1:27" x14ac:dyDescent="0.25">
      <c r="A45" s="1">
        <f t="shared" si="7"/>
        <v>54</v>
      </c>
      <c r="B45" s="1" t="s">
        <v>817</v>
      </c>
      <c r="C45" s="174">
        <f t="array" ref="C45">AVERAGE(IF(('[3]Plant in Service'!$D$2:$D$20000=2016)+('[3]Plant in Service'!$F$2:$F$20000=$A45)+('[3]Plant in Service'!$A$2:$A$20000=C$1)=3,'[3]Plant in Service'!$I$2:$I$20000))</f>
        <v>6313729</v>
      </c>
      <c r="D45" s="174">
        <f t="array" ref="D45">AVERAGE(IF(('[3]Plant in Service'!$D$2:$D$20000=2016)+('[3]Plant in Service'!$F$2:$F$20000=$A45)+('[3]Plant in Service'!$A$2:$A$20000=D$1)=3,'[3]Plant in Service'!$I$2:$I$20000))</f>
        <v>655810</v>
      </c>
      <c r="E45" s="174">
        <f t="array" ref="E45">AVERAGE(IF(('[3]Plant in Service'!$D$2:$D$20000=2016)+('[3]Plant in Service'!$F$2:$F$20000=$A45)+('[3]Plant in Service'!$A$2:$A$20000=E$1)=3,'[3]Plant in Service'!$I$2:$I$20000))</f>
        <v>5176883</v>
      </c>
      <c r="F45" s="174">
        <f t="array" ref="F45">AVERAGE(IF(('[3]Plant in Service'!$D$2:$D$20000=2016)+('[3]Plant in Service'!$F$2:$F$20000=$A45)+('[3]Plant in Service'!$A$2:$A$20000=F$1)=3,'[3]Plant in Service'!$I$2:$I$20000))</f>
        <v>2272586</v>
      </c>
      <c r="G45" s="174">
        <f t="array" ref="G45">AVERAGE(IF(('[3]Plant in Service'!$D$2:$D$20000=2016)+('[3]Plant in Service'!$F$2:$F$20000=$A45)+('[3]Plant in Service'!$A$2:$A$20000=G$1)=3,'[3]Plant in Service'!$I$2:$I$20000))</f>
        <v>0</v>
      </c>
      <c r="H45" s="174">
        <f t="array" ref="H45">AVERAGE(IF(('[3]Plant in Service'!$D$2:$D$20000=2016)+('[3]Plant in Service'!$F$2:$F$20000=$A45)+('[3]Plant in Service'!$A$2:$A$20000=H$1)=3,'[3]Plant in Service'!$I$2:$I$20000))</f>
        <v>3519566</v>
      </c>
      <c r="I45" s="174">
        <f t="array" ref="I45">AVERAGE(IF(('[3]Plant in Service'!$D$2:$D$20000=2016)+('[3]Plant in Service'!$F$2:$F$20000=$A45)+('[3]Plant in Service'!$A$2:$A$20000=I$1)=3,'[3]Plant in Service'!$I$2:$I$20000))</f>
        <v>39691142</v>
      </c>
      <c r="J45" s="174">
        <f t="array" ref="J45">AVERAGE(IF(('[3]Plant in Service'!$D$2:$D$20000=2016)+('[3]Plant in Service'!$F$2:$F$20000=$A45)+('[3]Plant in Service'!$A$2:$A$20000=J$1)=3,'[3]Plant in Service'!$I$2:$I$20000))</f>
        <v>1260363</v>
      </c>
      <c r="K45" s="174">
        <f t="array" ref="K45">AVERAGE(IF(('[3]Plant in Service'!$D$2:$D$20000=2016)+('[3]Plant in Service'!$F$2:$F$20000=$A45)+('[3]Plant in Service'!$A$2:$A$20000=K$1)=3,'[3]Plant in Service'!$I$2:$I$20000))</f>
        <v>0</v>
      </c>
      <c r="L45" s="174">
        <f t="array" ref="L45">AVERAGE(IF(('[3]Plant in Service'!$D$2:$D$20000=2016)+('[3]Plant in Service'!$F$2:$F$20000=$A45)+('[3]Plant in Service'!$A$2:$A$20000=L$1)=3,'[3]Plant in Service'!$I$2:$I$20000))</f>
        <v>2208519</v>
      </c>
      <c r="M45" s="174">
        <f t="array" ref="M45">AVERAGE(IF(('[3]Plant in Service'!$D$2:$D$20000=2016)+('[3]Plant in Service'!$F$2:$F$20000=$A45)+('[3]Plant in Service'!$A$2:$A$20000=M$1)=3,'[3]Plant in Service'!$I$2:$I$20000))</f>
        <v>255073</v>
      </c>
      <c r="N45" s="174">
        <f t="array" ref="N45">AVERAGE(IF(('[3]Plant in Service'!$D$2:$D$20000=2016)+('[3]Plant in Service'!$F$2:$F$20000=$A45)+('[3]Plant in Service'!$A$2:$A$20000=N$1)=3,'[3]Plant in Service'!$I$2:$I$20000))</f>
        <v>0</v>
      </c>
      <c r="O45" s="174">
        <f t="array" ref="O45">AVERAGE(IF(('[3]Plant in Service'!$D$2:$D$20000=2016)+('[3]Plant in Service'!$F$2:$F$20000=$A45)+('[3]Plant in Service'!$A$2:$A$20000=O$1)=3,'[3]Plant in Service'!$I$2:$I$20000))</f>
        <v>0</v>
      </c>
      <c r="P45" s="174">
        <f t="array" ref="P45">AVERAGE(IF(('[3]Plant in Service'!$D$2:$D$20000=2016)+('[3]Plant in Service'!$F$2:$F$20000=$A45)+('[3]Plant in Service'!$A$2:$A$20000=P$1)=3,'[3]Plant in Service'!$I$2:$I$20000))</f>
        <v>1519799</v>
      </c>
      <c r="Q45" s="174">
        <f t="array" ref="Q45">AVERAGE(IF(('[3]Plant in Service'!$D$2:$D$20000=2016)+('[3]Plant in Service'!$F$2:$F$20000=$A45)+('[3]Plant in Service'!$A$2:$A$20000=Q$1)=3,'[3]Plant in Service'!$I$2:$I$20000))</f>
        <v>8505022</v>
      </c>
      <c r="R45" s="174">
        <f t="array" ref="R45">AVERAGE(IF(('[3]Plant in Service'!$D$2:$D$20000=2016)+('[3]Plant in Service'!$F$2:$F$20000=$A45)+('[3]Plant in Service'!$A$2:$A$20000=R$1)=3,'[3]Plant in Service'!$I$2:$I$20000))</f>
        <v>2987090</v>
      </c>
      <c r="S45" s="174">
        <f t="array" ref="S45">AVERAGE(IF(('[3]Plant in Service'!$D$2:$D$20000=2016)+('[3]Plant in Service'!$F$2:$F$20000=$A45)+('[3]Plant in Service'!$A$2:$A$20000=S$1)=3,'[3]Plant in Service'!$I$2:$I$20000))</f>
        <v>0</v>
      </c>
      <c r="T45" s="174">
        <f t="array" ref="T45">AVERAGE(IF(('[3]Plant in Service'!$D$2:$D$20000=2016)+('[3]Plant in Service'!$F$2:$F$20000=$A45)+('[3]Plant in Service'!$A$2:$A$20000=T$1)=3,'[3]Plant in Service'!$I$2:$I$20000))</f>
        <v>0</v>
      </c>
      <c r="U45" s="174">
        <f t="array" ref="U45">AVERAGE(IF(('[3]Plant in Service'!$D$2:$D$20000=2016)+('[3]Plant in Service'!$F$2:$F$20000=$A45)+('[3]Plant in Service'!$A$2:$A$20000=U$1)=3,'[3]Plant in Service'!$I$2:$I$20000))</f>
        <v>351257648</v>
      </c>
      <c r="V45" s="174">
        <f t="array" ref="V45">AVERAGE(IF(('[3]Plant in Service'!$D$2:$D$20000=2016)+('[3]Plant in Service'!$F$2:$F$20000=$A45)+('[3]Plant in Service'!$A$2:$A$20000=V$1)=3,'[3]Plant in Service'!$I$2:$I$20000))</f>
        <v>425922</v>
      </c>
      <c r="W45" s="174">
        <f t="array" ref="W45">AVERAGE(IF(('[3]Plant in Service'!$D$2:$D$20000=2016)+('[3]Plant in Service'!$F$2:$F$20000=$A45)+('[3]Plant in Service'!$A$2:$A$20000=W$1)=3,'[3]Plant in Service'!$I$2:$I$20000))</f>
        <v>2092</v>
      </c>
      <c r="X45" s="174">
        <f t="array" ref="X45">AVERAGE(IF(('[3]Plant in Service'!$D$2:$D$20000=2016)+('[3]Plant in Service'!$F$2:$F$20000=$A45)+('[3]Plant in Service'!$A$2:$A$20000=X$1)=3,'[3]Plant in Service'!$I$2:$I$20000))</f>
        <v>4080033</v>
      </c>
      <c r="Y45" s="174">
        <f t="array" ref="Y45">AVERAGE(IF(('[3]Plant in Service'!$D$2:$D$20000=2016)+('[3]Plant in Service'!$F$2:$F$20000=$A45)+('[3]Plant in Service'!$A$2:$A$20000=Y$1)=3,'[3]Plant in Service'!$I$2:$I$20000))</f>
        <v>18865</v>
      </c>
      <c r="Z45" s="173">
        <f t="array" ref="Z45">AVERAGE(IF(('[3]Plant in Service'!$D$2:$D$20000=2016)+('[3]Plant in Service'!$F$2:$F$20000=$A45)+('[3]Plant in Service'!$A$2:$A$20000=Z$1)=3,'[3]Plant in Service'!$I$2:$I$20000))</f>
        <v>0</v>
      </c>
      <c r="AA45" s="174">
        <f t="shared" si="6"/>
        <v>17922922.583333332</v>
      </c>
    </row>
    <row r="46" spans="1:27" x14ac:dyDescent="0.25">
      <c r="A46" s="1">
        <f t="shared" si="7"/>
        <v>55</v>
      </c>
      <c r="B46" s="1" t="s">
        <v>818</v>
      </c>
      <c r="C46" s="174">
        <f t="array" ref="C46">AVERAGE(IF(('[3]Plant in Service'!$D$2:$D$20000=2016)+('[3]Plant in Service'!$F$2:$F$20000=$A46)+('[3]Plant in Service'!$A$2:$A$20000=C$1)=3,'[3]Plant in Service'!$I$2:$I$20000))</f>
        <v>9044585</v>
      </c>
      <c r="D46" s="174">
        <f t="array" ref="D46">AVERAGE(IF(('[3]Plant in Service'!$D$2:$D$20000=2016)+('[3]Plant in Service'!$F$2:$F$20000=$A46)+('[3]Plant in Service'!$A$2:$A$20000=D$1)=3,'[3]Plant in Service'!$I$2:$I$20000))</f>
        <v>2906773</v>
      </c>
      <c r="E46" s="174">
        <f t="array" ref="E46">AVERAGE(IF(('[3]Plant in Service'!$D$2:$D$20000=2016)+('[3]Plant in Service'!$F$2:$F$20000=$A46)+('[3]Plant in Service'!$A$2:$A$20000=E$1)=3,'[3]Plant in Service'!$I$2:$I$20000))</f>
        <v>9470052</v>
      </c>
      <c r="F46" s="174">
        <f t="array" ref="F46">AVERAGE(IF(('[3]Plant in Service'!$D$2:$D$20000=2016)+('[3]Plant in Service'!$F$2:$F$20000=$A46)+('[3]Plant in Service'!$A$2:$A$20000=F$1)=3,'[3]Plant in Service'!$I$2:$I$20000))</f>
        <v>7075698</v>
      </c>
      <c r="G46" s="174">
        <f t="array" ref="G46">AVERAGE(IF(('[3]Plant in Service'!$D$2:$D$20000=2016)+('[3]Plant in Service'!$F$2:$F$20000=$A46)+('[3]Plant in Service'!$A$2:$A$20000=G$1)=3,'[3]Plant in Service'!$I$2:$I$20000))</f>
        <v>2988455</v>
      </c>
      <c r="H46" s="174">
        <f t="array" ref="H46">AVERAGE(IF(('[3]Plant in Service'!$D$2:$D$20000=2016)+('[3]Plant in Service'!$F$2:$F$20000=$A46)+('[3]Plant in Service'!$A$2:$A$20000=H$1)=3,'[3]Plant in Service'!$I$2:$I$20000))</f>
        <v>8035354</v>
      </c>
      <c r="I46" s="174">
        <f t="array" ref="I46">AVERAGE(IF(('[3]Plant in Service'!$D$2:$D$20000=2016)+('[3]Plant in Service'!$F$2:$F$20000=$A46)+('[3]Plant in Service'!$A$2:$A$20000=I$1)=3,'[3]Plant in Service'!$I$2:$I$20000))</f>
        <v>130639195</v>
      </c>
      <c r="J46" s="174">
        <f t="array" ref="J46">AVERAGE(IF(('[3]Plant in Service'!$D$2:$D$20000=2016)+('[3]Plant in Service'!$F$2:$F$20000=$A46)+('[3]Plant in Service'!$A$2:$A$20000=J$1)=3,'[3]Plant in Service'!$I$2:$I$20000))</f>
        <v>0</v>
      </c>
      <c r="K46" s="174">
        <f t="array" ref="K46">AVERAGE(IF(('[3]Plant in Service'!$D$2:$D$20000=2016)+('[3]Plant in Service'!$F$2:$F$20000=$A46)+('[3]Plant in Service'!$A$2:$A$20000=K$1)=3,'[3]Plant in Service'!$I$2:$I$20000))</f>
        <v>0</v>
      </c>
      <c r="L46" s="174">
        <f t="array" ref="L46">AVERAGE(IF(('[3]Plant in Service'!$D$2:$D$20000=2016)+('[3]Plant in Service'!$F$2:$F$20000=$A46)+('[3]Plant in Service'!$A$2:$A$20000=L$1)=3,'[3]Plant in Service'!$I$2:$I$20000))</f>
        <v>9923333</v>
      </c>
      <c r="M46" s="174">
        <f t="array" ref="M46">AVERAGE(IF(('[3]Plant in Service'!$D$2:$D$20000=2016)+('[3]Plant in Service'!$F$2:$F$20000=$A46)+('[3]Plant in Service'!$A$2:$A$20000=M$1)=3,'[3]Plant in Service'!$I$2:$I$20000))</f>
        <v>489716</v>
      </c>
      <c r="N46" s="174">
        <f t="array" ref="N46">AVERAGE(IF(('[3]Plant in Service'!$D$2:$D$20000=2016)+('[3]Plant in Service'!$F$2:$F$20000=$A46)+('[3]Plant in Service'!$A$2:$A$20000=N$1)=3,'[3]Plant in Service'!$I$2:$I$20000))</f>
        <v>0</v>
      </c>
      <c r="O46" s="174">
        <f t="array" ref="O46">AVERAGE(IF(('[3]Plant in Service'!$D$2:$D$20000=2016)+('[3]Plant in Service'!$F$2:$F$20000=$A46)+('[3]Plant in Service'!$A$2:$A$20000=O$1)=3,'[3]Plant in Service'!$I$2:$I$20000))</f>
        <v>0</v>
      </c>
      <c r="P46" s="174">
        <f t="array" ref="P46">AVERAGE(IF(('[3]Plant in Service'!$D$2:$D$20000=2016)+('[3]Plant in Service'!$F$2:$F$20000=$A46)+('[3]Plant in Service'!$A$2:$A$20000=P$1)=3,'[3]Plant in Service'!$I$2:$I$20000))</f>
        <v>6683976</v>
      </c>
      <c r="Q46" s="174">
        <f t="array" ref="Q46">AVERAGE(IF(('[3]Plant in Service'!$D$2:$D$20000=2016)+('[3]Plant in Service'!$F$2:$F$20000=$A46)+('[3]Plant in Service'!$A$2:$A$20000=Q$1)=3,'[3]Plant in Service'!$I$2:$I$20000))</f>
        <v>12522247</v>
      </c>
      <c r="R46" s="174">
        <f t="array" ref="R46">AVERAGE(IF(('[3]Plant in Service'!$D$2:$D$20000=2016)+('[3]Plant in Service'!$F$2:$F$20000=$A46)+('[3]Plant in Service'!$A$2:$A$20000=R$1)=3,'[3]Plant in Service'!$I$2:$I$20000))</f>
        <v>2342270</v>
      </c>
      <c r="S46" s="174">
        <f t="array" ref="S46">AVERAGE(IF(('[3]Plant in Service'!$D$2:$D$20000=2016)+('[3]Plant in Service'!$F$2:$F$20000=$A46)+('[3]Plant in Service'!$A$2:$A$20000=S$1)=3,'[3]Plant in Service'!$I$2:$I$20000))</f>
        <v>0</v>
      </c>
      <c r="T46" s="174">
        <f t="array" ref="T46">AVERAGE(IF(('[3]Plant in Service'!$D$2:$D$20000=2016)+('[3]Plant in Service'!$F$2:$F$20000=$A46)+('[3]Plant in Service'!$A$2:$A$20000=T$1)=3,'[3]Plant in Service'!$I$2:$I$20000))</f>
        <v>0</v>
      </c>
      <c r="U46" s="174">
        <f t="array" ref="U46">AVERAGE(IF(('[3]Plant in Service'!$D$2:$D$20000=2016)+('[3]Plant in Service'!$F$2:$F$20000=$A46)+('[3]Plant in Service'!$A$2:$A$20000=U$1)=3,'[3]Plant in Service'!$I$2:$I$20000))</f>
        <v>257949627</v>
      </c>
      <c r="V46" s="174">
        <f t="array" ref="V46">AVERAGE(IF(('[3]Plant in Service'!$D$2:$D$20000=2016)+('[3]Plant in Service'!$F$2:$F$20000=$A46)+('[3]Plant in Service'!$A$2:$A$20000=V$1)=3,'[3]Plant in Service'!$I$2:$I$20000))</f>
        <v>1835375</v>
      </c>
      <c r="W46" s="174">
        <f t="array" ref="W46">AVERAGE(IF(('[3]Plant in Service'!$D$2:$D$20000=2016)+('[3]Plant in Service'!$F$2:$F$20000=$A46)+('[3]Plant in Service'!$A$2:$A$20000=W$1)=3,'[3]Plant in Service'!$I$2:$I$20000))</f>
        <v>12486</v>
      </c>
      <c r="X46" s="174">
        <f t="array" ref="X46">AVERAGE(IF(('[3]Plant in Service'!$D$2:$D$20000=2016)+('[3]Plant in Service'!$F$2:$F$20000=$A46)+('[3]Plant in Service'!$A$2:$A$20000=X$1)=3,'[3]Plant in Service'!$I$2:$I$20000))</f>
        <v>78190903</v>
      </c>
      <c r="Y46" s="174">
        <f t="array" ref="Y46">AVERAGE(IF(('[3]Plant in Service'!$D$2:$D$20000=2016)+('[3]Plant in Service'!$F$2:$F$20000=$A46)+('[3]Plant in Service'!$A$2:$A$20000=Y$1)=3,'[3]Plant in Service'!$I$2:$I$20000))</f>
        <v>62898</v>
      </c>
      <c r="Z46" s="173">
        <f t="array" ref="Z46">AVERAGE(IF(('[3]Plant in Service'!$D$2:$D$20000=2016)+('[3]Plant in Service'!$F$2:$F$20000=$A46)+('[3]Plant in Service'!$A$2:$A$20000=Z$1)=3,'[3]Plant in Service'!$I$2:$I$20000))</f>
        <v>0</v>
      </c>
      <c r="AA46" s="174">
        <f t="shared" si="6"/>
        <v>22507205.958333332</v>
      </c>
    </row>
    <row r="47" spans="1:27" x14ac:dyDescent="0.25">
      <c r="A47" s="1">
        <f t="shared" si="7"/>
        <v>56</v>
      </c>
      <c r="B47" s="1" t="s">
        <v>819</v>
      </c>
      <c r="C47" s="174">
        <f t="array" ref="C47">AVERAGE(IF(('[3]Plant in Service'!$D$2:$D$20000=2016)+('[3]Plant in Service'!$F$2:$F$20000=$A47)+('[3]Plant in Service'!$A$2:$A$20000=C$1)=3,'[3]Plant in Service'!$I$2:$I$20000))</f>
        <v>26067</v>
      </c>
      <c r="D47" s="174">
        <f t="array" ref="D47">AVERAGE(IF(('[3]Plant in Service'!$D$2:$D$20000=2016)+('[3]Plant in Service'!$F$2:$F$20000=$A47)+('[3]Plant in Service'!$A$2:$A$20000=D$1)=3,'[3]Plant in Service'!$I$2:$I$20000))</f>
        <v>0</v>
      </c>
      <c r="E47" s="174">
        <f t="array" ref="E47">AVERAGE(IF(('[3]Plant in Service'!$D$2:$D$20000=2016)+('[3]Plant in Service'!$F$2:$F$20000=$A47)+('[3]Plant in Service'!$A$2:$A$20000=E$1)=3,'[3]Plant in Service'!$I$2:$I$20000))</f>
        <v>0</v>
      </c>
      <c r="F47" s="174">
        <f t="array" ref="F47">AVERAGE(IF(('[3]Plant in Service'!$D$2:$D$20000=2016)+('[3]Plant in Service'!$F$2:$F$20000=$A47)+('[3]Plant in Service'!$A$2:$A$20000=F$1)=3,'[3]Plant in Service'!$I$2:$I$20000))</f>
        <v>599757</v>
      </c>
      <c r="G47" s="174">
        <f t="array" ref="G47">AVERAGE(IF(('[3]Plant in Service'!$D$2:$D$20000=2016)+('[3]Plant in Service'!$F$2:$F$20000=$A47)+('[3]Plant in Service'!$A$2:$A$20000=G$1)=3,'[3]Plant in Service'!$I$2:$I$20000))</f>
        <v>58614</v>
      </c>
      <c r="H47" s="174">
        <f t="array" ref="H47">AVERAGE(IF(('[3]Plant in Service'!$D$2:$D$20000=2016)+('[3]Plant in Service'!$F$2:$F$20000=$A47)+('[3]Plant in Service'!$A$2:$A$20000=H$1)=3,'[3]Plant in Service'!$I$2:$I$20000))</f>
        <v>11937200</v>
      </c>
      <c r="I47" s="174">
        <f t="array" ref="I47">AVERAGE(IF(('[3]Plant in Service'!$D$2:$D$20000=2016)+('[3]Plant in Service'!$F$2:$F$20000=$A47)+('[3]Plant in Service'!$A$2:$A$20000=I$1)=3,'[3]Plant in Service'!$I$2:$I$20000))</f>
        <v>2339016</v>
      </c>
      <c r="J47" s="174">
        <f t="array" ref="J47">AVERAGE(IF(('[3]Plant in Service'!$D$2:$D$20000=2016)+('[3]Plant in Service'!$F$2:$F$20000=$A47)+('[3]Plant in Service'!$A$2:$A$20000=J$1)=3,'[3]Plant in Service'!$I$2:$I$20000))</f>
        <v>9518411</v>
      </c>
      <c r="K47" s="174">
        <f t="array" ref="K47">AVERAGE(IF(('[3]Plant in Service'!$D$2:$D$20000=2016)+('[3]Plant in Service'!$F$2:$F$20000=$A47)+('[3]Plant in Service'!$A$2:$A$20000=K$1)=3,'[3]Plant in Service'!$I$2:$I$20000))</f>
        <v>1010</v>
      </c>
      <c r="L47" s="174">
        <f t="array" ref="L47">AVERAGE(IF(('[3]Plant in Service'!$D$2:$D$20000=2016)+('[3]Plant in Service'!$F$2:$F$20000=$A47)+('[3]Plant in Service'!$A$2:$A$20000=L$1)=3,'[3]Plant in Service'!$I$2:$I$20000))</f>
        <v>0</v>
      </c>
      <c r="M47" s="174">
        <f t="array" ref="M47">AVERAGE(IF(('[3]Plant in Service'!$D$2:$D$20000=2016)+('[3]Plant in Service'!$F$2:$F$20000=$A47)+('[3]Plant in Service'!$A$2:$A$20000=M$1)=3,'[3]Plant in Service'!$I$2:$I$20000))</f>
        <v>0</v>
      </c>
      <c r="N47" s="174">
        <f t="array" ref="N47">AVERAGE(IF(('[3]Plant in Service'!$D$2:$D$20000=2016)+('[3]Plant in Service'!$F$2:$F$20000=$A47)+('[3]Plant in Service'!$A$2:$A$20000=N$1)=3,'[3]Plant in Service'!$I$2:$I$20000))</f>
        <v>6920</v>
      </c>
      <c r="O47" s="174">
        <f t="array" ref="O47">AVERAGE(IF(('[3]Plant in Service'!$D$2:$D$20000=2016)+('[3]Plant in Service'!$F$2:$F$20000=$A47)+('[3]Plant in Service'!$A$2:$A$20000=O$1)=3,'[3]Plant in Service'!$I$2:$I$20000))</f>
        <v>390266</v>
      </c>
      <c r="P47" s="174">
        <f t="array" ref="P47">AVERAGE(IF(('[3]Plant in Service'!$D$2:$D$20000=2016)+('[3]Plant in Service'!$F$2:$F$20000=$A47)+('[3]Plant in Service'!$A$2:$A$20000=P$1)=3,'[3]Plant in Service'!$I$2:$I$20000))</f>
        <v>0</v>
      </c>
      <c r="Q47" s="174">
        <f t="array" ref="Q47">AVERAGE(IF(('[3]Plant in Service'!$D$2:$D$20000=2016)+('[3]Plant in Service'!$F$2:$F$20000=$A47)+('[3]Plant in Service'!$A$2:$A$20000=Q$1)=3,'[3]Plant in Service'!$I$2:$I$20000))</f>
        <v>446725</v>
      </c>
      <c r="R47" s="174">
        <f t="array" ref="R47">AVERAGE(IF(('[3]Plant in Service'!$D$2:$D$20000=2016)+('[3]Plant in Service'!$F$2:$F$20000=$A47)+('[3]Plant in Service'!$A$2:$A$20000=R$1)=3,'[3]Plant in Service'!$I$2:$I$20000))</f>
        <v>1966794</v>
      </c>
      <c r="S47" s="174">
        <f t="array" ref="S47">AVERAGE(IF(('[3]Plant in Service'!$D$2:$D$20000=2016)+('[3]Plant in Service'!$F$2:$F$20000=$A47)+('[3]Plant in Service'!$A$2:$A$20000=S$1)=3,'[3]Plant in Service'!$I$2:$I$20000))</f>
        <v>0</v>
      </c>
      <c r="T47" s="174">
        <f t="array" ref="T47">AVERAGE(IF(('[3]Plant in Service'!$D$2:$D$20000=2016)+('[3]Plant in Service'!$F$2:$F$20000=$A47)+('[3]Plant in Service'!$A$2:$A$20000=T$1)=3,'[3]Plant in Service'!$I$2:$I$20000))</f>
        <v>0</v>
      </c>
      <c r="U47" s="174">
        <f t="array" ref="U47">AVERAGE(IF(('[3]Plant in Service'!$D$2:$D$20000=2016)+('[3]Plant in Service'!$F$2:$F$20000=$A47)+('[3]Plant in Service'!$A$2:$A$20000=U$1)=3,'[3]Plant in Service'!$I$2:$I$20000))</f>
        <v>63834858</v>
      </c>
      <c r="V47" s="174">
        <f t="array" ref="V47">AVERAGE(IF(('[3]Plant in Service'!$D$2:$D$20000=2016)+('[3]Plant in Service'!$F$2:$F$20000=$A47)+('[3]Plant in Service'!$A$2:$A$20000=V$1)=3,'[3]Plant in Service'!$I$2:$I$20000))</f>
        <v>19910</v>
      </c>
      <c r="W47" s="174">
        <f t="array" ref="W47">AVERAGE(IF(('[3]Plant in Service'!$D$2:$D$20000=2016)+('[3]Plant in Service'!$F$2:$F$20000=$A47)+('[3]Plant in Service'!$A$2:$A$20000=W$1)=3,'[3]Plant in Service'!$I$2:$I$20000))</f>
        <v>141114</v>
      </c>
      <c r="X47" s="174">
        <f t="array" ref="X47">AVERAGE(IF(('[3]Plant in Service'!$D$2:$D$20000=2016)+('[3]Plant in Service'!$F$2:$F$20000=$A47)+('[3]Plant in Service'!$A$2:$A$20000=X$1)=3,'[3]Plant in Service'!$I$2:$I$20000))</f>
        <v>79142</v>
      </c>
      <c r="Y47" s="174">
        <f t="array" ref="Y47">AVERAGE(IF(('[3]Plant in Service'!$D$2:$D$20000=2016)+('[3]Plant in Service'!$F$2:$F$20000=$A47)+('[3]Plant in Service'!$A$2:$A$20000=Y$1)=3,'[3]Plant in Service'!$I$2:$I$20000))</f>
        <v>1899889</v>
      </c>
      <c r="Z47" s="173">
        <f t="array" ref="Z47">AVERAGE(IF(('[3]Plant in Service'!$D$2:$D$20000=2016)+('[3]Plant in Service'!$F$2:$F$20000=$A47)+('[3]Plant in Service'!$A$2:$A$20000=Z$1)=3,'[3]Plant in Service'!$I$2:$I$20000))</f>
        <v>1095500</v>
      </c>
      <c r="AA47" s="174">
        <f t="shared" si="6"/>
        <v>3931716.375</v>
      </c>
    </row>
    <row r="48" spans="1:27" x14ac:dyDescent="0.25">
      <c r="A48" s="1">
        <f t="shared" si="7"/>
        <v>57</v>
      </c>
      <c r="B48" s="1" t="s">
        <v>820</v>
      </c>
      <c r="C48" s="174">
        <f t="array" ref="C48">AVERAGE(IF(('[3]Plant in Service'!$D$2:$D$20000=2016)+('[3]Plant in Service'!$F$2:$F$20000=$A48)+('[3]Plant in Service'!$A$2:$A$20000=C$1)=3,'[3]Plant in Service'!$I$2:$I$20000))</f>
        <v>26282</v>
      </c>
      <c r="D48" s="174">
        <f t="array" ref="D48">AVERAGE(IF(('[3]Plant in Service'!$D$2:$D$20000=2016)+('[3]Plant in Service'!$F$2:$F$20000=$A48)+('[3]Plant in Service'!$A$2:$A$20000=D$1)=3,'[3]Plant in Service'!$I$2:$I$20000))</f>
        <v>373262</v>
      </c>
      <c r="E48" s="174">
        <f t="array" ref="E48">AVERAGE(IF(('[3]Plant in Service'!$D$2:$D$20000=2016)+('[3]Plant in Service'!$F$2:$F$20000=$A48)+('[3]Plant in Service'!$A$2:$A$20000=E$1)=3,'[3]Plant in Service'!$I$2:$I$20000))</f>
        <v>0</v>
      </c>
      <c r="F48" s="174">
        <f t="array" ref="F48">AVERAGE(IF(('[3]Plant in Service'!$D$2:$D$20000=2016)+('[3]Plant in Service'!$F$2:$F$20000=$A48)+('[3]Plant in Service'!$A$2:$A$20000=F$1)=3,'[3]Plant in Service'!$I$2:$I$20000))</f>
        <v>12184</v>
      </c>
      <c r="G48" s="174">
        <f t="array" ref="G48">AVERAGE(IF(('[3]Plant in Service'!$D$2:$D$20000=2016)+('[3]Plant in Service'!$F$2:$F$20000=$A48)+('[3]Plant in Service'!$A$2:$A$20000=G$1)=3,'[3]Plant in Service'!$I$2:$I$20000))</f>
        <v>0</v>
      </c>
      <c r="H48" s="174">
        <f t="array" ref="H48">AVERAGE(IF(('[3]Plant in Service'!$D$2:$D$20000=2016)+('[3]Plant in Service'!$F$2:$F$20000=$A48)+('[3]Plant in Service'!$A$2:$A$20000=H$1)=3,'[3]Plant in Service'!$I$2:$I$20000))</f>
        <v>0</v>
      </c>
      <c r="I48" s="174">
        <f t="array" ref="I48">AVERAGE(IF(('[3]Plant in Service'!$D$2:$D$20000=2016)+('[3]Plant in Service'!$F$2:$F$20000=$A48)+('[3]Plant in Service'!$A$2:$A$20000=I$1)=3,'[3]Plant in Service'!$I$2:$I$20000))</f>
        <v>0</v>
      </c>
      <c r="J48" s="174">
        <f t="array" ref="J48">AVERAGE(IF(('[3]Plant in Service'!$D$2:$D$20000=2016)+('[3]Plant in Service'!$F$2:$F$20000=$A48)+('[3]Plant in Service'!$A$2:$A$20000=J$1)=3,'[3]Plant in Service'!$I$2:$I$20000))</f>
        <v>0</v>
      </c>
      <c r="K48" s="174">
        <f t="array" ref="K48">AVERAGE(IF(('[3]Plant in Service'!$D$2:$D$20000=2016)+('[3]Plant in Service'!$F$2:$F$20000=$A48)+('[3]Plant in Service'!$A$2:$A$20000=K$1)=3,'[3]Plant in Service'!$I$2:$I$20000))</f>
        <v>38091</v>
      </c>
      <c r="L48" s="174">
        <f t="array" ref="L48">AVERAGE(IF(('[3]Plant in Service'!$D$2:$D$20000=2016)+('[3]Plant in Service'!$F$2:$F$20000=$A48)+('[3]Plant in Service'!$A$2:$A$20000=L$1)=3,'[3]Plant in Service'!$I$2:$I$20000))</f>
        <v>813951</v>
      </c>
      <c r="M48" s="174">
        <f t="array" ref="M48">AVERAGE(IF(('[3]Plant in Service'!$D$2:$D$20000=2016)+('[3]Plant in Service'!$F$2:$F$20000=$A48)+('[3]Plant in Service'!$A$2:$A$20000=M$1)=3,'[3]Plant in Service'!$I$2:$I$20000))</f>
        <v>25029</v>
      </c>
      <c r="N48" s="174">
        <f t="array" ref="N48">AVERAGE(IF(('[3]Plant in Service'!$D$2:$D$20000=2016)+('[3]Plant in Service'!$F$2:$F$20000=$A48)+('[3]Plant in Service'!$A$2:$A$20000=N$1)=3,'[3]Plant in Service'!$I$2:$I$20000))</f>
        <v>0</v>
      </c>
      <c r="O48" s="174">
        <f t="array" ref="O48">AVERAGE(IF(('[3]Plant in Service'!$D$2:$D$20000=2016)+('[3]Plant in Service'!$F$2:$F$20000=$A48)+('[3]Plant in Service'!$A$2:$A$20000=O$1)=3,'[3]Plant in Service'!$I$2:$I$20000))</f>
        <v>0</v>
      </c>
      <c r="P48" s="174">
        <f t="array" ref="P48">AVERAGE(IF(('[3]Plant in Service'!$D$2:$D$20000=2016)+('[3]Plant in Service'!$F$2:$F$20000=$A48)+('[3]Plant in Service'!$A$2:$A$20000=P$1)=3,'[3]Plant in Service'!$I$2:$I$20000))</f>
        <v>0</v>
      </c>
      <c r="Q48" s="174">
        <f t="array" ref="Q48">AVERAGE(IF(('[3]Plant in Service'!$D$2:$D$20000=2016)+('[3]Plant in Service'!$F$2:$F$20000=$A48)+('[3]Plant in Service'!$A$2:$A$20000=Q$1)=3,'[3]Plant in Service'!$I$2:$I$20000))</f>
        <v>0</v>
      </c>
      <c r="R48" s="174">
        <f t="array" ref="R48">AVERAGE(IF(('[3]Plant in Service'!$D$2:$D$20000=2016)+('[3]Plant in Service'!$F$2:$F$20000=$A48)+('[3]Plant in Service'!$A$2:$A$20000=R$1)=3,'[3]Plant in Service'!$I$2:$I$20000))</f>
        <v>0</v>
      </c>
      <c r="S48" s="174">
        <f t="array" ref="S48">AVERAGE(IF(('[3]Plant in Service'!$D$2:$D$20000=2016)+('[3]Plant in Service'!$F$2:$F$20000=$A48)+('[3]Plant in Service'!$A$2:$A$20000=S$1)=3,'[3]Plant in Service'!$I$2:$I$20000))</f>
        <v>0</v>
      </c>
      <c r="T48" s="174">
        <f t="array" ref="T48">AVERAGE(IF(('[3]Plant in Service'!$D$2:$D$20000=2016)+('[3]Plant in Service'!$F$2:$F$20000=$A48)+('[3]Plant in Service'!$A$2:$A$20000=T$1)=3,'[3]Plant in Service'!$I$2:$I$20000))</f>
        <v>0</v>
      </c>
      <c r="U48" s="174">
        <f t="array" ref="U48">AVERAGE(IF(('[3]Plant in Service'!$D$2:$D$20000=2016)+('[3]Plant in Service'!$F$2:$F$20000=$A48)+('[3]Plant in Service'!$A$2:$A$20000=U$1)=3,'[3]Plant in Service'!$I$2:$I$20000))</f>
        <v>2833074</v>
      </c>
      <c r="V48" s="174">
        <f t="array" ref="V48">AVERAGE(IF(('[3]Plant in Service'!$D$2:$D$20000=2016)+('[3]Plant in Service'!$F$2:$F$20000=$A48)+('[3]Plant in Service'!$A$2:$A$20000=V$1)=3,'[3]Plant in Service'!$I$2:$I$20000))</f>
        <v>180415</v>
      </c>
      <c r="W48" s="174">
        <f t="array" ref="W48">AVERAGE(IF(('[3]Plant in Service'!$D$2:$D$20000=2016)+('[3]Plant in Service'!$F$2:$F$20000=$A48)+('[3]Plant in Service'!$A$2:$A$20000=W$1)=3,'[3]Plant in Service'!$I$2:$I$20000))</f>
        <v>0</v>
      </c>
      <c r="X48" s="174">
        <f t="array" ref="X48">AVERAGE(IF(('[3]Plant in Service'!$D$2:$D$20000=2016)+('[3]Plant in Service'!$F$2:$F$20000=$A48)+('[3]Plant in Service'!$A$2:$A$20000=X$1)=3,'[3]Plant in Service'!$I$2:$I$20000))</f>
        <v>0</v>
      </c>
      <c r="Y48" s="174">
        <f t="array" ref="Y48">AVERAGE(IF(('[3]Plant in Service'!$D$2:$D$20000=2016)+('[3]Plant in Service'!$F$2:$F$20000=$A48)+('[3]Plant in Service'!$A$2:$A$20000=Y$1)=3,'[3]Plant in Service'!$I$2:$I$20000))</f>
        <v>0</v>
      </c>
      <c r="Z48" s="173">
        <f t="array" ref="Z48">AVERAGE(IF(('[3]Plant in Service'!$D$2:$D$20000=2016)+('[3]Plant in Service'!$F$2:$F$20000=$A48)+('[3]Plant in Service'!$A$2:$A$20000=Z$1)=3,'[3]Plant in Service'!$I$2:$I$20000))</f>
        <v>0</v>
      </c>
      <c r="AA48" s="174">
        <f t="shared" si="6"/>
        <v>179262</v>
      </c>
    </row>
    <row r="49" spans="1:29" x14ac:dyDescent="0.25">
      <c r="A49" s="1">
        <f t="shared" si="7"/>
        <v>58</v>
      </c>
      <c r="B49" s="123" t="s">
        <v>821</v>
      </c>
      <c r="C49" s="174">
        <f t="array" ref="C49">AVERAGE(IF(('[3]Plant in Service'!$D$2:$D$20000=2016)+('[3]Plant in Service'!$F$2:$F$20000=$A49)+('[3]Plant in Service'!$A$2:$A$20000=C$1)=3,'[3]Plant in Service'!$I$2:$I$20000))</f>
        <v>950097215</v>
      </c>
      <c r="D49" s="174">
        <f t="array" ref="D49">AVERAGE(IF(('[3]Plant in Service'!$D$2:$D$20000=2016)+('[3]Plant in Service'!$F$2:$F$20000=$A49)+('[3]Plant in Service'!$A$2:$A$20000=D$1)=3,'[3]Plant in Service'!$I$2:$I$20000))</f>
        <v>2370897335</v>
      </c>
      <c r="E49" s="174">
        <f t="array" ref="E49">AVERAGE(IF(('[3]Plant in Service'!$D$2:$D$20000=2016)+('[3]Plant in Service'!$F$2:$F$20000=$A49)+('[3]Plant in Service'!$A$2:$A$20000=E$1)=3,'[3]Plant in Service'!$I$2:$I$20000))</f>
        <v>722095646</v>
      </c>
      <c r="F49" s="174">
        <f t="array" ref="F49">AVERAGE(IF(('[3]Plant in Service'!$D$2:$D$20000=2016)+('[3]Plant in Service'!$F$2:$F$20000=$A49)+('[3]Plant in Service'!$A$2:$A$20000=F$1)=3,'[3]Plant in Service'!$I$2:$I$20000))</f>
        <v>2041983838</v>
      </c>
      <c r="G49" s="174">
        <f t="array" ref="G49">AVERAGE(IF(('[3]Plant in Service'!$D$2:$D$20000=2016)+('[3]Plant in Service'!$F$2:$F$20000=$A49)+('[3]Plant in Service'!$A$2:$A$20000=G$1)=3,'[3]Plant in Service'!$I$2:$I$20000))</f>
        <v>699462632</v>
      </c>
      <c r="H49" s="174">
        <f t="array" ref="H49">AVERAGE(IF(('[3]Plant in Service'!$D$2:$D$20000=2016)+('[3]Plant in Service'!$F$2:$F$20000=$A49)+('[3]Plant in Service'!$A$2:$A$20000=H$1)=3,'[3]Plant in Service'!$I$2:$I$20000))</f>
        <v>5910756444</v>
      </c>
      <c r="I49" s="174">
        <f t="array" ref="I49">AVERAGE(IF(('[3]Plant in Service'!$D$2:$D$20000=2016)+('[3]Plant in Service'!$F$2:$F$20000=$A49)+('[3]Plant in Service'!$A$2:$A$20000=I$1)=3,'[3]Plant in Service'!$I$2:$I$20000))</f>
        <v>2618569350</v>
      </c>
      <c r="J49" s="174">
        <f t="array" ref="J49">AVERAGE(IF(('[3]Plant in Service'!$D$2:$D$20000=2016)+('[3]Plant in Service'!$F$2:$F$20000=$A49)+('[3]Plant in Service'!$A$2:$A$20000=J$1)=3,'[3]Plant in Service'!$I$2:$I$20000))</f>
        <v>765694999</v>
      </c>
      <c r="K49" s="174">
        <f t="array" ref="K49">AVERAGE(IF(('[3]Plant in Service'!$D$2:$D$20000=2016)+('[3]Plant in Service'!$F$2:$F$20000=$A49)+('[3]Plant in Service'!$A$2:$A$20000=K$1)=3,'[3]Plant in Service'!$I$2:$I$20000))</f>
        <v>213460791</v>
      </c>
      <c r="L49" s="174">
        <f t="array" ref="L49">AVERAGE(IF(('[3]Plant in Service'!$D$2:$D$20000=2016)+('[3]Plant in Service'!$F$2:$F$20000=$A49)+('[3]Plant in Service'!$A$2:$A$20000=L$1)=3,'[3]Plant in Service'!$I$2:$I$20000))</f>
        <v>950592638</v>
      </c>
      <c r="M49" s="174">
        <f t="array" ref="M49">AVERAGE(IF(('[3]Plant in Service'!$D$2:$D$20000=2016)+('[3]Plant in Service'!$F$2:$F$20000=$A49)+('[3]Plant in Service'!$A$2:$A$20000=M$1)=3,'[3]Plant in Service'!$I$2:$I$20000))</f>
        <v>2228536692</v>
      </c>
      <c r="N49" s="174">
        <f t="array" ref="N49">AVERAGE(IF(('[3]Plant in Service'!$D$2:$D$20000=2016)+('[3]Plant in Service'!$F$2:$F$20000=$A49)+('[3]Plant in Service'!$A$2:$A$20000=N$1)=3,'[3]Plant in Service'!$I$2:$I$20000))</f>
        <v>117708458</v>
      </c>
      <c r="O49" s="174">
        <f t="array" ref="O49">AVERAGE(IF(('[3]Plant in Service'!$D$2:$D$20000=2016)+('[3]Plant in Service'!$F$2:$F$20000=$A49)+('[3]Plant in Service'!$A$2:$A$20000=O$1)=3,'[3]Plant in Service'!$I$2:$I$20000))</f>
        <v>1077065126</v>
      </c>
      <c r="P49" s="174">
        <f t="array" ref="P49">AVERAGE(IF(('[3]Plant in Service'!$D$2:$D$20000=2016)+('[3]Plant in Service'!$F$2:$F$20000=$A49)+('[3]Plant in Service'!$A$2:$A$20000=P$1)=3,'[3]Plant in Service'!$I$2:$I$20000))</f>
        <v>1101136422</v>
      </c>
      <c r="Q49" s="174">
        <f t="array" ref="Q49">AVERAGE(IF(('[3]Plant in Service'!$D$2:$D$20000=2016)+('[3]Plant in Service'!$F$2:$F$20000=$A49)+('[3]Plant in Service'!$A$2:$A$20000=Q$1)=3,'[3]Plant in Service'!$I$2:$I$20000))</f>
        <v>704497279</v>
      </c>
      <c r="R49" s="174">
        <f t="array" ref="R49">AVERAGE(IF(('[3]Plant in Service'!$D$2:$D$20000=2016)+('[3]Plant in Service'!$F$2:$F$20000=$A49)+('[3]Plant in Service'!$A$2:$A$20000=R$1)=3,'[3]Plant in Service'!$I$2:$I$20000))</f>
        <v>640091734</v>
      </c>
      <c r="S49" s="174">
        <f t="array" ref="S49">AVERAGE(IF(('[3]Plant in Service'!$D$2:$D$20000=2016)+('[3]Plant in Service'!$F$2:$F$20000=$A49)+('[3]Plant in Service'!$A$2:$A$20000=S$1)=3,'[3]Plant in Service'!$I$2:$I$20000))</f>
        <v>5100010</v>
      </c>
      <c r="T49" s="174">
        <f t="array" ref="T49">AVERAGE(IF(('[3]Plant in Service'!$D$2:$D$20000=2016)+('[3]Plant in Service'!$F$2:$F$20000=$A49)+('[3]Plant in Service'!$A$2:$A$20000=T$1)=3,'[3]Plant in Service'!$I$2:$I$20000))</f>
        <v>316037555</v>
      </c>
      <c r="U49" s="174">
        <f t="array" ref="U49">AVERAGE(IF(('[3]Plant in Service'!$D$2:$D$20000=2016)+('[3]Plant in Service'!$F$2:$F$20000=$A49)+('[3]Plant in Service'!$A$2:$A$20000=U$1)=3,'[3]Plant in Service'!$I$2:$I$20000))</f>
        <v>9700657276</v>
      </c>
      <c r="V49" s="174">
        <f t="array" ref="V49">AVERAGE(IF(('[3]Plant in Service'!$D$2:$D$20000=2016)+('[3]Plant in Service'!$F$2:$F$20000=$A49)+('[3]Plant in Service'!$A$2:$A$20000=V$1)=3,'[3]Plant in Service'!$I$2:$I$20000))</f>
        <v>894268612</v>
      </c>
      <c r="W49" s="174">
        <f t="array" ref="W49">AVERAGE(IF(('[3]Plant in Service'!$D$2:$D$20000=2016)+('[3]Plant in Service'!$F$2:$F$20000=$A49)+('[3]Plant in Service'!$A$2:$A$20000=W$1)=3,'[3]Plant in Service'!$I$2:$I$20000))</f>
        <v>40857588</v>
      </c>
      <c r="X49" s="174">
        <f t="array" ref="X49">AVERAGE(IF(('[3]Plant in Service'!$D$2:$D$20000=2016)+('[3]Plant in Service'!$F$2:$F$20000=$A49)+('[3]Plant in Service'!$A$2:$A$20000=X$1)=3,'[3]Plant in Service'!$I$2:$I$20000))</f>
        <v>302570072</v>
      </c>
      <c r="Y49" s="174">
        <f t="array" ref="Y49">AVERAGE(IF(('[3]Plant in Service'!$D$2:$D$20000=2016)+('[3]Plant in Service'!$F$2:$F$20000=$A49)+('[3]Plant in Service'!$A$2:$A$20000=Y$1)=3,'[3]Plant in Service'!$I$2:$I$20000))</f>
        <v>1711527887</v>
      </c>
      <c r="Z49" s="173">
        <f t="array" ref="Z49">AVERAGE(IF(('[3]Plant in Service'!$D$2:$D$20000=2016)+('[3]Plant in Service'!$F$2:$F$20000=$A49)+('[3]Plant in Service'!$A$2:$A$20000=Z$1)=3,'[3]Plant in Service'!$I$2:$I$20000))</f>
        <v>428095306</v>
      </c>
      <c r="AA49" s="174">
        <f t="shared" si="6"/>
        <v>1521323371.0416667</v>
      </c>
    </row>
    <row r="50" spans="1:29" x14ac:dyDescent="0.25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</row>
    <row r="51" spans="1:29" x14ac:dyDescent="0.25">
      <c r="B51" s="163" t="s">
        <v>822</v>
      </c>
      <c r="C51" s="174">
        <f t="array" ref="C51">AVERAGE(IF(([3]Depreciation!$D$2:$D$1266=2016)+([3]Depreciation!$A$2:$A$1266=C$1)=2,[3]Depreciation!$J$2:$J$1266))</f>
        <v>254642026</v>
      </c>
      <c r="D51" s="174">
        <f t="array" ref="D51">AVERAGE(IF(([3]Depreciation!$D$2:$D$1266=2016)+([3]Depreciation!$A$2:$A$1266=D$1)=2,[3]Depreciation!$J$2:$J$1266))</f>
        <v>357837440</v>
      </c>
      <c r="E51" s="174">
        <f t="array" ref="E51">AVERAGE(IF(([3]Depreciation!$D$2:$D$1266=2016)+([3]Depreciation!$A$2:$A$1266=E$1)=2,[3]Depreciation!$J$2:$J$1266))</f>
        <v>243717699</v>
      </c>
      <c r="F51" s="174">
        <f t="array" ref="F51">AVERAGE(IF(([3]Depreciation!$D$2:$D$1266=2016)+([3]Depreciation!$A$2:$A$1266=F$1)=2,[3]Depreciation!$J$2:$J$1266))</f>
        <v>297077831</v>
      </c>
      <c r="G51" s="174">
        <f t="array" ref="G51">AVERAGE(IF(([3]Depreciation!$D$2:$D$1266=2016)+([3]Depreciation!$A$2:$A$1266=G$1)=2,[3]Depreciation!$J$2:$J$1266))</f>
        <v>214951404</v>
      </c>
      <c r="H51" s="174">
        <f t="array" ref="H51">AVERAGE(IF(([3]Depreciation!$D$2:$D$1266=2016)+([3]Depreciation!$A$2:$A$1266=H$1)=2,[3]Depreciation!$J$2:$J$1266))</f>
        <v>1592275183</v>
      </c>
      <c r="I51" s="174">
        <f t="array" ref="I51">AVERAGE(IF(([3]Depreciation!$D$2:$D$1266=2016)+([3]Depreciation!$A$2:$A$1266=I$1)=2,[3]Depreciation!$J$2:$J$1266))</f>
        <v>574437786</v>
      </c>
      <c r="J51" s="174">
        <f t="array" ref="J51">AVERAGE(IF(([3]Depreciation!$D$2:$D$1266=2016)+([3]Depreciation!$A$2:$A$1266=J$1)=2,[3]Depreciation!$J$2:$J$1266))</f>
        <v>326533647</v>
      </c>
      <c r="K51" s="174">
        <f t="array" ref="K51">AVERAGE(IF(([3]Depreciation!$D$2:$D$1266=2016)+([3]Depreciation!$A$2:$A$1266=K$1)=2,[3]Depreciation!$J$2:$J$1266))</f>
        <v>61534358</v>
      </c>
      <c r="L51" s="174">
        <f t="array" ref="L51">AVERAGE(IF(([3]Depreciation!$D$2:$D$1266=2016)+([3]Depreciation!$A$2:$A$1266=L$1)=2,[3]Depreciation!$J$2:$J$1266))</f>
        <v>488982488</v>
      </c>
      <c r="M51" s="174">
        <f t="array" ref="M51">AVERAGE(IF(([3]Depreciation!$D$2:$D$1266=2016)+([3]Depreciation!$A$2:$A$1266=M$1)=2,[3]Depreciation!$J$2:$J$1266))</f>
        <v>373577402</v>
      </c>
      <c r="N51" s="174">
        <f t="array" ref="N51">AVERAGE(IF(([3]Depreciation!$D$2:$D$1266=2016)+([3]Depreciation!$A$2:$A$1266=N$1)=2,[3]Depreciation!$J$2:$J$1266))</f>
        <v>40071560</v>
      </c>
      <c r="O51" s="174">
        <f t="array" ref="O51">AVERAGE(IF(([3]Depreciation!$D$2:$D$1266=2016)+([3]Depreciation!$A$2:$A$1266=O$1)=2,[3]Depreciation!$J$2:$J$1266))</f>
        <v>350571312</v>
      </c>
      <c r="P51" s="174">
        <f t="array" ref="P51">AVERAGE(IF(([3]Depreciation!$D$2:$D$1266=2016)+([3]Depreciation!$A$2:$A$1266=P$1)=2,[3]Depreciation!$J$2:$J$1266))</f>
        <v>293016193</v>
      </c>
      <c r="Q51" s="174">
        <f t="array" ref="Q51">AVERAGE(IF(([3]Depreciation!$D$2:$D$1266=2016)+([3]Depreciation!$A$2:$A$1266=Q$1)=2,[3]Depreciation!$J$2:$J$1266))</f>
        <v>243453073</v>
      </c>
      <c r="R51" s="174">
        <f t="array" ref="R51">AVERAGE(IF(([3]Depreciation!$D$2:$D$1266=2016)+([3]Depreciation!$A$2:$A$1266=R$1)=2,[3]Depreciation!$J$2:$J$1266))</f>
        <v>206859724</v>
      </c>
      <c r="S51" s="174">
        <f t="array" ref="S51">AVERAGE(IF(([3]Depreciation!$D$2:$D$1266=2016)+([3]Depreciation!$A$2:$A$1266=S$1)=2,[3]Depreciation!$J$2:$J$1266))</f>
        <v>3410807</v>
      </c>
      <c r="T51" s="174">
        <f t="array" ref="T51">AVERAGE(IF(([3]Depreciation!$D$2:$D$1266=2016)+([3]Depreciation!$A$2:$A$1266=T$1)=2,[3]Depreciation!$J$2:$J$1266))</f>
        <v>92491653</v>
      </c>
      <c r="U51" s="174">
        <f t="array" ref="U51">AVERAGE(IF(([3]Depreciation!$D$2:$D$1266=2016)+([3]Depreciation!$A$2:$A$1266=U$1)=2,[3]Depreciation!$J$2:$J$1266))</f>
        <v>2818898517</v>
      </c>
      <c r="V51" s="174">
        <f t="array" ref="V51">AVERAGE(IF(([3]Depreciation!$D$2:$D$1266=2016)+([3]Depreciation!$A$2:$A$1266=V$1)=2,[3]Depreciation!$J$2:$J$1266))</f>
        <v>254911630</v>
      </c>
      <c r="W51" s="174">
        <f t="array" ref="W51">AVERAGE(IF(([3]Depreciation!$D$2:$D$1266=2016)+([3]Depreciation!$A$2:$A$1266=W$1)=2,[3]Depreciation!$J$2:$J$1266))</f>
        <v>16343706</v>
      </c>
      <c r="X51" s="174">
        <f t="array" ref="X51">AVERAGE(IF(([3]Depreciation!$D$2:$D$1266=2016)+([3]Depreciation!$A$2:$A$1266=X$1)=2,[3]Depreciation!$J$2:$J$1266))</f>
        <v>157623668</v>
      </c>
      <c r="Y51" s="174">
        <f t="array" ref="Y51">AVERAGE(IF(([3]Depreciation!$D$2:$D$1266=2016)+([3]Depreciation!$A$2:$A$1266=Y$1)=2,[3]Depreciation!$J$2:$J$1266))</f>
        <v>478649468</v>
      </c>
      <c r="Z51" s="173">
        <f t="array" ref="Z51">AVERAGE(IF(([3]Depreciation!$D$2:$D$1266=2016)+([3]Depreciation!$A$2:$A$1266=Z$1)=2,[3]Depreciation!$J$2:$J$1266))</f>
        <v>218600684</v>
      </c>
      <c r="AA51" s="174">
        <f>AVERAGE(C51:Z51)</f>
        <v>415019552.45833331</v>
      </c>
    </row>
    <row r="52" spans="1:29" x14ac:dyDescent="0.25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</row>
    <row r="53" spans="1:29" x14ac:dyDescent="0.25">
      <c r="B53" s="163" t="s">
        <v>27</v>
      </c>
      <c r="C53" s="174">
        <f>C49-C51</f>
        <v>695455189</v>
      </c>
      <c r="D53" s="174">
        <f t="shared" ref="D53:AA53" si="8">D49-D51</f>
        <v>2013059895</v>
      </c>
      <c r="E53" s="174">
        <f t="shared" si="8"/>
        <v>478377947</v>
      </c>
      <c r="F53" s="174">
        <f t="shared" si="8"/>
        <v>1744906007</v>
      </c>
      <c r="G53" s="174">
        <f t="shared" si="8"/>
        <v>484511228</v>
      </c>
      <c r="H53" s="174">
        <f t="shared" si="8"/>
        <v>4318481261</v>
      </c>
      <c r="I53" s="174">
        <f t="shared" si="8"/>
        <v>2044131564</v>
      </c>
      <c r="J53" s="174">
        <f t="shared" si="8"/>
        <v>439161352</v>
      </c>
      <c r="K53" s="174">
        <f t="shared" si="8"/>
        <v>151926433</v>
      </c>
      <c r="L53" s="174">
        <f t="shared" si="8"/>
        <v>461610150</v>
      </c>
      <c r="M53" s="174">
        <f t="shared" si="8"/>
        <v>1854959290</v>
      </c>
      <c r="N53" s="174">
        <f t="shared" si="8"/>
        <v>77636898</v>
      </c>
      <c r="O53" s="174">
        <f t="shared" si="8"/>
        <v>726493814</v>
      </c>
      <c r="P53" s="174">
        <f t="shared" si="8"/>
        <v>808120229</v>
      </c>
      <c r="Q53" s="174">
        <f t="shared" si="8"/>
        <v>461044206</v>
      </c>
      <c r="R53" s="174">
        <f t="shared" si="8"/>
        <v>433232010</v>
      </c>
      <c r="S53" s="174">
        <f t="shared" si="8"/>
        <v>1689203</v>
      </c>
      <c r="T53" s="174">
        <f t="shared" si="8"/>
        <v>223545902</v>
      </c>
      <c r="U53" s="174">
        <f t="shared" si="8"/>
        <v>6881758759</v>
      </c>
      <c r="V53" s="174">
        <f t="shared" si="8"/>
        <v>639356982</v>
      </c>
      <c r="W53" s="174">
        <f t="shared" si="8"/>
        <v>24513882</v>
      </c>
      <c r="X53" s="174">
        <f t="shared" si="8"/>
        <v>144946404</v>
      </c>
      <c r="Y53" s="174">
        <f t="shared" si="8"/>
        <v>1232878419</v>
      </c>
      <c r="Z53" s="173">
        <f t="shared" si="8"/>
        <v>209494622</v>
      </c>
      <c r="AA53" s="174">
        <f t="shared" si="8"/>
        <v>1106303818.5833335</v>
      </c>
    </row>
    <row r="54" spans="1:29" x14ac:dyDescent="0.25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</row>
    <row r="55" spans="1:29" x14ac:dyDescent="0.25">
      <c r="B55" s="163" t="s">
        <v>202</v>
      </c>
      <c r="C55" s="174">
        <f t="array" ref="C55">AVERAGE(IF(('[3]Pole Miles'!$D$2:$D$1266=2016)+('[3]Pole Miles'!$A$2:$A$1266=C$1)=2,'[3]Pole Miles'!$N$2:$N$1266))+AVERAGE(IF(('[3]Pole Miles'!$D$2:$D$1266=2016)+('[3]Pole Miles'!$A$2:$A$1266=C$1)=2,'[3]Pole Miles'!$O$2:$O$1266))</f>
        <v>2519.8700000000003</v>
      </c>
      <c r="D55" s="174">
        <f t="array" ref="D55">AVERAGE(IF(('[3]Pole Miles'!$D$2:$D$1266=2016)+('[3]Pole Miles'!$A$2:$A$1266=D$1)=2,'[3]Pole Miles'!$N$2:$N$1266))+AVERAGE(IF(('[3]Pole Miles'!$D$2:$D$1266=2016)+('[3]Pole Miles'!$A$2:$A$1266=D$1)=2,'[3]Pole Miles'!$O$2:$O$1266))</f>
        <v>6512.82</v>
      </c>
      <c r="E55" s="174">
        <f t="array" ref="E55">AVERAGE(IF(('[3]Pole Miles'!$D$2:$D$1266=2016)+('[3]Pole Miles'!$A$2:$A$1266=E$1)=2,'[3]Pole Miles'!$N$2:$N$1266))+AVERAGE(IF(('[3]Pole Miles'!$D$2:$D$1266=2016)+('[3]Pole Miles'!$A$2:$A$1266=E$1)=2,'[3]Pole Miles'!$O$2:$O$1266))</f>
        <v>2255.09</v>
      </c>
      <c r="F55" s="174">
        <f t="array" ref="F55">AVERAGE(IF(('[3]Pole Miles'!$D$2:$D$1266=2016)+('[3]Pole Miles'!$A$2:$A$1266=F$1)=2,'[3]Pole Miles'!$N$2:$N$1266))+AVERAGE(IF(('[3]Pole Miles'!$D$2:$D$1266=2016)+('[3]Pole Miles'!$A$2:$A$1266=F$1)=2,'[3]Pole Miles'!$O$2:$O$1266))</f>
        <v>2894.12</v>
      </c>
      <c r="G55" s="174">
        <f t="array" ref="G55">AVERAGE(IF(('[3]Pole Miles'!$D$2:$D$1266=2016)+('[3]Pole Miles'!$A$2:$A$1266=G$1)=2,'[3]Pole Miles'!$N$2:$N$1266))+AVERAGE(IF(('[3]Pole Miles'!$D$2:$D$1266=2016)+('[3]Pole Miles'!$A$2:$A$1266=G$1)=2,'[3]Pole Miles'!$O$2:$O$1266))</f>
        <v>2864.92</v>
      </c>
      <c r="H55" s="174">
        <f t="array" ref="H55">AVERAGE(IF(('[3]Pole Miles'!$D$2:$D$1266=2016)+('[3]Pole Miles'!$A$2:$A$1266=H$1)=2,'[3]Pole Miles'!$N$2:$N$1266))+AVERAGE(IF(('[3]Pole Miles'!$D$2:$D$1266=2016)+('[3]Pole Miles'!$A$2:$A$1266=H$1)=2,'[3]Pole Miles'!$O$2:$O$1266))</f>
        <v>17618</v>
      </c>
      <c r="I55" s="174">
        <f t="array" ref="I55">AVERAGE(IF(('[3]Pole Miles'!$D$2:$D$1266=2016)+('[3]Pole Miles'!$A$2:$A$1266=I$1)=2,'[3]Pole Miles'!$N$2:$N$1266))+AVERAGE(IF(('[3]Pole Miles'!$D$2:$D$1266=2016)+('[3]Pole Miles'!$A$2:$A$1266=I$1)=2,'[3]Pole Miles'!$O$2:$O$1266))</f>
        <v>10943.5</v>
      </c>
      <c r="J55" s="174">
        <f t="array" ref="J55">AVERAGE(IF(('[3]Pole Miles'!$D$2:$D$1266=2016)+('[3]Pole Miles'!$A$2:$A$1266=J$1)=2,'[3]Pole Miles'!$N$2:$N$1266))+AVERAGE(IF(('[3]Pole Miles'!$D$2:$D$1266=2016)+('[3]Pole Miles'!$A$2:$A$1266=J$1)=2,'[3]Pole Miles'!$O$2:$O$1266))</f>
        <v>3285.8</v>
      </c>
      <c r="K55" s="174">
        <f t="array" ref="K55">AVERAGE(IF(('[3]Pole Miles'!$D$2:$D$1266=2016)+('[3]Pole Miles'!$A$2:$A$1266=K$1)=2,'[3]Pole Miles'!$N$2:$N$1266))+AVERAGE(IF(('[3]Pole Miles'!$D$2:$D$1266=2016)+('[3]Pole Miles'!$A$2:$A$1266=K$1)=2,'[3]Pole Miles'!$O$2:$O$1266))</f>
        <v>1017.9</v>
      </c>
      <c r="L55" s="174">
        <f t="array" ref="L55">AVERAGE(IF(('[3]Pole Miles'!$D$2:$D$1266=2016)+('[3]Pole Miles'!$A$2:$A$1266=L$1)=2,'[3]Pole Miles'!$N$2:$N$1266))+AVERAGE(IF(('[3]Pole Miles'!$D$2:$D$1266=2016)+('[3]Pole Miles'!$A$2:$A$1266=L$1)=2,'[3]Pole Miles'!$O$2:$O$1266))</f>
        <v>4513.58</v>
      </c>
      <c r="M55" s="174">
        <f t="array" ref="M55">AVERAGE(IF(('[3]Pole Miles'!$D$2:$D$1266=2016)+('[3]Pole Miles'!$A$2:$A$1266=M$1)=2,'[3]Pole Miles'!$N$2:$N$1266))+AVERAGE(IF(('[3]Pole Miles'!$D$2:$D$1266=2016)+('[3]Pole Miles'!$A$2:$A$1266=M$1)=2,'[3]Pole Miles'!$O$2:$O$1266))</f>
        <v>7457.04</v>
      </c>
      <c r="N55" s="174">
        <f t="array" ref="N55">AVERAGE(IF(('[3]Pole Miles'!$D$2:$D$1266=2016)+('[3]Pole Miles'!$A$2:$A$1266=N$1)=2,'[3]Pole Miles'!$N$2:$N$1266))+AVERAGE(IF(('[3]Pole Miles'!$D$2:$D$1266=2016)+('[3]Pole Miles'!$A$2:$A$1266=N$1)=2,'[3]Pole Miles'!$O$2:$O$1266))</f>
        <v>707.91</v>
      </c>
      <c r="O55" s="174">
        <f t="array" ref="O55">AVERAGE(IF(('[3]Pole Miles'!$D$2:$D$1266=2016)+('[3]Pole Miles'!$A$2:$A$1266=O$1)=2,'[3]Pole Miles'!$N$2:$N$1266))+AVERAGE(IF(('[3]Pole Miles'!$D$2:$D$1266=2016)+('[3]Pole Miles'!$A$2:$A$1266=O$1)=2,'[3]Pole Miles'!$O$2:$O$1266))</f>
        <v>4872.26</v>
      </c>
      <c r="P55" s="174">
        <f t="array" ref="P55">AVERAGE(IF(('[3]Pole Miles'!$D$2:$D$1266=2016)+('[3]Pole Miles'!$A$2:$A$1266=P$1)=2,'[3]Pole Miles'!$N$2:$N$1266))+AVERAGE(IF(('[3]Pole Miles'!$D$2:$D$1266=2016)+('[3]Pole Miles'!$A$2:$A$1266=P$1)=2,'[3]Pole Miles'!$O$2:$O$1266))</f>
        <v>3733.93</v>
      </c>
      <c r="Q55" s="174">
        <f t="array" ref="Q55">AVERAGE(IF(('[3]Pole Miles'!$D$2:$D$1266=2016)+('[3]Pole Miles'!$A$2:$A$1266=Q$1)=2,'[3]Pole Miles'!$N$2:$N$1266))+AVERAGE(IF(('[3]Pole Miles'!$D$2:$D$1266=2016)+('[3]Pole Miles'!$A$2:$A$1266=Q$1)=2,'[3]Pole Miles'!$O$2:$O$1266))</f>
        <v>2325.0100000000002</v>
      </c>
      <c r="R55" s="174">
        <f t="array" ref="R55">AVERAGE(IF(('[3]Pole Miles'!$D$2:$D$1266=2016)+('[3]Pole Miles'!$A$2:$A$1266=R$1)=2,'[3]Pole Miles'!$N$2:$N$1266))+AVERAGE(IF(('[3]Pole Miles'!$D$2:$D$1266=2016)+('[3]Pole Miles'!$A$2:$A$1266=R$1)=2,'[3]Pole Miles'!$O$2:$O$1266))</f>
        <v>2208</v>
      </c>
      <c r="S55" s="174">
        <f t="array" ref="S55">AVERAGE(IF(('[3]Pole Miles'!$D$2:$D$1266=2016)+('[3]Pole Miles'!$A$2:$A$1266=S$1)=2,'[3]Pole Miles'!$N$2:$N$1266))+AVERAGE(IF(('[3]Pole Miles'!$D$2:$D$1266=2016)+('[3]Pole Miles'!$A$2:$A$1266=S$1)=2,'[3]Pole Miles'!$O$2:$O$1266))</f>
        <v>89.7</v>
      </c>
      <c r="T55" s="174">
        <f t="array" ref="T55">AVERAGE(IF(('[3]Pole Miles'!$D$2:$D$1266=2016)+('[3]Pole Miles'!$A$2:$A$1266=T$1)=2,'[3]Pole Miles'!$N$2:$N$1266))+AVERAGE(IF(('[3]Pole Miles'!$D$2:$D$1266=2016)+('[3]Pole Miles'!$A$2:$A$1266=T$1)=2,'[3]Pole Miles'!$O$2:$O$1266))</f>
        <v>1321.98</v>
      </c>
      <c r="U55" s="174">
        <f t="array" ref="U55">AVERAGE(IF(('[3]Pole Miles'!$D$2:$D$1266=2016)+('[3]Pole Miles'!$A$2:$A$1266=U$1)=2,'[3]Pole Miles'!$N$2:$N$1266))+AVERAGE(IF(('[3]Pole Miles'!$D$2:$D$1266=2016)+('[3]Pole Miles'!$A$2:$A$1266=U$1)=2,'[3]Pole Miles'!$O$2:$O$1266))</f>
        <v>18138.3</v>
      </c>
      <c r="V55" s="174">
        <f t="array" ref="V55">AVERAGE(IF(('[3]Pole Miles'!$D$2:$D$1266=2016)+('[3]Pole Miles'!$A$2:$A$1266=V$1)=2,'[3]Pole Miles'!$N$2:$N$1266))+AVERAGE(IF(('[3]Pole Miles'!$D$2:$D$1266=2016)+('[3]Pole Miles'!$A$2:$A$1266=V$1)=2,'[3]Pole Miles'!$O$2:$O$1266))</f>
        <v>2536.36</v>
      </c>
      <c r="W55" s="174">
        <f t="array" ref="W55">AVERAGE(IF(('[3]Pole Miles'!$D$2:$D$1266=2016)+('[3]Pole Miles'!$A$2:$A$1266=W$1)=2,'[3]Pole Miles'!$N$2:$N$1266))+AVERAGE(IF(('[3]Pole Miles'!$D$2:$D$1266=2016)+('[3]Pole Miles'!$A$2:$A$1266=W$1)=2,'[3]Pole Miles'!$O$2:$O$1266))</f>
        <v>237.18</v>
      </c>
      <c r="X55" s="174">
        <f t="array" ref="X55">AVERAGE(IF(('[3]Pole Miles'!$D$2:$D$1266=2016)+('[3]Pole Miles'!$A$2:$A$1266=X$1)=2,'[3]Pole Miles'!$N$2:$N$1266))+AVERAGE(IF(('[3]Pole Miles'!$D$2:$D$1266=2016)+('[3]Pole Miles'!$A$2:$A$1266=X$1)=2,'[3]Pole Miles'!$O$2:$O$1266))</f>
        <v>388.56</v>
      </c>
      <c r="Y55" s="174">
        <f t="array" ref="Y55">AVERAGE(IF(('[3]Pole Miles'!$D$2:$D$1266=2016)+('[3]Pole Miles'!$A$2:$A$1266=Y$1)=2,'[3]Pole Miles'!$N$2:$N$1266))+AVERAGE(IF(('[3]Pole Miles'!$D$2:$D$1266=2016)+('[3]Pole Miles'!$A$2:$A$1266=Y$1)=2,'[3]Pole Miles'!$O$2:$O$1266))</f>
        <v>4885.5700000000006</v>
      </c>
      <c r="Z55" s="173">
        <f t="array" ref="Z55">AVERAGE(IF(('[3]Pole Miles'!$D$2:$D$1266=2016)+('[3]Pole Miles'!$A$2:$A$1266=Z$1)=2,'[3]Pole Miles'!$N$2:$N$1266))+AVERAGE(IF(('[3]Pole Miles'!$D$2:$D$1266=2016)+('[3]Pole Miles'!$A$2:$A$1266=Z$1)=2,'[3]Pole Miles'!$O$2:$O$1266))</f>
        <v>1848.9099999999999</v>
      </c>
      <c r="AA55" s="174">
        <f>AVERAGE(C55:Z55)</f>
        <v>4382.3462499999996</v>
      </c>
    </row>
    <row r="57" spans="1:29" x14ac:dyDescent="0.25">
      <c r="B57" s="515" t="s">
        <v>823</v>
      </c>
      <c r="C57" s="515"/>
      <c r="D57" s="515"/>
      <c r="E57" s="515"/>
      <c r="F57" s="515"/>
      <c r="G57" s="515"/>
      <c r="H57" s="515"/>
      <c r="I57" s="515"/>
      <c r="J57" s="515"/>
      <c r="K57" s="515"/>
      <c r="L57" s="515"/>
      <c r="M57" s="515"/>
      <c r="N57" s="515"/>
      <c r="O57" s="515"/>
      <c r="P57" s="515"/>
      <c r="Q57" s="515"/>
      <c r="R57" s="515"/>
      <c r="S57" s="515"/>
      <c r="T57" s="515"/>
      <c r="U57" s="515"/>
      <c r="V57" s="515"/>
      <c r="W57" s="515"/>
      <c r="X57" s="515"/>
      <c r="Y57" s="515"/>
      <c r="Z57" s="515"/>
      <c r="AA57" s="515"/>
    </row>
    <row r="58" spans="1:29" ht="45" x14ac:dyDescent="0.25">
      <c r="A58" s="164" t="s">
        <v>777</v>
      </c>
      <c r="B58" s="165" t="s">
        <v>778</v>
      </c>
      <c r="C58" s="164" t="s">
        <v>130</v>
      </c>
      <c r="D58" s="164" t="s">
        <v>139</v>
      </c>
      <c r="E58" s="164" t="s">
        <v>120</v>
      </c>
      <c r="F58" s="164" t="s">
        <v>119</v>
      </c>
      <c r="G58" s="164" t="s">
        <v>127</v>
      </c>
      <c r="H58" s="164" t="s">
        <v>132</v>
      </c>
      <c r="I58" s="164" t="s">
        <v>129</v>
      </c>
      <c r="J58" s="164" t="s">
        <v>133</v>
      </c>
      <c r="K58" s="164" t="s">
        <v>123</v>
      </c>
      <c r="L58" s="164" t="s">
        <v>128</v>
      </c>
      <c r="M58" s="164" t="s">
        <v>135</v>
      </c>
      <c r="N58" s="164" t="s">
        <v>118</v>
      </c>
      <c r="O58" s="164" t="s">
        <v>124</v>
      </c>
      <c r="P58" s="164" t="s">
        <v>137</v>
      </c>
      <c r="Q58" s="164" t="s">
        <v>134</v>
      </c>
      <c r="R58" s="164" t="s">
        <v>136</v>
      </c>
      <c r="S58" s="164" t="s">
        <v>126</v>
      </c>
      <c r="T58" s="164" t="s">
        <v>122</v>
      </c>
      <c r="U58" s="164" t="s">
        <v>131</v>
      </c>
      <c r="V58" s="164" t="s">
        <v>125</v>
      </c>
      <c r="W58" s="164" t="s">
        <v>140</v>
      </c>
      <c r="X58" s="164" t="s">
        <v>138</v>
      </c>
      <c r="Y58" s="164" t="s">
        <v>117</v>
      </c>
      <c r="Z58" s="166" t="s">
        <v>121</v>
      </c>
      <c r="AA58" s="167" t="s">
        <v>779</v>
      </c>
      <c r="AB58" s="1" t="s">
        <v>824</v>
      </c>
      <c r="AC58" s="1" t="s">
        <v>825</v>
      </c>
    </row>
    <row r="59" spans="1:29" x14ac:dyDescent="0.25">
      <c r="A59" s="168">
        <v>82</v>
      </c>
      <c r="B59" s="169" t="s">
        <v>780</v>
      </c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1"/>
      <c r="AA59" s="170"/>
      <c r="AB59" s="174"/>
      <c r="AC59" s="174"/>
    </row>
    <row r="60" spans="1:29" x14ac:dyDescent="0.25">
      <c r="A60" s="1">
        <v>83</v>
      </c>
      <c r="B60" s="169" t="s">
        <v>781</v>
      </c>
      <c r="C60" s="172">
        <f t="shared" ref="C60:AA70" si="9">C7/C$55</f>
        <v>1046.3123097620114</v>
      </c>
      <c r="D60" s="172">
        <f t="shared" si="9"/>
        <v>120.06304488685393</v>
      </c>
      <c r="E60" s="172">
        <f t="shared" si="9"/>
        <v>5.4201827864963255</v>
      </c>
      <c r="F60" s="172">
        <f t="shared" si="9"/>
        <v>144.27494367890759</v>
      </c>
      <c r="G60" s="172">
        <f t="shared" si="9"/>
        <v>790.95157979978501</v>
      </c>
      <c r="H60" s="172">
        <f t="shared" si="9"/>
        <v>436.86093767737543</v>
      </c>
      <c r="I60" s="172">
        <f t="shared" si="9"/>
        <v>130.50614520034725</v>
      </c>
      <c r="J60" s="172">
        <f t="shared" si="9"/>
        <v>531.18509951914291</v>
      </c>
      <c r="K60" s="172">
        <f t="shared" si="9"/>
        <v>63.348069554966109</v>
      </c>
      <c r="L60" s="172">
        <f t="shared" si="9"/>
        <v>360.17750876244577</v>
      </c>
      <c r="M60" s="172">
        <f t="shared" si="9"/>
        <v>937.43442438286502</v>
      </c>
      <c r="N60" s="172">
        <f t="shared" si="9"/>
        <v>1430.1450749389048</v>
      </c>
      <c r="O60" s="172">
        <f t="shared" si="9"/>
        <v>606.11317951012461</v>
      </c>
      <c r="P60" s="172">
        <f t="shared" si="9"/>
        <v>175.00113821094666</v>
      </c>
      <c r="Q60" s="172">
        <f t="shared" si="9"/>
        <v>129.49793764327893</v>
      </c>
      <c r="R60" s="172">
        <f t="shared" si="9"/>
        <v>1150.3944746376812</v>
      </c>
      <c r="S60" s="172">
        <f t="shared" si="9"/>
        <v>831.8283166109253</v>
      </c>
      <c r="T60" s="172">
        <f t="shared" si="9"/>
        <v>339.09287583775853</v>
      </c>
      <c r="U60" s="172">
        <f t="shared" si="9"/>
        <v>109.20659598749607</v>
      </c>
      <c r="V60" s="172">
        <f t="shared" si="9"/>
        <v>178.46244224006054</v>
      </c>
      <c r="W60" s="172">
        <f t="shared" si="9"/>
        <v>984.08803440424992</v>
      </c>
      <c r="X60" s="172">
        <f t="shared" si="9"/>
        <v>1604.2927733168622</v>
      </c>
      <c r="Y60" s="172">
        <f t="shared" si="9"/>
        <v>1033.7874598050994</v>
      </c>
      <c r="Z60" s="173">
        <f t="shared" si="9"/>
        <v>887.90368379207212</v>
      </c>
      <c r="AA60" s="172">
        <f t="shared" si="9"/>
        <v>414.83404390209171</v>
      </c>
      <c r="AB60" s="174">
        <f t="shared" ref="AB60:AB88" si="10">AVERAGE(C60:Z60)</f>
        <v>584.43117637277737</v>
      </c>
      <c r="AC60" s="174">
        <f>SUMPRODUCT(C$55:AA$55,C60:AA60)/SUM($C$55:$AA$55)</f>
        <v>414.83404390209159</v>
      </c>
    </row>
    <row r="61" spans="1:29" x14ac:dyDescent="0.25">
      <c r="A61" s="1">
        <v>85</v>
      </c>
      <c r="B61" s="34" t="s">
        <v>782</v>
      </c>
      <c r="C61" s="172">
        <f t="shared" si="9"/>
        <v>0</v>
      </c>
      <c r="D61" s="172">
        <f t="shared" si="9"/>
        <v>0</v>
      </c>
      <c r="E61" s="172">
        <f t="shared" si="9"/>
        <v>0</v>
      </c>
      <c r="F61" s="172">
        <f t="shared" si="9"/>
        <v>0</v>
      </c>
      <c r="G61" s="172">
        <f t="shared" si="9"/>
        <v>0</v>
      </c>
      <c r="H61" s="172">
        <f t="shared" si="9"/>
        <v>0</v>
      </c>
      <c r="I61" s="172">
        <f t="shared" si="9"/>
        <v>0</v>
      </c>
      <c r="J61" s="172">
        <f t="shared" si="9"/>
        <v>0</v>
      </c>
      <c r="K61" s="172">
        <f t="shared" si="9"/>
        <v>0</v>
      </c>
      <c r="L61" s="172">
        <f t="shared" si="9"/>
        <v>0</v>
      </c>
      <c r="M61" s="172">
        <f t="shared" si="9"/>
        <v>0</v>
      </c>
      <c r="N61" s="172">
        <f t="shared" si="9"/>
        <v>0</v>
      </c>
      <c r="O61" s="172">
        <f t="shared" si="9"/>
        <v>0</v>
      </c>
      <c r="P61" s="172">
        <f t="shared" si="9"/>
        <v>0</v>
      </c>
      <c r="Q61" s="172">
        <f t="shared" si="9"/>
        <v>0</v>
      </c>
      <c r="R61" s="172">
        <f t="shared" si="9"/>
        <v>0</v>
      </c>
      <c r="S61" s="172">
        <f t="shared" si="9"/>
        <v>0</v>
      </c>
      <c r="T61" s="172">
        <f t="shared" si="9"/>
        <v>0</v>
      </c>
      <c r="U61" s="172">
        <f t="shared" si="9"/>
        <v>0</v>
      </c>
      <c r="V61" s="172">
        <f t="shared" si="9"/>
        <v>0</v>
      </c>
      <c r="W61" s="172">
        <f t="shared" si="9"/>
        <v>0</v>
      </c>
      <c r="X61" s="172">
        <f t="shared" si="9"/>
        <v>0</v>
      </c>
      <c r="Y61" s="172">
        <f t="shared" si="9"/>
        <v>0</v>
      </c>
      <c r="Z61" s="173">
        <f t="shared" si="9"/>
        <v>0</v>
      </c>
      <c r="AA61" s="172">
        <f t="shared" si="9"/>
        <v>0</v>
      </c>
      <c r="AB61" s="174">
        <f t="shared" si="10"/>
        <v>0</v>
      </c>
      <c r="AC61" s="174">
        <f>SUMPRODUCT(C$55:AA$55,C61:AA61)/SUM($C$55:$AA$55)</f>
        <v>0</v>
      </c>
    </row>
    <row r="62" spans="1:29" x14ac:dyDescent="0.25">
      <c r="A62" s="1">
        <f>A61+1</f>
        <v>86</v>
      </c>
      <c r="B62" s="34" t="s">
        <v>783</v>
      </c>
      <c r="C62" s="172">
        <f t="shared" si="9"/>
        <v>0</v>
      </c>
      <c r="D62" s="172">
        <f t="shared" si="9"/>
        <v>0</v>
      </c>
      <c r="E62" s="172">
        <f t="shared" si="9"/>
        <v>0</v>
      </c>
      <c r="F62" s="172">
        <f t="shared" si="9"/>
        <v>0</v>
      </c>
      <c r="G62" s="172">
        <f t="shared" si="9"/>
        <v>0</v>
      </c>
      <c r="H62" s="172">
        <f t="shared" si="9"/>
        <v>0</v>
      </c>
      <c r="I62" s="172">
        <f t="shared" si="9"/>
        <v>0</v>
      </c>
      <c r="J62" s="172">
        <f t="shared" si="9"/>
        <v>0</v>
      </c>
      <c r="K62" s="172">
        <f t="shared" si="9"/>
        <v>0</v>
      </c>
      <c r="L62" s="172">
        <f t="shared" si="9"/>
        <v>0</v>
      </c>
      <c r="M62" s="172">
        <f t="shared" si="9"/>
        <v>0</v>
      </c>
      <c r="N62" s="172">
        <f t="shared" si="9"/>
        <v>0</v>
      </c>
      <c r="O62" s="172">
        <f t="shared" si="9"/>
        <v>0</v>
      </c>
      <c r="P62" s="172">
        <f t="shared" si="9"/>
        <v>0</v>
      </c>
      <c r="Q62" s="172">
        <f t="shared" si="9"/>
        <v>0</v>
      </c>
      <c r="R62" s="172">
        <f t="shared" si="9"/>
        <v>0</v>
      </c>
      <c r="S62" s="172">
        <f t="shared" si="9"/>
        <v>0</v>
      </c>
      <c r="T62" s="172">
        <f t="shared" si="9"/>
        <v>0</v>
      </c>
      <c r="U62" s="172">
        <f t="shared" si="9"/>
        <v>0</v>
      </c>
      <c r="V62" s="172">
        <f t="shared" si="9"/>
        <v>0</v>
      </c>
      <c r="W62" s="172">
        <f t="shared" si="9"/>
        <v>0</v>
      </c>
      <c r="X62" s="172">
        <f t="shared" si="9"/>
        <v>0</v>
      </c>
      <c r="Y62" s="172">
        <f t="shared" si="9"/>
        <v>0</v>
      </c>
      <c r="Z62" s="173">
        <f t="shared" si="9"/>
        <v>0</v>
      </c>
      <c r="AA62" s="172">
        <f t="shared" si="9"/>
        <v>0</v>
      </c>
      <c r="AB62" s="174">
        <f t="shared" si="10"/>
        <v>0</v>
      </c>
      <c r="AC62" s="174">
        <f>SUMPRODUCT(C$55:AA$55,C62:AA62)/SUM($C$55:$AA$55)</f>
        <v>0</v>
      </c>
    </row>
    <row r="63" spans="1:29" x14ac:dyDescent="0.25">
      <c r="A63" s="1">
        <f t="shared" ref="A63:A86" si="11">A62+1</f>
        <v>87</v>
      </c>
      <c r="B63" s="34" t="s">
        <v>784</v>
      </c>
      <c r="C63" s="172">
        <f t="shared" si="9"/>
        <v>0</v>
      </c>
      <c r="D63" s="172">
        <f t="shared" si="9"/>
        <v>0</v>
      </c>
      <c r="E63" s="172">
        <f t="shared" si="9"/>
        <v>0</v>
      </c>
      <c r="F63" s="172">
        <f t="shared" si="9"/>
        <v>0</v>
      </c>
      <c r="G63" s="172">
        <f t="shared" si="9"/>
        <v>0</v>
      </c>
      <c r="H63" s="172">
        <f t="shared" si="9"/>
        <v>0</v>
      </c>
      <c r="I63" s="172">
        <f t="shared" si="9"/>
        <v>0</v>
      </c>
      <c r="J63" s="172">
        <f t="shared" si="9"/>
        <v>0</v>
      </c>
      <c r="K63" s="172">
        <f t="shared" si="9"/>
        <v>0</v>
      </c>
      <c r="L63" s="172">
        <f t="shared" si="9"/>
        <v>0</v>
      </c>
      <c r="M63" s="172">
        <f t="shared" si="9"/>
        <v>0</v>
      </c>
      <c r="N63" s="172">
        <f t="shared" si="9"/>
        <v>0</v>
      </c>
      <c r="O63" s="172">
        <f t="shared" si="9"/>
        <v>0</v>
      </c>
      <c r="P63" s="172">
        <f t="shared" si="9"/>
        <v>0</v>
      </c>
      <c r="Q63" s="172">
        <f t="shared" si="9"/>
        <v>0</v>
      </c>
      <c r="R63" s="172">
        <f t="shared" si="9"/>
        <v>0</v>
      </c>
      <c r="S63" s="172">
        <f t="shared" si="9"/>
        <v>0</v>
      </c>
      <c r="T63" s="172">
        <f t="shared" si="9"/>
        <v>0</v>
      </c>
      <c r="U63" s="172">
        <f t="shared" si="9"/>
        <v>0</v>
      </c>
      <c r="V63" s="172">
        <f t="shared" si="9"/>
        <v>0</v>
      </c>
      <c r="W63" s="172">
        <f t="shared" si="9"/>
        <v>0</v>
      </c>
      <c r="X63" s="172">
        <f t="shared" si="9"/>
        <v>0</v>
      </c>
      <c r="Y63" s="172">
        <f t="shared" si="9"/>
        <v>0</v>
      </c>
      <c r="Z63" s="173">
        <f t="shared" si="9"/>
        <v>0</v>
      </c>
      <c r="AA63" s="172">
        <f t="shared" si="9"/>
        <v>0</v>
      </c>
      <c r="AB63" s="174">
        <f t="shared" si="10"/>
        <v>0</v>
      </c>
      <c r="AC63" s="174">
        <f>SUMPRODUCT(C$55:AA$55,C63:AA63)/SUM($C$55:$AA$55)</f>
        <v>0</v>
      </c>
    </row>
    <row r="64" spans="1:29" x14ac:dyDescent="0.25">
      <c r="A64" s="1">
        <f t="shared" si="11"/>
        <v>88</v>
      </c>
      <c r="B64" s="34" t="s">
        <v>785</v>
      </c>
      <c r="C64" s="172">
        <f t="shared" si="9"/>
        <v>0</v>
      </c>
      <c r="D64" s="172">
        <f t="shared" si="9"/>
        <v>0</v>
      </c>
      <c r="E64" s="172">
        <f t="shared" si="9"/>
        <v>0</v>
      </c>
      <c r="F64" s="172">
        <f t="shared" si="9"/>
        <v>0</v>
      </c>
      <c r="G64" s="172">
        <f t="shared" si="9"/>
        <v>0</v>
      </c>
      <c r="H64" s="172">
        <f t="shared" si="9"/>
        <v>0</v>
      </c>
      <c r="I64" s="172">
        <f t="shared" si="9"/>
        <v>0</v>
      </c>
      <c r="J64" s="172">
        <f t="shared" si="9"/>
        <v>0</v>
      </c>
      <c r="K64" s="172">
        <f t="shared" si="9"/>
        <v>0</v>
      </c>
      <c r="L64" s="172">
        <f t="shared" si="9"/>
        <v>0</v>
      </c>
      <c r="M64" s="172">
        <f t="shared" si="9"/>
        <v>0</v>
      </c>
      <c r="N64" s="172">
        <f t="shared" si="9"/>
        <v>0</v>
      </c>
      <c r="O64" s="172">
        <f t="shared" si="9"/>
        <v>0</v>
      </c>
      <c r="P64" s="172">
        <f t="shared" si="9"/>
        <v>0</v>
      </c>
      <c r="Q64" s="172">
        <f t="shared" si="9"/>
        <v>0</v>
      </c>
      <c r="R64" s="172">
        <f t="shared" si="9"/>
        <v>0</v>
      </c>
      <c r="S64" s="172">
        <f t="shared" si="9"/>
        <v>0</v>
      </c>
      <c r="T64" s="172">
        <f t="shared" si="9"/>
        <v>0</v>
      </c>
      <c r="U64" s="172">
        <f t="shared" si="9"/>
        <v>0</v>
      </c>
      <c r="V64" s="172">
        <f t="shared" si="9"/>
        <v>0</v>
      </c>
      <c r="W64" s="172">
        <f t="shared" si="9"/>
        <v>0</v>
      </c>
      <c r="X64" s="172">
        <f t="shared" si="9"/>
        <v>0</v>
      </c>
      <c r="Y64" s="172">
        <f t="shared" si="9"/>
        <v>0</v>
      </c>
      <c r="Z64" s="173">
        <f t="shared" si="9"/>
        <v>0</v>
      </c>
      <c r="AA64" s="172">
        <f t="shared" si="9"/>
        <v>0</v>
      </c>
      <c r="AB64" s="174">
        <f t="shared" si="10"/>
        <v>0</v>
      </c>
      <c r="AC64" s="174">
        <f t="shared" ref="AC64:AC88" si="12">SUMPRODUCT(C$55:AA$55,C64:AA64)/SUM($C$55:$AA$55)</f>
        <v>0</v>
      </c>
    </row>
    <row r="65" spans="1:29" x14ac:dyDescent="0.25">
      <c r="A65" s="1">
        <f t="shared" si="11"/>
        <v>89</v>
      </c>
      <c r="B65" s="34" t="s">
        <v>786</v>
      </c>
      <c r="C65" s="172">
        <f t="shared" si="9"/>
        <v>0</v>
      </c>
      <c r="D65" s="172">
        <f t="shared" si="9"/>
        <v>0</v>
      </c>
      <c r="E65" s="172">
        <f t="shared" si="9"/>
        <v>0</v>
      </c>
      <c r="F65" s="172">
        <f t="shared" si="9"/>
        <v>0</v>
      </c>
      <c r="G65" s="172">
        <f t="shared" si="9"/>
        <v>0</v>
      </c>
      <c r="H65" s="172">
        <f t="shared" si="9"/>
        <v>0</v>
      </c>
      <c r="I65" s="172">
        <f t="shared" si="9"/>
        <v>0</v>
      </c>
      <c r="J65" s="172">
        <f t="shared" si="9"/>
        <v>0</v>
      </c>
      <c r="K65" s="172">
        <f t="shared" si="9"/>
        <v>0</v>
      </c>
      <c r="L65" s="172">
        <f t="shared" si="9"/>
        <v>0</v>
      </c>
      <c r="M65" s="172">
        <f t="shared" si="9"/>
        <v>0</v>
      </c>
      <c r="N65" s="172">
        <f t="shared" si="9"/>
        <v>0</v>
      </c>
      <c r="O65" s="172">
        <f t="shared" si="9"/>
        <v>0</v>
      </c>
      <c r="P65" s="172">
        <f t="shared" si="9"/>
        <v>0</v>
      </c>
      <c r="Q65" s="172">
        <f t="shared" si="9"/>
        <v>0</v>
      </c>
      <c r="R65" s="172">
        <f t="shared" si="9"/>
        <v>0</v>
      </c>
      <c r="S65" s="172">
        <f t="shared" si="9"/>
        <v>0</v>
      </c>
      <c r="T65" s="172">
        <f t="shared" si="9"/>
        <v>0</v>
      </c>
      <c r="U65" s="172">
        <f t="shared" si="9"/>
        <v>0</v>
      </c>
      <c r="V65" s="172">
        <f t="shared" si="9"/>
        <v>0</v>
      </c>
      <c r="W65" s="172">
        <f t="shared" si="9"/>
        <v>0</v>
      </c>
      <c r="X65" s="172">
        <f t="shared" si="9"/>
        <v>0</v>
      </c>
      <c r="Y65" s="172">
        <f t="shared" si="9"/>
        <v>0</v>
      </c>
      <c r="Z65" s="173">
        <f t="shared" si="9"/>
        <v>0</v>
      </c>
      <c r="AA65" s="172">
        <f t="shared" si="9"/>
        <v>0</v>
      </c>
      <c r="AB65" s="174">
        <f t="shared" si="10"/>
        <v>0</v>
      </c>
      <c r="AC65" s="174">
        <f t="shared" si="12"/>
        <v>0</v>
      </c>
    </row>
    <row r="66" spans="1:29" x14ac:dyDescent="0.25">
      <c r="A66" s="1">
        <f t="shared" si="11"/>
        <v>90</v>
      </c>
      <c r="B66" s="34" t="s">
        <v>787</v>
      </c>
      <c r="C66" s="172">
        <f t="shared" si="9"/>
        <v>0</v>
      </c>
      <c r="D66" s="172">
        <f t="shared" si="9"/>
        <v>0</v>
      </c>
      <c r="E66" s="172">
        <f t="shared" si="9"/>
        <v>0</v>
      </c>
      <c r="F66" s="172">
        <f t="shared" si="9"/>
        <v>0</v>
      </c>
      <c r="G66" s="172">
        <f t="shared" si="9"/>
        <v>0</v>
      </c>
      <c r="H66" s="172">
        <f t="shared" si="9"/>
        <v>0</v>
      </c>
      <c r="I66" s="172">
        <f t="shared" si="9"/>
        <v>0</v>
      </c>
      <c r="J66" s="172">
        <f t="shared" si="9"/>
        <v>0</v>
      </c>
      <c r="K66" s="172">
        <f t="shared" si="9"/>
        <v>0</v>
      </c>
      <c r="L66" s="172">
        <f t="shared" si="9"/>
        <v>0</v>
      </c>
      <c r="M66" s="172">
        <f t="shared" si="9"/>
        <v>0</v>
      </c>
      <c r="N66" s="172">
        <f t="shared" si="9"/>
        <v>0</v>
      </c>
      <c r="O66" s="172">
        <f t="shared" si="9"/>
        <v>0</v>
      </c>
      <c r="P66" s="172">
        <f t="shared" si="9"/>
        <v>0</v>
      </c>
      <c r="Q66" s="172">
        <f t="shared" si="9"/>
        <v>0</v>
      </c>
      <c r="R66" s="172">
        <f t="shared" si="9"/>
        <v>0</v>
      </c>
      <c r="S66" s="172">
        <f t="shared" si="9"/>
        <v>0</v>
      </c>
      <c r="T66" s="172">
        <f t="shared" si="9"/>
        <v>0</v>
      </c>
      <c r="U66" s="172">
        <f t="shared" si="9"/>
        <v>0</v>
      </c>
      <c r="V66" s="172">
        <f t="shared" si="9"/>
        <v>0</v>
      </c>
      <c r="W66" s="172">
        <f t="shared" si="9"/>
        <v>0</v>
      </c>
      <c r="X66" s="172">
        <f t="shared" si="9"/>
        <v>0</v>
      </c>
      <c r="Y66" s="172">
        <f t="shared" si="9"/>
        <v>0</v>
      </c>
      <c r="Z66" s="173">
        <f t="shared" si="9"/>
        <v>0</v>
      </c>
      <c r="AA66" s="172">
        <f t="shared" si="9"/>
        <v>0</v>
      </c>
      <c r="AB66" s="174">
        <f t="shared" si="10"/>
        <v>0</v>
      </c>
      <c r="AC66" s="174">
        <f t="shared" si="12"/>
        <v>0</v>
      </c>
    </row>
    <row r="67" spans="1:29" x14ac:dyDescent="0.25">
      <c r="A67" s="1">
        <f t="shared" si="11"/>
        <v>91</v>
      </c>
      <c r="B67" s="34" t="s">
        <v>788</v>
      </c>
      <c r="C67" s="172">
        <f t="shared" si="9"/>
        <v>0</v>
      </c>
      <c r="D67" s="172">
        <f t="shared" si="9"/>
        <v>0</v>
      </c>
      <c r="E67" s="172">
        <f t="shared" si="9"/>
        <v>0</v>
      </c>
      <c r="F67" s="172">
        <f t="shared" si="9"/>
        <v>0</v>
      </c>
      <c r="G67" s="172">
        <f t="shared" si="9"/>
        <v>0</v>
      </c>
      <c r="H67" s="172">
        <f t="shared" si="9"/>
        <v>0</v>
      </c>
      <c r="I67" s="172">
        <f t="shared" si="9"/>
        <v>0</v>
      </c>
      <c r="J67" s="172">
        <f t="shared" si="9"/>
        <v>0</v>
      </c>
      <c r="K67" s="172">
        <f t="shared" si="9"/>
        <v>0</v>
      </c>
      <c r="L67" s="172">
        <f t="shared" si="9"/>
        <v>0</v>
      </c>
      <c r="M67" s="172">
        <f t="shared" si="9"/>
        <v>0</v>
      </c>
      <c r="N67" s="172">
        <f t="shared" si="9"/>
        <v>0</v>
      </c>
      <c r="O67" s="172">
        <f t="shared" si="9"/>
        <v>0</v>
      </c>
      <c r="P67" s="172">
        <f t="shared" si="9"/>
        <v>0</v>
      </c>
      <c r="Q67" s="172">
        <f t="shared" si="9"/>
        <v>0</v>
      </c>
      <c r="R67" s="172">
        <f t="shared" si="9"/>
        <v>0</v>
      </c>
      <c r="S67" s="172">
        <f t="shared" si="9"/>
        <v>0</v>
      </c>
      <c r="T67" s="172">
        <f t="shared" si="9"/>
        <v>0</v>
      </c>
      <c r="U67" s="172">
        <f t="shared" si="9"/>
        <v>0</v>
      </c>
      <c r="V67" s="172">
        <f t="shared" si="9"/>
        <v>0</v>
      </c>
      <c r="W67" s="172">
        <f t="shared" si="9"/>
        <v>0</v>
      </c>
      <c r="X67" s="172">
        <f t="shared" si="9"/>
        <v>0</v>
      </c>
      <c r="Y67" s="172">
        <f t="shared" si="9"/>
        <v>0</v>
      </c>
      <c r="Z67" s="173">
        <f t="shared" si="9"/>
        <v>0</v>
      </c>
      <c r="AA67" s="172">
        <f t="shared" si="9"/>
        <v>0</v>
      </c>
      <c r="AB67" s="174">
        <f t="shared" si="10"/>
        <v>0</v>
      </c>
      <c r="AC67" s="174">
        <f t="shared" si="12"/>
        <v>0</v>
      </c>
    </row>
    <row r="68" spans="1:29" x14ac:dyDescent="0.25">
      <c r="A68" s="1">
        <f t="shared" si="11"/>
        <v>92</v>
      </c>
      <c r="B68" s="34" t="s">
        <v>789</v>
      </c>
      <c r="C68" s="172">
        <f t="shared" si="9"/>
        <v>0</v>
      </c>
      <c r="D68" s="172">
        <f t="shared" si="9"/>
        <v>0</v>
      </c>
      <c r="E68" s="172">
        <f t="shared" si="9"/>
        <v>0</v>
      </c>
      <c r="F68" s="172">
        <f t="shared" si="9"/>
        <v>0</v>
      </c>
      <c r="G68" s="172">
        <f t="shared" si="9"/>
        <v>0</v>
      </c>
      <c r="H68" s="172">
        <f t="shared" si="9"/>
        <v>0</v>
      </c>
      <c r="I68" s="172">
        <f t="shared" si="9"/>
        <v>0</v>
      </c>
      <c r="J68" s="172">
        <f t="shared" si="9"/>
        <v>0</v>
      </c>
      <c r="K68" s="172">
        <f t="shared" si="9"/>
        <v>0</v>
      </c>
      <c r="L68" s="172">
        <f t="shared" si="9"/>
        <v>0</v>
      </c>
      <c r="M68" s="172">
        <f t="shared" si="9"/>
        <v>0</v>
      </c>
      <c r="N68" s="172">
        <f t="shared" si="9"/>
        <v>0</v>
      </c>
      <c r="O68" s="172">
        <f t="shared" si="9"/>
        <v>0</v>
      </c>
      <c r="P68" s="172">
        <f t="shared" si="9"/>
        <v>0</v>
      </c>
      <c r="Q68" s="172">
        <f t="shared" si="9"/>
        <v>0</v>
      </c>
      <c r="R68" s="172">
        <f t="shared" si="9"/>
        <v>0</v>
      </c>
      <c r="S68" s="172">
        <f t="shared" si="9"/>
        <v>0</v>
      </c>
      <c r="T68" s="172">
        <f t="shared" si="9"/>
        <v>0</v>
      </c>
      <c r="U68" s="172">
        <f t="shared" si="9"/>
        <v>0</v>
      </c>
      <c r="V68" s="172">
        <f t="shared" si="9"/>
        <v>0</v>
      </c>
      <c r="W68" s="172">
        <f t="shared" si="9"/>
        <v>0</v>
      </c>
      <c r="X68" s="172">
        <f t="shared" si="9"/>
        <v>0</v>
      </c>
      <c r="Y68" s="172">
        <f t="shared" si="9"/>
        <v>0</v>
      </c>
      <c r="Z68" s="173">
        <f t="shared" si="9"/>
        <v>0</v>
      </c>
      <c r="AA68" s="172">
        <f t="shared" si="9"/>
        <v>0</v>
      </c>
      <c r="AB68" s="174">
        <f t="shared" si="10"/>
        <v>0</v>
      </c>
      <c r="AC68" s="174">
        <f t="shared" si="12"/>
        <v>0</v>
      </c>
    </row>
    <row r="69" spans="1:29" x14ac:dyDescent="0.25">
      <c r="A69" s="1">
        <f t="shared" si="11"/>
        <v>93</v>
      </c>
      <c r="B69" s="34" t="s">
        <v>790</v>
      </c>
      <c r="C69" s="172">
        <f t="shared" si="9"/>
        <v>0</v>
      </c>
      <c r="D69" s="172">
        <f t="shared" si="9"/>
        <v>0</v>
      </c>
      <c r="E69" s="172">
        <f t="shared" si="9"/>
        <v>0</v>
      </c>
      <c r="F69" s="172">
        <f t="shared" si="9"/>
        <v>0</v>
      </c>
      <c r="G69" s="172">
        <f t="shared" si="9"/>
        <v>0</v>
      </c>
      <c r="H69" s="172">
        <f t="shared" si="9"/>
        <v>0</v>
      </c>
      <c r="I69" s="172">
        <f t="shared" si="9"/>
        <v>0</v>
      </c>
      <c r="J69" s="172">
        <f t="shared" si="9"/>
        <v>0</v>
      </c>
      <c r="K69" s="172">
        <f t="shared" si="9"/>
        <v>0</v>
      </c>
      <c r="L69" s="172">
        <f t="shared" si="9"/>
        <v>0</v>
      </c>
      <c r="M69" s="172">
        <f t="shared" si="9"/>
        <v>0</v>
      </c>
      <c r="N69" s="172">
        <f t="shared" si="9"/>
        <v>0</v>
      </c>
      <c r="O69" s="172">
        <f t="shared" si="9"/>
        <v>0</v>
      </c>
      <c r="P69" s="172">
        <f t="shared" si="9"/>
        <v>0</v>
      </c>
      <c r="Q69" s="172">
        <f t="shared" si="9"/>
        <v>0</v>
      </c>
      <c r="R69" s="172">
        <f t="shared" si="9"/>
        <v>0</v>
      </c>
      <c r="S69" s="172">
        <f t="shared" si="9"/>
        <v>0</v>
      </c>
      <c r="T69" s="172">
        <f t="shared" si="9"/>
        <v>0</v>
      </c>
      <c r="U69" s="172">
        <f t="shared" si="9"/>
        <v>0</v>
      </c>
      <c r="V69" s="172">
        <f t="shared" si="9"/>
        <v>0</v>
      </c>
      <c r="W69" s="172">
        <f t="shared" si="9"/>
        <v>0</v>
      </c>
      <c r="X69" s="172">
        <f t="shared" si="9"/>
        <v>0</v>
      </c>
      <c r="Y69" s="172">
        <f t="shared" si="9"/>
        <v>0</v>
      </c>
      <c r="Z69" s="173">
        <f t="shared" si="9"/>
        <v>0</v>
      </c>
      <c r="AA69" s="172">
        <f t="shared" si="9"/>
        <v>0</v>
      </c>
      <c r="AB69" s="174">
        <f t="shared" si="10"/>
        <v>0</v>
      </c>
      <c r="AC69" s="174">
        <f t="shared" si="12"/>
        <v>0</v>
      </c>
    </row>
    <row r="70" spans="1:29" x14ac:dyDescent="0.25">
      <c r="A70" s="1">
        <f t="shared" si="11"/>
        <v>94</v>
      </c>
      <c r="B70" s="34" t="s">
        <v>791</v>
      </c>
      <c r="C70" s="172">
        <f t="shared" si="9"/>
        <v>325.12391512260547</v>
      </c>
      <c r="D70" s="172">
        <f t="shared" si="9"/>
        <v>212.36822144631665</v>
      </c>
      <c r="E70" s="172">
        <f t="shared" si="9"/>
        <v>283.07340283536354</v>
      </c>
      <c r="F70" s="172">
        <f t="shared" si="9"/>
        <v>421.51603941785413</v>
      </c>
      <c r="G70" s="172">
        <f t="shared" si="9"/>
        <v>0</v>
      </c>
      <c r="H70" s="172">
        <f t="shared" ref="H70:AA70" si="13">H17/H$55</f>
        <v>29.732319218980589</v>
      </c>
      <c r="I70" s="172">
        <f t="shared" si="13"/>
        <v>283.54511810663865</v>
      </c>
      <c r="J70" s="172">
        <f t="shared" si="13"/>
        <v>25.041694564489621</v>
      </c>
      <c r="K70" s="172">
        <f t="shared" si="13"/>
        <v>309.09716082129876</v>
      </c>
      <c r="L70" s="172">
        <f t="shared" si="13"/>
        <v>134.16290394764246</v>
      </c>
      <c r="M70" s="172">
        <f t="shared" si="13"/>
        <v>80.262141546779958</v>
      </c>
      <c r="N70" s="172">
        <f t="shared" si="13"/>
        <v>101.5609328869489</v>
      </c>
      <c r="O70" s="172">
        <f t="shared" si="13"/>
        <v>195.67428667599839</v>
      </c>
      <c r="P70" s="172">
        <f t="shared" si="13"/>
        <v>132.34045630207316</v>
      </c>
      <c r="Q70" s="172">
        <f t="shared" si="13"/>
        <v>327.66912830482448</v>
      </c>
      <c r="R70" s="172">
        <f t="shared" si="13"/>
        <v>232.3953804347826</v>
      </c>
      <c r="S70" s="172">
        <f t="shared" si="13"/>
        <v>208.26086956521738</v>
      </c>
      <c r="T70" s="172">
        <f t="shared" si="13"/>
        <v>58.174858923735606</v>
      </c>
      <c r="U70" s="172">
        <f t="shared" si="13"/>
        <v>371.05219342496264</v>
      </c>
      <c r="V70" s="172">
        <f t="shared" si="13"/>
        <v>113.79930293806872</v>
      </c>
      <c r="W70" s="172">
        <f t="shared" si="13"/>
        <v>299.52356859768952</v>
      </c>
      <c r="X70" s="172">
        <f t="shared" si="13"/>
        <v>32.623018324068354</v>
      </c>
      <c r="Y70" s="172">
        <f t="shared" si="13"/>
        <v>85.964176135026193</v>
      </c>
      <c r="Z70" s="173">
        <f t="shared" si="13"/>
        <v>165.0291252684014</v>
      </c>
      <c r="AA70" s="172">
        <f t="shared" si="13"/>
        <v>190.21521101092063</v>
      </c>
      <c r="AB70" s="174">
        <f t="shared" si="10"/>
        <v>184.4995922837403</v>
      </c>
      <c r="AC70" s="174">
        <f t="shared" si="12"/>
        <v>190.21521101092063</v>
      </c>
    </row>
    <row r="71" spans="1:29" x14ac:dyDescent="0.25">
      <c r="A71" s="1">
        <f t="shared" si="11"/>
        <v>95</v>
      </c>
      <c r="B71" s="34" t="s">
        <v>792</v>
      </c>
      <c r="C71" s="172">
        <f t="shared" ref="C71:Z75" si="14">C18/C$55</f>
        <v>0</v>
      </c>
      <c r="D71" s="172">
        <f t="shared" si="14"/>
        <v>0</v>
      </c>
      <c r="E71" s="172">
        <f t="shared" si="14"/>
        <v>0</v>
      </c>
      <c r="F71" s="172">
        <f t="shared" si="14"/>
        <v>-17.951570771080675</v>
      </c>
      <c r="G71" s="172">
        <f t="shared" si="14"/>
        <v>0</v>
      </c>
      <c r="H71" s="172">
        <f t="shared" si="14"/>
        <v>0</v>
      </c>
      <c r="I71" s="172">
        <f t="shared" si="14"/>
        <v>16.538950061680449</v>
      </c>
      <c r="J71" s="172">
        <f t="shared" si="14"/>
        <v>0</v>
      </c>
      <c r="K71" s="172">
        <f t="shared" si="14"/>
        <v>0</v>
      </c>
      <c r="L71" s="172">
        <f t="shared" si="14"/>
        <v>15.103310454229238</v>
      </c>
      <c r="M71" s="172">
        <f t="shared" si="14"/>
        <v>0</v>
      </c>
      <c r="N71" s="172">
        <f t="shared" si="14"/>
        <v>0</v>
      </c>
      <c r="O71" s="172">
        <f t="shared" si="14"/>
        <v>0</v>
      </c>
      <c r="P71" s="172">
        <f t="shared" si="14"/>
        <v>69.178854450940435</v>
      </c>
      <c r="Q71" s="172">
        <f t="shared" si="14"/>
        <v>0</v>
      </c>
      <c r="R71" s="172">
        <f t="shared" si="14"/>
        <v>0</v>
      </c>
      <c r="S71" s="172">
        <f t="shared" si="14"/>
        <v>0</v>
      </c>
      <c r="T71" s="172">
        <f t="shared" si="14"/>
        <v>0</v>
      </c>
      <c r="U71" s="172">
        <f t="shared" si="14"/>
        <v>83.31872336437263</v>
      </c>
      <c r="V71" s="172">
        <f t="shared" si="14"/>
        <v>93.153574413726759</v>
      </c>
      <c r="W71" s="172">
        <f t="shared" si="14"/>
        <v>0</v>
      </c>
      <c r="X71" s="172">
        <f t="shared" si="14"/>
        <v>0</v>
      </c>
      <c r="Y71" s="172">
        <f t="shared" si="14"/>
        <v>0</v>
      </c>
      <c r="Z71" s="173">
        <f t="shared" si="14"/>
        <v>0</v>
      </c>
      <c r="AA71" s="172">
        <f>AA18/AA$55</f>
        <v>20.946256813915607</v>
      </c>
      <c r="AB71" s="174">
        <f t="shared" si="10"/>
        <v>10.805910082244536</v>
      </c>
      <c r="AC71" s="174">
        <f t="shared" si="12"/>
        <v>20.946256813915607</v>
      </c>
    </row>
    <row r="72" spans="1:29" x14ac:dyDescent="0.25">
      <c r="A72" s="1">
        <f t="shared" si="11"/>
        <v>96</v>
      </c>
      <c r="B72" s="34" t="s">
        <v>793</v>
      </c>
      <c r="C72" s="172">
        <f t="shared" si="14"/>
        <v>0</v>
      </c>
      <c r="D72" s="172">
        <f t="shared" si="14"/>
        <v>0</v>
      </c>
      <c r="E72" s="172">
        <f t="shared" si="14"/>
        <v>0</v>
      </c>
      <c r="F72" s="172">
        <f t="shared" si="14"/>
        <v>0</v>
      </c>
      <c r="G72" s="172">
        <f t="shared" si="14"/>
        <v>0</v>
      </c>
      <c r="H72" s="172">
        <f t="shared" si="14"/>
        <v>0</v>
      </c>
      <c r="I72" s="172">
        <f t="shared" si="14"/>
        <v>0</v>
      </c>
      <c r="J72" s="172">
        <f t="shared" si="14"/>
        <v>0</v>
      </c>
      <c r="K72" s="172">
        <f t="shared" si="14"/>
        <v>0</v>
      </c>
      <c r="L72" s="172">
        <f t="shared" si="14"/>
        <v>0</v>
      </c>
      <c r="M72" s="172">
        <f t="shared" si="14"/>
        <v>0</v>
      </c>
      <c r="N72" s="172">
        <f t="shared" si="14"/>
        <v>0</v>
      </c>
      <c r="O72" s="172">
        <f t="shared" si="14"/>
        <v>0</v>
      </c>
      <c r="P72" s="172">
        <f t="shared" si="14"/>
        <v>0</v>
      </c>
      <c r="Q72" s="172">
        <f t="shared" si="14"/>
        <v>0</v>
      </c>
      <c r="R72" s="172">
        <f t="shared" si="14"/>
        <v>0</v>
      </c>
      <c r="S72" s="172">
        <f t="shared" si="14"/>
        <v>0</v>
      </c>
      <c r="T72" s="172">
        <f t="shared" si="14"/>
        <v>0</v>
      </c>
      <c r="U72" s="172">
        <f t="shared" si="14"/>
        <v>0</v>
      </c>
      <c r="V72" s="172">
        <f t="shared" si="14"/>
        <v>0</v>
      </c>
      <c r="W72" s="172">
        <f t="shared" si="14"/>
        <v>0</v>
      </c>
      <c r="X72" s="172">
        <f t="shared" si="14"/>
        <v>0</v>
      </c>
      <c r="Y72" s="172">
        <f t="shared" si="14"/>
        <v>0</v>
      </c>
      <c r="Z72" s="173">
        <f t="shared" si="14"/>
        <v>0</v>
      </c>
      <c r="AA72" s="172">
        <f>AA19/AA$55</f>
        <v>0</v>
      </c>
      <c r="AB72" s="174">
        <f t="shared" si="10"/>
        <v>0</v>
      </c>
      <c r="AC72" s="174">
        <f t="shared" si="12"/>
        <v>0</v>
      </c>
    </row>
    <row r="73" spans="1:29" x14ac:dyDescent="0.25">
      <c r="A73" s="1">
        <f t="shared" si="11"/>
        <v>97</v>
      </c>
      <c r="B73" s="34" t="s">
        <v>794</v>
      </c>
      <c r="C73" s="172">
        <f t="shared" si="14"/>
        <v>0</v>
      </c>
      <c r="D73" s="172">
        <f t="shared" si="14"/>
        <v>0</v>
      </c>
      <c r="E73" s="172">
        <f t="shared" si="14"/>
        <v>0</v>
      </c>
      <c r="F73" s="172">
        <f t="shared" si="14"/>
        <v>0</v>
      </c>
      <c r="G73" s="172">
        <f t="shared" si="14"/>
        <v>0</v>
      </c>
      <c r="H73" s="172">
        <f t="shared" si="14"/>
        <v>0</v>
      </c>
      <c r="I73" s="172">
        <f t="shared" si="14"/>
        <v>0</v>
      </c>
      <c r="J73" s="172">
        <f t="shared" si="14"/>
        <v>0</v>
      </c>
      <c r="K73" s="172">
        <f t="shared" si="14"/>
        <v>0</v>
      </c>
      <c r="L73" s="172">
        <f t="shared" si="14"/>
        <v>0</v>
      </c>
      <c r="M73" s="172">
        <f t="shared" si="14"/>
        <v>0</v>
      </c>
      <c r="N73" s="172">
        <f t="shared" si="14"/>
        <v>0</v>
      </c>
      <c r="O73" s="172">
        <f t="shared" si="14"/>
        <v>0</v>
      </c>
      <c r="P73" s="172">
        <f t="shared" si="14"/>
        <v>0</v>
      </c>
      <c r="Q73" s="172">
        <f t="shared" si="14"/>
        <v>0</v>
      </c>
      <c r="R73" s="172">
        <f t="shared" si="14"/>
        <v>0</v>
      </c>
      <c r="S73" s="172">
        <f t="shared" si="14"/>
        <v>0</v>
      </c>
      <c r="T73" s="172">
        <f t="shared" si="14"/>
        <v>0</v>
      </c>
      <c r="U73" s="172">
        <f t="shared" si="14"/>
        <v>0</v>
      </c>
      <c r="V73" s="172">
        <f t="shared" si="14"/>
        <v>0</v>
      </c>
      <c r="W73" s="172">
        <f t="shared" si="14"/>
        <v>0</v>
      </c>
      <c r="X73" s="172">
        <f t="shared" si="14"/>
        <v>0</v>
      </c>
      <c r="Y73" s="172">
        <f t="shared" si="14"/>
        <v>0</v>
      </c>
      <c r="Z73" s="173">
        <f t="shared" si="14"/>
        <v>0</v>
      </c>
      <c r="AA73" s="172">
        <f>AA20/AA$55</f>
        <v>0</v>
      </c>
      <c r="AB73" s="174">
        <f t="shared" si="10"/>
        <v>0</v>
      </c>
      <c r="AC73" s="174">
        <f t="shared" si="12"/>
        <v>0</v>
      </c>
    </row>
    <row r="74" spans="1:29" x14ac:dyDescent="0.25">
      <c r="A74" s="1">
        <f t="shared" si="11"/>
        <v>98</v>
      </c>
      <c r="B74" s="175" t="s">
        <v>795</v>
      </c>
      <c r="C74" s="176">
        <f t="shared" si="14"/>
        <v>0</v>
      </c>
      <c r="D74" s="176">
        <f t="shared" si="14"/>
        <v>0</v>
      </c>
      <c r="E74" s="176">
        <f t="shared" si="14"/>
        <v>0</v>
      </c>
      <c r="F74" s="176">
        <f t="shared" si="14"/>
        <v>0</v>
      </c>
      <c r="G74" s="176">
        <f t="shared" si="14"/>
        <v>0</v>
      </c>
      <c r="H74" s="176">
        <f t="shared" si="14"/>
        <v>0</v>
      </c>
      <c r="I74" s="176">
        <f t="shared" si="14"/>
        <v>0</v>
      </c>
      <c r="J74" s="176">
        <f t="shared" si="14"/>
        <v>0</v>
      </c>
      <c r="K74" s="176">
        <f t="shared" si="14"/>
        <v>0</v>
      </c>
      <c r="L74" s="176">
        <f t="shared" si="14"/>
        <v>0</v>
      </c>
      <c r="M74" s="176">
        <f t="shared" si="14"/>
        <v>0</v>
      </c>
      <c r="N74" s="176">
        <f t="shared" si="14"/>
        <v>0</v>
      </c>
      <c r="O74" s="176">
        <f t="shared" si="14"/>
        <v>0</v>
      </c>
      <c r="P74" s="176">
        <f t="shared" si="14"/>
        <v>0</v>
      </c>
      <c r="Q74" s="176">
        <f t="shared" si="14"/>
        <v>0</v>
      </c>
      <c r="R74" s="176">
        <f t="shared" si="14"/>
        <v>0</v>
      </c>
      <c r="S74" s="176">
        <f t="shared" si="14"/>
        <v>0</v>
      </c>
      <c r="T74" s="176">
        <f t="shared" si="14"/>
        <v>0</v>
      </c>
      <c r="U74" s="176">
        <f t="shared" si="14"/>
        <v>0</v>
      </c>
      <c r="V74" s="176">
        <f t="shared" si="14"/>
        <v>0</v>
      </c>
      <c r="W74" s="176">
        <f t="shared" si="14"/>
        <v>0</v>
      </c>
      <c r="X74" s="176">
        <f t="shared" si="14"/>
        <v>0</v>
      </c>
      <c r="Y74" s="176">
        <f t="shared" si="14"/>
        <v>0</v>
      </c>
      <c r="Z74" s="177">
        <f t="shared" si="14"/>
        <v>0</v>
      </c>
      <c r="AA74" s="176">
        <f>AA21/AA$55</f>
        <v>0</v>
      </c>
      <c r="AB74" s="174">
        <f t="shared" si="10"/>
        <v>0</v>
      </c>
      <c r="AC74" s="174">
        <f t="shared" si="12"/>
        <v>0</v>
      </c>
    </row>
    <row r="75" spans="1:29" x14ac:dyDescent="0.25">
      <c r="A75" s="130">
        <v>99</v>
      </c>
      <c r="B75" s="130" t="s">
        <v>796</v>
      </c>
      <c r="C75" s="178">
        <f t="shared" si="14"/>
        <v>1371.4362248846169</v>
      </c>
      <c r="D75" s="178">
        <f t="shared" si="14"/>
        <v>332.43126633317058</v>
      </c>
      <c r="E75" s="178">
        <f t="shared" si="14"/>
        <v>288.49358562185984</v>
      </c>
      <c r="F75" s="178">
        <f t="shared" si="14"/>
        <v>547.83941232568111</v>
      </c>
      <c r="G75" s="178">
        <f t="shared" si="14"/>
        <v>790.95157979978501</v>
      </c>
      <c r="H75" s="178">
        <f t="shared" si="14"/>
        <v>466.59325689635602</v>
      </c>
      <c r="I75" s="178">
        <f t="shared" si="14"/>
        <v>430.59021336866635</v>
      </c>
      <c r="J75" s="178">
        <f t="shared" si="14"/>
        <v>556.22679408363263</v>
      </c>
      <c r="K75" s="178">
        <f t="shared" si="14"/>
        <v>372.44523037626487</v>
      </c>
      <c r="L75" s="178">
        <f t="shared" si="14"/>
        <v>509.44372316431748</v>
      </c>
      <c r="M75" s="178">
        <f t="shared" si="14"/>
        <v>1017.696565929645</v>
      </c>
      <c r="N75" s="178">
        <f t="shared" si="14"/>
        <v>1531.7060078258537</v>
      </c>
      <c r="O75" s="178">
        <f t="shared" si="14"/>
        <v>801.78746618612308</v>
      </c>
      <c r="P75" s="178">
        <f t="shared" si="14"/>
        <v>376.52044896396023</v>
      </c>
      <c r="Q75" s="178">
        <f t="shared" si="14"/>
        <v>457.16706594810341</v>
      </c>
      <c r="R75" s="178">
        <f t="shared" si="14"/>
        <v>1382.7898550724638</v>
      </c>
      <c r="S75" s="178">
        <f t="shared" si="14"/>
        <v>1040.0891861761427</v>
      </c>
      <c r="T75" s="178">
        <f t="shared" si="14"/>
        <v>397.26773476149413</v>
      </c>
      <c r="U75" s="178">
        <f t="shared" si="14"/>
        <v>563.57751277683133</v>
      </c>
      <c r="V75" s="178">
        <f t="shared" si="14"/>
        <v>385.41531959185602</v>
      </c>
      <c r="W75" s="178">
        <f t="shared" si="14"/>
        <v>1283.6116030019393</v>
      </c>
      <c r="X75" s="178">
        <f t="shared" si="14"/>
        <v>1636.9157916409306</v>
      </c>
      <c r="Y75" s="178">
        <f t="shared" si="14"/>
        <v>1119.7516359401257</v>
      </c>
      <c r="Z75" s="179">
        <f t="shared" si="14"/>
        <v>1052.9328090604736</v>
      </c>
      <c r="AA75" s="178">
        <f>AA22/AA$55</f>
        <v>625.99551172692793</v>
      </c>
      <c r="AB75" s="174">
        <f t="shared" si="10"/>
        <v>779.73667873876229</v>
      </c>
      <c r="AC75" s="174">
        <f t="shared" si="12"/>
        <v>625.99551172692782</v>
      </c>
    </row>
    <row r="76" spans="1:29" x14ac:dyDescent="0.25">
      <c r="A76" s="1">
        <v>100</v>
      </c>
      <c r="B76" s="34" t="s">
        <v>797</v>
      </c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1"/>
      <c r="AA76" s="180"/>
      <c r="AB76" s="174"/>
      <c r="AC76" s="174"/>
    </row>
    <row r="77" spans="1:29" x14ac:dyDescent="0.25">
      <c r="A77" s="1">
        <v>101</v>
      </c>
      <c r="B77" s="34" t="s">
        <v>798</v>
      </c>
      <c r="C77" s="172">
        <f t="shared" ref="C77:AA87" si="15">C24/C$55</f>
        <v>7.3714120172866053</v>
      </c>
      <c r="D77" s="172">
        <f t="shared" si="15"/>
        <v>390.52223153718359</v>
      </c>
      <c r="E77" s="172">
        <f t="shared" si="15"/>
        <v>0.36007432075881668</v>
      </c>
      <c r="F77" s="172">
        <f t="shared" si="15"/>
        <v>205.69223114452754</v>
      </c>
      <c r="G77" s="172">
        <f t="shared" si="15"/>
        <v>0.10192256677324323</v>
      </c>
      <c r="H77" s="172">
        <f t="shared" si="15"/>
        <v>54.917754569190599</v>
      </c>
      <c r="I77" s="172">
        <f t="shared" si="15"/>
        <v>57.445150089093985</v>
      </c>
      <c r="J77" s="172">
        <f t="shared" si="15"/>
        <v>1.583176091058494</v>
      </c>
      <c r="K77" s="172">
        <f t="shared" si="15"/>
        <v>9.9233716475095779</v>
      </c>
      <c r="L77" s="172">
        <f t="shared" si="15"/>
        <v>151.08118167840163</v>
      </c>
      <c r="M77" s="172">
        <f t="shared" si="15"/>
        <v>20.055008421572097</v>
      </c>
      <c r="N77" s="172">
        <f t="shared" si="15"/>
        <v>-0.20200307948750548</v>
      </c>
      <c r="O77" s="172">
        <f t="shared" si="15"/>
        <v>34.856924712556392</v>
      </c>
      <c r="P77" s="172">
        <f t="shared" si="15"/>
        <v>179.50175820114464</v>
      </c>
      <c r="Q77" s="172">
        <f t="shared" si="15"/>
        <v>0</v>
      </c>
      <c r="R77" s="172">
        <f t="shared" si="15"/>
        <v>461.54121376811594</v>
      </c>
      <c r="S77" s="172">
        <f t="shared" si="15"/>
        <v>804.4035674470457</v>
      </c>
      <c r="T77" s="172">
        <f t="shared" si="15"/>
        <v>161.40486240336466</v>
      </c>
      <c r="U77" s="172">
        <f t="shared" si="15"/>
        <v>62.96466592789843</v>
      </c>
      <c r="V77" s="172">
        <f t="shared" si="15"/>
        <v>213.23313725180967</v>
      </c>
      <c r="W77" s="172">
        <f t="shared" si="15"/>
        <v>196.11687326081457</v>
      </c>
      <c r="X77" s="172">
        <f t="shared" si="15"/>
        <v>1204.7199917644637</v>
      </c>
      <c r="Y77" s="172">
        <f t="shared" si="15"/>
        <v>1086.3242160075486</v>
      </c>
      <c r="Z77" s="173">
        <f t="shared" si="15"/>
        <v>40.69695117663921</v>
      </c>
      <c r="AA77" s="172">
        <f t="shared" si="15"/>
        <v>145.71699653657751</v>
      </c>
      <c r="AB77" s="174">
        <f t="shared" si="10"/>
        <v>222.6923197052196</v>
      </c>
      <c r="AC77" s="174">
        <f t="shared" si="12"/>
        <v>145.71699653657748</v>
      </c>
    </row>
    <row r="78" spans="1:29" x14ac:dyDescent="0.25">
      <c r="A78" s="1">
        <f t="shared" si="11"/>
        <v>102</v>
      </c>
      <c r="B78" s="34" t="s">
        <v>799</v>
      </c>
      <c r="C78" s="172">
        <f t="shared" si="15"/>
        <v>0</v>
      </c>
      <c r="D78" s="172">
        <f t="shared" si="15"/>
        <v>0</v>
      </c>
      <c r="E78" s="172">
        <f t="shared" si="15"/>
        <v>169.08637792726674</v>
      </c>
      <c r="F78" s="172">
        <f t="shared" si="15"/>
        <v>32.757453042721103</v>
      </c>
      <c r="G78" s="172">
        <f t="shared" si="15"/>
        <v>0</v>
      </c>
      <c r="H78" s="172">
        <f t="shared" si="15"/>
        <v>4.0560790101033035</v>
      </c>
      <c r="I78" s="172">
        <f t="shared" si="15"/>
        <v>0</v>
      </c>
      <c r="J78" s="172">
        <f t="shared" si="15"/>
        <v>0.46016190881976987</v>
      </c>
      <c r="K78" s="172">
        <f t="shared" si="15"/>
        <v>29.499950879261224</v>
      </c>
      <c r="L78" s="172">
        <f t="shared" si="15"/>
        <v>71.908994633971261</v>
      </c>
      <c r="M78" s="172">
        <f t="shared" si="15"/>
        <v>0</v>
      </c>
      <c r="N78" s="172">
        <f t="shared" si="15"/>
        <v>0</v>
      </c>
      <c r="O78" s="172">
        <f t="shared" si="15"/>
        <v>0.59151194722777523</v>
      </c>
      <c r="P78" s="172">
        <f t="shared" si="15"/>
        <v>0.66203704943584907</v>
      </c>
      <c r="Q78" s="172">
        <f t="shared" si="15"/>
        <v>0</v>
      </c>
      <c r="R78" s="172">
        <f t="shared" si="15"/>
        <v>305.10144927536231</v>
      </c>
      <c r="S78" s="172">
        <f t="shared" si="15"/>
        <v>0</v>
      </c>
      <c r="T78" s="172">
        <f t="shared" si="15"/>
        <v>5.7368492715472241</v>
      </c>
      <c r="U78" s="172">
        <f t="shared" si="15"/>
        <v>38.705997805748062</v>
      </c>
      <c r="V78" s="172">
        <f t="shared" si="15"/>
        <v>8.3627718462678793</v>
      </c>
      <c r="W78" s="172">
        <f t="shared" si="15"/>
        <v>40.433426089889537</v>
      </c>
      <c r="X78" s="172">
        <f t="shared" si="15"/>
        <v>0</v>
      </c>
      <c r="Y78" s="172">
        <f t="shared" si="15"/>
        <v>60.406666980516086</v>
      </c>
      <c r="Z78" s="173">
        <f t="shared" si="15"/>
        <v>7.6704653011774511</v>
      </c>
      <c r="AA78" s="172">
        <f t="shared" si="15"/>
        <v>25.028858685002358</v>
      </c>
      <c r="AB78" s="174">
        <f t="shared" si="10"/>
        <v>32.310008040388155</v>
      </c>
      <c r="AC78" s="174">
        <f t="shared" si="12"/>
        <v>25.028858685002355</v>
      </c>
    </row>
    <row r="79" spans="1:29" x14ac:dyDescent="0.25">
      <c r="A79" s="1">
        <v>103</v>
      </c>
      <c r="B79" s="34" t="s">
        <v>800</v>
      </c>
      <c r="C79" s="172">
        <f t="shared" si="15"/>
        <v>0</v>
      </c>
      <c r="D79" s="172">
        <f t="shared" si="15"/>
        <v>0</v>
      </c>
      <c r="E79" s="172">
        <f t="shared" si="15"/>
        <v>0</v>
      </c>
      <c r="F79" s="172">
        <f t="shared" si="15"/>
        <v>0</v>
      </c>
      <c r="G79" s="172">
        <f t="shared" si="15"/>
        <v>0</v>
      </c>
      <c r="H79" s="172">
        <f t="shared" si="15"/>
        <v>0</v>
      </c>
      <c r="I79" s="172">
        <f t="shared" si="15"/>
        <v>0</v>
      </c>
      <c r="J79" s="172">
        <f t="shared" si="15"/>
        <v>0</v>
      </c>
      <c r="K79" s="172">
        <f t="shared" si="15"/>
        <v>0</v>
      </c>
      <c r="L79" s="172">
        <f t="shared" si="15"/>
        <v>0</v>
      </c>
      <c r="M79" s="172">
        <f t="shared" si="15"/>
        <v>0</v>
      </c>
      <c r="N79" s="172">
        <f t="shared" si="15"/>
        <v>0</v>
      </c>
      <c r="O79" s="172">
        <f t="shared" si="15"/>
        <v>0</v>
      </c>
      <c r="P79" s="172">
        <f t="shared" si="15"/>
        <v>0</v>
      </c>
      <c r="Q79" s="172">
        <f t="shared" si="15"/>
        <v>0</v>
      </c>
      <c r="R79" s="172">
        <f t="shared" si="15"/>
        <v>0</v>
      </c>
      <c r="S79" s="172">
        <f t="shared" si="15"/>
        <v>0</v>
      </c>
      <c r="T79" s="172">
        <f t="shared" si="15"/>
        <v>0</v>
      </c>
      <c r="U79" s="172">
        <f t="shared" si="15"/>
        <v>0</v>
      </c>
      <c r="V79" s="172">
        <f t="shared" si="15"/>
        <v>0</v>
      </c>
      <c r="W79" s="172">
        <f t="shared" si="15"/>
        <v>0</v>
      </c>
      <c r="X79" s="172">
        <f t="shared" si="15"/>
        <v>0</v>
      </c>
      <c r="Y79" s="172">
        <f t="shared" si="15"/>
        <v>0</v>
      </c>
      <c r="Z79" s="173">
        <f t="shared" si="15"/>
        <v>0</v>
      </c>
      <c r="AA79" s="172">
        <f t="shared" si="15"/>
        <v>0</v>
      </c>
      <c r="AB79" s="174">
        <f t="shared" si="10"/>
        <v>0</v>
      </c>
      <c r="AC79" s="174">
        <f t="shared" si="12"/>
        <v>0</v>
      </c>
    </row>
    <row r="80" spans="1:29" x14ac:dyDescent="0.25">
      <c r="A80" s="1">
        <v>104</v>
      </c>
      <c r="B80" s="34" t="s">
        <v>801</v>
      </c>
      <c r="C80" s="172">
        <f t="shared" si="15"/>
        <v>0</v>
      </c>
      <c r="D80" s="172">
        <f t="shared" si="15"/>
        <v>0</v>
      </c>
      <c r="E80" s="172">
        <f t="shared" si="15"/>
        <v>0</v>
      </c>
      <c r="F80" s="172">
        <f t="shared" si="15"/>
        <v>0</v>
      </c>
      <c r="G80" s="172">
        <f t="shared" si="15"/>
        <v>0</v>
      </c>
      <c r="H80" s="172">
        <f t="shared" si="15"/>
        <v>0</v>
      </c>
      <c r="I80" s="172">
        <f t="shared" si="15"/>
        <v>0</v>
      </c>
      <c r="J80" s="172">
        <f t="shared" si="15"/>
        <v>0</v>
      </c>
      <c r="K80" s="172">
        <f t="shared" si="15"/>
        <v>0</v>
      </c>
      <c r="L80" s="172">
        <f t="shared" si="15"/>
        <v>0</v>
      </c>
      <c r="M80" s="172">
        <f t="shared" si="15"/>
        <v>0</v>
      </c>
      <c r="N80" s="172">
        <f t="shared" si="15"/>
        <v>0</v>
      </c>
      <c r="O80" s="172">
        <f t="shared" si="15"/>
        <v>0</v>
      </c>
      <c r="P80" s="172">
        <f t="shared" si="15"/>
        <v>0</v>
      </c>
      <c r="Q80" s="172">
        <f t="shared" si="15"/>
        <v>0</v>
      </c>
      <c r="R80" s="172">
        <f t="shared" si="15"/>
        <v>0</v>
      </c>
      <c r="S80" s="172">
        <f t="shared" si="15"/>
        <v>0</v>
      </c>
      <c r="T80" s="172">
        <f t="shared" si="15"/>
        <v>0</v>
      </c>
      <c r="U80" s="172">
        <f t="shared" si="15"/>
        <v>0</v>
      </c>
      <c r="V80" s="172">
        <f t="shared" si="15"/>
        <v>0</v>
      </c>
      <c r="W80" s="172">
        <f t="shared" si="15"/>
        <v>0</v>
      </c>
      <c r="X80" s="172">
        <f t="shared" si="15"/>
        <v>0</v>
      </c>
      <c r="Y80" s="172">
        <f t="shared" si="15"/>
        <v>0</v>
      </c>
      <c r="Z80" s="173">
        <f t="shared" si="15"/>
        <v>0</v>
      </c>
      <c r="AA80" s="172">
        <f t="shared" si="15"/>
        <v>0</v>
      </c>
      <c r="AB80" s="174">
        <f t="shared" si="10"/>
        <v>0</v>
      </c>
      <c r="AC80" s="174">
        <f t="shared" si="12"/>
        <v>0</v>
      </c>
    </row>
    <row r="81" spans="1:29" x14ac:dyDescent="0.25">
      <c r="A81" s="1">
        <v>105</v>
      </c>
      <c r="B81" s="34" t="s">
        <v>802</v>
      </c>
      <c r="C81" s="172">
        <f t="shared" si="15"/>
        <v>0</v>
      </c>
      <c r="D81" s="172">
        <f t="shared" si="15"/>
        <v>0</v>
      </c>
      <c r="E81" s="172">
        <f t="shared" si="15"/>
        <v>0</v>
      </c>
      <c r="F81" s="172">
        <f t="shared" si="15"/>
        <v>0</v>
      </c>
      <c r="G81" s="172">
        <f t="shared" si="15"/>
        <v>0</v>
      </c>
      <c r="H81" s="172">
        <f t="shared" si="15"/>
        <v>0</v>
      </c>
      <c r="I81" s="172">
        <f t="shared" si="15"/>
        <v>0</v>
      </c>
      <c r="J81" s="172">
        <f t="shared" si="15"/>
        <v>0</v>
      </c>
      <c r="K81" s="172">
        <f t="shared" si="15"/>
        <v>0</v>
      </c>
      <c r="L81" s="172">
        <f t="shared" si="15"/>
        <v>0</v>
      </c>
      <c r="M81" s="172">
        <f t="shared" si="15"/>
        <v>0</v>
      </c>
      <c r="N81" s="172">
        <f t="shared" si="15"/>
        <v>0</v>
      </c>
      <c r="O81" s="172">
        <f t="shared" si="15"/>
        <v>0</v>
      </c>
      <c r="P81" s="172">
        <f t="shared" si="15"/>
        <v>0</v>
      </c>
      <c r="Q81" s="172">
        <f t="shared" si="15"/>
        <v>0</v>
      </c>
      <c r="R81" s="172">
        <f t="shared" si="15"/>
        <v>0</v>
      </c>
      <c r="S81" s="172">
        <f t="shared" si="15"/>
        <v>0</v>
      </c>
      <c r="T81" s="172">
        <f t="shared" si="15"/>
        <v>0</v>
      </c>
      <c r="U81" s="172">
        <f t="shared" si="15"/>
        <v>0</v>
      </c>
      <c r="V81" s="172">
        <f t="shared" si="15"/>
        <v>0</v>
      </c>
      <c r="W81" s="172">
        <f t="shared" si="15"/>
        <v>0</v>
      </c>
      <c r="X81" s="172">
        <f t="shared" si="15"/>
        <v>0</v>
      </c>
      <c r="Y81" s="172">
        <f t="shared" si="15"/>
        <v>0</v>
      </c>
      <c r="Z81" s="173">
        <f t="shared" si="15"/>
        <v>0</v>
      </c>
      <c r="AA81" s="172">
        <f t="shared" si="15"/>
        <v>0</v>
      </c>
      <c r="AB81" s="174">
        <f t="shared" si="10"/>
        <v>0</v>
      </c>
      <c r="AC81" s="174">
        <f t="shared" si="12"/>
        <v>0</v>
      </c>
    </row>
    <row r="82" spans="1:29" x14ac:dyDescent="0.25">
      <c r="A82" s="1">
        <v>106</v>
      </c>
      <c r="B82" s="34" t="s">
        <v>803</v>
      </c>
      <c r="C82" s="172">
        <f t="shared" si="15"/>
        <v>0</v>
      </c>
      <c r="D82" s="172">
        <f t="shared" si="15"/>
        <v>0</v>
      </c>
      <c r="E82" s="172">
        <f t="shared" si="15"/>
        <v>0</v>
      </c>
      <c r="F82" s="172">
        <f t="shared" si="15"/>
        <v>0</v>
      </c>
      <c r="G82" s="172">
        <f t="shared" si="15"/>
        <v>0</v>
      </c>
      <c r="H82" s="172">
        <f t="shared" si="15"/>
        <v>0</v>
      </c>
      <c r="I82" s="172">
        <f t="shared" si="15"/>
        <v>0</v>
      </c>
      <c r="J82" s="172">
        <f t="shared" si="15"/>
        <v>0</v>
      </c>
      <c r="K82" s="172">
        <f t="shared" si="15"/>
        <v>0</v>
      </c>
      <c r="L82" s="172">
        <f t="shared" si="15"/>
        <v>0</v>
      </c>
      <c r="M82" s="172">
        <f t="shared" si="15"/>
        <v>0</v>
      </c>
      <c r="N82" s="172">
        <f t="shared" si="15"/>
        <v>0</v>
      </c>
      <c r="O82" s="172">
        <f t="shared" si="15"/>
        <v>0</v>
      </c>
      <c r="P82" s="172">
        <f t="shared" si="15"/>
        <v>0</v>
      </c>
      <c r="Q82" s="172">
        <f t="shared" si="15"/>
        <v>0</v>
      </c>
      <c r="R82" s="172">
        <f t="shared" si="15"/>
        <v>0</v>
      </c>
      <c r="S82" s="172">
        <f t="shared" si="15"/>
        <v>0</v>
      </c>
      <c r="T82" s="172">
        <f t="shared" si="15"/>
        <v>0</v>
      </c>
      <c r="U82" s="172">
        <f t="shared" si="15"/>
        <v>0</v>
      </c>
      <c r="V82" s="172">
        <f t="shared" si="15"/>
        <v>0</v>
      </c>
      <c r="W82" s="172">
        <f t="shared" si="15"/>
        <v>0</v>
      </c>
      <c r="X82" s="172">
        <f t="shared" si="15"/>
        <v>0</v>
      </c>
      <c r="Y82" s="172">
        <f t="shared" si="15"/>
        <v>0</v>
      </c>
      <c r="Z82" s="173">
        <f t="shared" si="15"/>
        <v>0</v>
      </c>
      <c r="AA82" s="172">
        <f t="shared" si="15"/>
        <v>0</v>
      </c>
      <c r="AB82" s="174">
        <f t="shared" si="10"/>
        <v>0</v>
      </c>
      <c r="AC82" s="174">
        <f t="shared" si="12"/>
        <v>0</v>
      </c>
    </row>
    <row r="83" spans="1:29" x14ac:dyDescent="0.25">
      <c r="A83" s="1">
        <v>107</v>
      </c>
      <c r="B83" s="34" t="s">
        <v>804</v>
      </c>
      <c r="C83" s="172">
        <f t="shared" si="15"/>
        <v>0</v>
      </c>
      <c r="D83" s="172">
        <f t="shared" si="15"/>
        <v>0</v>
      </c>
      <c r="E83" s="172">
        <f t="shared" si="15"/>
        <v>0</v>
      </c>
      <c r="F83" s="172">
        <f t="shared" si="15"/>
        <v>0</v>
      </c>
      <c r="G83" s="172">
        <f t="shared" si="15"/>
        <v>0</v>
      </c>
      <c r="H83" s="172">
        <f t="shared" si="15"/>
        <v>0</v>
      </c>
      <c r="I83" s="172">
        <f t="shared" si="15"/>
        <v>0</v>
      </c>
      <c r="J83" s="172">
        <f t="shared" si="15"/>
        <v>0</v>
      </c>
      <c r="K83" s="172">
        <f t="shared" si="15"/>
        <v>0</v>
      </c>
      <c r="L83" s="172">
        <f t="shared" si="15"/>
        <v>0</v>
      </c>
      <c r="M83" s="172">
        <f t="shared" si="15"/>
        <v>0</v>
      </c>
      <c r="N83" s="172">
        <f t="shared" si="15"/>
        <v>0</v>
      </c>
      <c r="O83" s="172">
        <f t="shared" si="15"/>
        <v>0</v>
      </c>
      <c r="P83" s="172">
        <f t="shared" si="15"/>
        <v>0</v>
      </c>
      <c r="Q83" s="172">
        <f t="shared" si="15"/>
        <v>0</v>
      </c>
      <c r="R83" s="172">
        <f t="shared" si="15"/>
        <v>0</v>
      </c>
      <c r="S83" s="172">
        <f t="shared" si="15"/>
        <v>0</v>
      </c>
      <c r="T83" s="172">
        <f t="shared" si="15"/>
        <v>0</v>
      </c>
      <c r="U83" s="172">
        <f t="shared" si="15"/>
        <v>0</v>
      </c>
      <c r="V83" s="172">
        <f t="shared" si="15"/>
        <v>0</v>
      </c>
      <c r="W83" s="172">
        <f t="shared" si="15"/>
        <v>0</v>
      </c>
      <c r="X83" s="172">
        <f t="shared" si="15"/>
        <v>0</v>
      </c>
      <c r="Y83" s="172">
        <f t="shared" si="15"/>
        <v>0</v>
      </c>
      <c r="Z83" s="173">
        <f t="shared" si="15"/>
        <v>0</v>
      </c>
      <c r="AA83" s="172">
        <f t="shared" si="15"/>
        <v>0</v>
      </c>
      <c r="AB83" s="174">
        <f t="shared" si="10"/>
        <v>0</v>
      </c>
      <c r="AC83" s="174">
        <f t="shared" si="12"/>
        <v>0</v>
      </c>
    </row>
    <row r="84" spans="1:29" x14ac:dyDescent="0.25">
      <c r="A84" s="1">
        <f t="shared" si="11"/>
        <v>108</v>
      </c>
      <c r="B84" s="34" t="s">
        <v>805</v>
      </c>
      <c r="C84" s="172">
        <f t="shared" si="15"/>
        <v>1064.8608856806104</v>
      </c>
      <c r="D84" s="172">
        <f t="shared" si="15"/>
        <v>1804.2935318341365</v>
      </c>
      <c r="E84" s="172">
        <f t="shared" si="15"/>
        <v>3104.9199810207128</v>
      </c>
      <c r="F84" s="172">
        <f t="shared" si="15"/>
        <v>1915.2080770666041</v>
      </c>
      <c r="G84" s="172">
        <f t="shared" si="15"/>
        <v>989.56305935244268</v>
      </c>
      <c r="H84" s="172">
        <f t="shared" si="15"/>
        <v>990.13548643432853</v>
      </c>
      <c r="I84" s="172">
        <f t="shared" si="15"/>
        <v>2913.9321058162382</v>
      </c>
      <c r="J84" s="172">
        <f t="shared" si="15"/>
        <v>65.042607584149977</v>
      </c>
      <c r="K84" s="172">
        <f t="shared" si="15"/>
        <v>2933.8913449258275</v>
      </c>
      <c r="L84" s="172">
        <f t="shared" si="15"/>
        <v>2967.6237044651916</v>
      </c>
      <c r="M84" s="172">
        <f t="shared" si="15"/>
        <v>186.22281763273364</v>
      </c>
      <c r="N84" s="172">
        <f t="shared" si="15"/>
        <v>306.84409035046832</v>
      </c>
      <c r="O84" s="172">
        <f t="shared" si="15"/>
        <v>232.49600801270867</v>
      </c>
      <c r="P84" s="172">
        <f t="shared" si="15"/>
        <v>1242.7549525566897</v>
      </c>
      <c r="Q84" s="172">
        <f t="shared" si="15"/>
        <v>671.51797196571192</v>
      </c>
      <c r="R84" s="172">
        <f t="shared" si="15"/>
        <v>807.62952898550725</v>
      </c>
      <c r="S84" s="172">
        <f t="shared" si="15"/>
        <v>665.60758082497216</v>
      </c>
      <c r="T84" s="172">
        <f t="shared" si="15"/>
        <v>1484.8976535197205</v>
      </c>
      <c r="U84" s="172">
        <f t="shared" si="15"/>
        <v>4531.7672549246627</v>
      </c>
      <c r="V84" s="172">
        <f t="shared" si="15"/>
        <v>1035.8091911242882</v>
      </c>
      <c r="W84" s="172">
        <f t="shared" si="15"/>
        <v>2305.8984737330297</v>
      </c>
      <c r="X84" s="172">
        <f t="shared" si="15"/>
        <v>892.36668725550749</v>
      </c>
      <c r="Y84" s="172">
        <f t="shared" si="15"/>
        <v>683.26930122790168</v>
      </c>
      <c r="Z84" s="173">
        <f t="shared" si="15"/>
        <v>695.82186261094375</v>
      </c>
      <c r="AA84" s="172">
        <f t="shared" si="15"/>
        <v>1890.4634893542093</v>
      </c>
      <c r="AB84" s="174">
        <f t="shared" si="10"/>
        <v>1437.1822566210458</v>
      </c>
      <c r="AC84" s="174">
        <f t="shared" si="12"/>
        <v>1890.4634893542093</v>
      </c>
    </row>
    <row r="85" spans="1:29" x14ac:dyDescent="0.25">
      <c r="A85" s="1">
        <f t="shared" si="11"/>
        <v>109</v>
      </c>
      <c r="B85" s="34" t="s">
        <v>806</v>
      </c>
      <c r="C85" s="172">
        <f t="shared" si="15"/>
        <v>0</v>
      </c>
      <c r="D85" s="172">
        <f t="shared" si="15"/>
        <v>0</v>
      </c>
      <c r="E85" s="172">
        <f t="shared" si="15"/>
        <v>0</v>
      </c>
      <c r="F85" s="172">
        <f t="shared" si="15"/>
        <v>0</v>
      </c>
      <c r="G85" s="172">
        <f t="shared" si="15"/>
        <v>0</v>
      </c>
      <c r="H85" s="172">
        <f t="shared" si="15"/>
        <v>0</v>
      </c>
      <c r="I85" s="172">
        <f t="shared" si="15"/>
        <v>0</v>
      </c>
      <c r="J85" s="172">
        <f t="shared" si="15"/>
        <v>0</v>
      </c>
      <c r="K85" s="172">
        <f t="shared" si="15"/>
        <v>0</v>
      </c>
      <c r="L85" s="172">
        <f t="shared" si="15"/>
        <v>0</v>
      </c>
      <c r="M85" s="172">
        <f t="shared" si="15"/>
        <v>0</v>
      </c>
      <c r="N85" s="172">
        <f t="shared" si="15"/>
        <v>0</v>
      </c>
      <c r="O85" s="172">
        <f t="shared" si="15"/>
        <v>0</v>
      </c>
      <c r="P85" s="172">
        <f t="shared" si="15"/>
        <v>0</v>
      </c>
      <c r="Q85" s="172">
        <f t="shared" si="15"/>
        <v>0</v>
      </c>
      <c r="R85" s="172">
        <f t="shared" si="15"/>
        <v>0</v>
      </c>
      <c r="S85" s="172">
        <f t="shared" si="15"/>
        <v>0</v>
      </c>
      <c r="T85" s="172">
        <f t="shared" si="15"/>
        <v>0</v>
      </c>
      <c r="U85" s="172">
        <f t="shared" si="15"/>
        <v>0</v>
      </c>
      <c r="V85" s="172">
        <f t="shared" si="15"/>
        <v>0</v>
      </c>
      <c r="W85" s="172">
        <f t="shared" si="15"/>
        <v>0</v>
      </c>
      <c r="X85" s="172">
        <f t="shared" si="15"/>
        <v>0</v>
      </c>
      <c r="Y85" s="172">
        <f t="shared" si="15"/>
        <v>0</v>
      </c>
      <c r="Z85" s="173">
        <f t="shared" si="15"/>
        <v>0</v>
      </c>
      <c r="AA85" s="172">
        <f t="shared" si="15"/>
        <v>0</v>
      </c>
      <c r="AB85" s="174">
        <f t="shared" si="10"/>
        <v>0</v>
      </c>
      <c r="AC85" s="174">
        <f t="shared" si="12"/>
        <v>0</v>
      </c>
    </row>
    <row r="86" spans="1:29" x14ac:dyDescent="0.25">
      <c r="A86" s="1">
        <f t="shared" si="11"/>
        <v>110</v>
      </c>
      <c r="B86" s="175" t="s">
        <v>807</v>
      </c>
      <c r="C86" s="176">
        <f t="shared" si="15"/>
        <v>5.40702496557362</v>
      </c>
      <c r="D86" s="176">
        <f t="shared" si="15"/>
        <v>64.180339699239354</v>
      </c>
      <c r="E86" s="176">
        <f t="shared" si="15"/>
        <v>0</v>
      </c>
      <c r="F86" s="176">
        <f t="shared" si="15"/>
        <v>6.1535112573079207</v>
      </c>
      <c r="G86" s="176">
        <f t="shared" si="15"/>
        <v>73.271854013375588</v>
      </c>
      <c r="H86" s="176">
        <f t="shared" si="15"/>
        <v>6.6069928482234079</v>
      </c>
      <c r="I86" s="176">
        <f t="shared" si="15"/>
        <v>73.267601772741813</v>
      </c>
      <c r="J86" s="176">
        <f t="shared" si="15"/>
        <v>4.0869803396433131</v>
      </c>
      <c r="K86" s="176">
        <f t="shared" si="15"/>
        <v>15.805088908537185</v>
      </c>
      <c r="L86" s="176">
        <f t="shared" si="15"/>
        <v>23.407361783772526</v>
      </c>
      <c r="M86" s="176">
        <f t="shared" si="15"/>
        <v>0</v>
      </c>
      <c r="N86" s="176">
        <f t="shared" si="15"/>
        <v>4.2152250992357789</v>
      </c>
      <c r="O86" s="176">
        <f t="shared" si="15"/>
        <v>0</v>
      </c>
      <c r="P86" s="176">
        <f t="shared" si="15"/>
        <v>0.29406014574456407</v>
      </c>
      <c r="Q86" s="176">
        <f t="shared" si="15"/>
        <v>9.5883458565769608</v>
      </c>
      <c r="R86" s="176">
        <f t="shared" si="15"/>
        <v>37.590579710144929</v>
      </c>
      <c r="S86" s="176">
        <f t="shared" si="15"/>
        <v>0</v>
      </c>
      <c r="T86" s="176">
        <f t="shared" si="15"/>
        <v>0</v>
      </c>
      <c r="U86" s="176">
        <f t="shared" si="15"/>
        <v>51.251495454370037</v>
      </c>
      <c r="V86" s="176">
        <f t="shared" si="15"/>
        <v>0.39071740604646027</v>
      </c>
      <c r="W86" s="176">
        <f t="shared" si="15"/>
        <v>0</v>
      </c>
      <c r="X86" s="176">
        <f t="shared" si="15"/>
        <v>1595.5270743257154</v>
      </c>
      <c r="Y86" s="176">
        <f t="shared" si="15"/>
        <v>22.776462111892776</v>
      </c>
      <c r="Z86" s="177">
        <f t="shared" si="15"/>
        <v>27.295541697540717</v>
      </c>
      <c r="AA86" s="176">
        <f t="shared" si="15"/>
        <v>33.604554105387422</v>
      </c>
      <c r="AB86" s="174">
        <f t="shared" si="10"/>
        <v>84.213177391486767</v>
      </c>
      <c r="AC86" s="174">
        <f t="shared" si="12"/>
        <v>33.604554105387422</v>
      </c>
    </row>
    <row r="87" spans="1:29" x14ac:dyDescent="0.25">
      <c r="A87" s="130">
        <v>111</v>
      </c>
      <c r="B87" s="183" t="s">
        <v>808</v>
      </c>
      <c r="C87" s="184">
        <f t="shared" si="15"/>
        <v>1077.6393226634707</v>
      </c>
      <c r="D87" s="184">
        <f t="shared" si="15"/>
        <v>2258.9961030705595</v>
      </c>
      <c r="E87" s="184">
        <f t="shared" si="15"/>
        <v>3274.3664332687385</v>
      </c>
      <c r="F87" s="184">
        <f t="shared" si="15"/>
        <v>2159.8112725111605</v>
      </c>
      <c r="G87" s="184">
        <f t="shared" si="15"/>
        <v>1062.9368359325915</v>
      </c>
      <c r="H87" s="184">
        <f t="shared" ref="C87:AA88" si="16">H34/H$55</f>
        <v>1055.7163128618458</v>
      </c>
      <c r="I87" s="184">
        <f t="shared" si="16"/>
        <v>3044.6448576780735</v>
      </c>
      <c r="J87" s="184">
        <f t="shared" si="16"/>
        <v>71.172925923671556</v>
      </c>
      <c r="K87" s="184">
        <f t="shared" si="16"/>
        <v>2989.1197563611358</v>
      </c>
      <c r="L87" s="184">
        <f t="shared" si="16"/>
        <v>3214.0212425613372</v>
      </c>
      <c r="M87" s="184">
        <f t="shared" si="16"/>
        <v>206.27782605430573</v>
      </c>
      <c r="N87" s="184">
        <f t="shared" si="16"/>
        <v>310.85731237021656</v>
      </c>
      <c r="O87" s="184">
        <f t="shared" si="16"/>
        <v>267.94444467249281</v>
      </c>
      <c r="P87" s="184">
        <f t="shared" si="16"/>
        <v>1423.2128079530148</v>
      </c>
      <c r="Q87" s="184">
        <f t="shared" si="16"/>
        <v>681.10631782228893</v>
      </c>
      <c r="R87" s="184">
        <f t="shared" si="16"/>
        <v>1611.8627717391305</v>
      </c>
      <c r="S87" s="184">
        <f t="shared" si="16"/>
        <v>1470.0111482720179</v>
      </c>
      <c r="T87" s="184">
        <f t="shared" si="16"/>
        <v>1652.0393651946322</v>
      </c>
      <c r="U87" s="184">
        <f t="shared" si="16"/>
        <v>4684.6894141126786</v>
      </c>
      <c r="V87" s="184">
        <f t="shared" si="16"/>
        <v>1257.7958176284124</v>
      </c>
      <c r="W87" s="184">
        <f t="shared" si="16"/>
        <v>2542.4487730837336</v>
      </c>
      <c r="X87" s="184">
        <f t="shared" si="16"/>
        <v>3692.6137533456867</v>
      </c>
      <c r="Y87" s="184">
        <f t="shared" si="16"/>
        <v>1852.7766463278592</v>
      </c>
      <c r="Z87" s="185">
        <f t="shared" si="16"/>
        <v>771.48482078630116</v>
      </c>
      <c r="AA87" s="184">
        <f t="shared" si="16"/>
        <v>2094.8138986811769</v>
      </c>
      <c r="AB87" s="174">
        <f t="shared" si="10"/>
        <v>1776.3977617581402</v>
      </c>
      <c r="AC87" s="174">
        <f t="shared" si="12"/>
        <v>2094.8138986811764</v>
      </c>
    </row>
    <row r="88" spans="1:29" x14ac:dyDescent="0.25">
      <c r="A88" s="1">
        <v>112</v>
      </c>
      <c r="B88" s="169" t="s">
        <v>809</v>
      </c>
      <c r="C88" s="172">
        <f t="shared" si="16"/>
        <v>2449.0755475480873</v>
      </c>
      <c r="D88" s="172">
        <f t="shared" si="16"/>
        <v>2591.4273694037302</v>
      </c>
      <c r="E88" s="172">
        <f t="shared" si="16"/>
        <v>3562.8600188905984</v>
      </c>
      <c r="F88" s="172">
        <f t="shared" si="16"/>
        <v>2707.6506848368417</v>
      </c>
      <c r="G88" s="172">
        <f t="shared" si="16"/>
        <v>1853.8884157323764</v>
      </c>
      <c r="H88" s="172">
        <f t="shared" si="16"/>
        <v>1522.3095697582019</v>
      </c>
      <c r="I88" s="172">
        <f t="shared" si="16"/>
        <v>3475.2350710467399</v>
      </c>
      <c r="J88" s="172">
        <f t="shared" si="16"/>
        <v>627.39972000730415</v>
      </c>
      <c r="K88" s="172">
        <f t="shared" si="16"/>
        <v>3361.5649867374004</v>
      </c>
      <c r="L88" s="172">
        <f t="shared" si="16"/>
        <v>3723.4649657256546</v>
      </c>
      <c r="M88" s="172">
        <f t="shared" si="16"/>
        <v>1223.9743919839507</v>
      </c>
      <c r="N88" s="172">
        <f t="shared" si="16"/>
        <v>1842.5633201960702</v>
      </c>
      <c r="O88" s="172">
        <f t="shared" si="16"/>
        <v>1069.7319108586159</v>
      </c>
      <c r="P88" s="172">
        <f t="shared" si="16"/>
        <v>1799.7332569169751</v>
      </c>
      <c r="Q88" s="172">
        <f t="shared" si="16"/>
        <v>1138.2733837703922</v>
      </c>
      <c r="R88" s="172">
        <f t="shared" si="16"/>
        <v>2994.652626811594</v>
      </c>
      <c r="S88" s="172">
        <f t="shared" si="16"/>
        <v>2510.1003344481605</v>
      </c>
      <c r="T88" s="172">
        <f t="shared" si="16"/>
        <v>2049.3070999561264</v>
      </c>
      <c r="U88" s="172">
        <f t="shared" si="16"/>
        <v>5248.2669268895106</v>
      </c>
      <c r="V88" s="172">
        <f t="shared" si="16"/>
        <v>1643.2111372202683</v>
      </c>
      <c r="W88" s="172">
        <f t="shared" si="16"/>
        <v>3826.0603760856734</v>
      </c>
      <c r="X88" s="172">
        <f t="shared" si="16"/>
        <v>5329.5295449866171</v>
      </c>
      <c r="Y88" s="172">
        <f t="shared" si="16"/>
        <v>2972.5282822679847</v>
      </c>
      <c r="Z88" s="173">
        <f t="shared" si="16"/>
        <v>1824.4176298467746</v>
      </c>
      <c r="AA88" s="172">
        <f t="shared" si="16"/>
        <v>2720.8094104081042</v>
      </c>
      <c r="AB88" s="174">
        <f t="shared" si="10"/>
        <v>2556.1344404969018</v>
      </c>
      <c r="AC88" s="174">
        <f t="shared" si="12"/>
        <v>2720.8094104081042</v>
      </c>
    </row>
    <row r="90" spans="1:29" x14ac:dyDescent="0.25">
      <c r="C90" s="187">
        <f>SUM(C7,C16,C17,C24,C25,C30,C31)/C55</f>
        <v>2443.668522582514</v>
      </c>
      <c r="D90" s="187">
        <f t="shared" ref="D90:AC90" si="17">SUM(D7,D16,D17,D24,D25,D30,D31)/D55</f>
        <v>2527.2470297044906</v>
      </c>
      <c r="E90" s="187">
        <f t="shared" si="17"/>
        <v>3562.8600188905984</v>
      </c>
      <c r="F90" s="187">
        <f t="shared" si="17"/>
        <v>2719.4487443506146</v>
      </c>
      <c r="G90" s="187">
        <f t="shared" si="17"/>
        <v>1780.6165617190009</v>
      </c>
      <c r="H90" s="187">
        <f t="shared" si="17"/>
        <v>1515.7025769099785</v>
      </c>
      <c r="I90" s="187">
        <f t="shared" si="17"/>
        <v>3385.428519212318</v>
      </c>
      <c r="J90" s="187">
        <f t="shared" si="17"/>
        <v>623.31273966766082</v>
      </c>
      <c r="K90" s="187">
        <f t="shared" si="17"/>
        <v>3345.7598978288634</v>
      </c>
      <c r="L90" s="187">
        <f t="shared" si="17"/>
        <v>3684.9542934876526</v>
      </c>
      <c r="M90" s="187">
        <f t="shared" si="17"/>
        <v>1223.9743919839507</v>
      </c>
      <c r="N90" s="187">
        <f t="shared" si="17"/>
        <v>1838.3480950968344</v>
      </c>
      <c r="O90" s="187">
        <f t="shared" si="17"/>
        <v>1069.7319108586159</v>
      </c>
      <c r="P90" s="187">
        <f t="shared" si="17"/>
        <v>1730.26034232029</v>
      </c>
      <c r="Q90" s="187">
        <f t="shared" si="17"/>
        <v>1128.6850379138152</v>
      </c>
      <c r="R90" s="187">
        <f t="shared" si="17"/>
        <v>2957.0620471014495</v>
      </c>
      <c r="S90" s="187">
        <f t="shared" si="17"/>
        <v>2510.1003344481605</v>
      </c>
      <c r="T90" s="187">
        <f t="shared" si="17"/>
        <v>2049.3070999561264</v>
      </c>
      <c r="U90" s="187">
        <f t="shared" si="17"/>
        <v>5113.6967080707673</v>
      </c>
      <c r="V90" s="187">
        <f t="shared" si="17"/>
        <v>1549.666845400495</v>
      </c>
      <c r="W90" s="187">
        <f t="shared" si="17"/>
        <v>3826.0603760856734</v>
      </c>
      <c r="X90" s="187">
        <f t="shared" si="17"/>
        <v>3734.002470660902</v>
      </c>
      <c r="Y90" s="187">
        <f t="shared" si="17"/>
        <v>2949.751820156092</v>
      </c>
      <c r="Z90" s="187">
        <f t="shared" si="17"/>
        <v>1797.1220881492341</v>
      </c>
      <c r="AA90" s="187">
        <f t="shared" si="17"/>
        <v>2666.2585994888013</v>
      </c>
      <c r="AB90" s="187" t="e">
        <f t="shared" si="17"/>
        <v>#DIV/0!</v>
      </c>
      <c r="AC90" s="187" t="e">
        <f t="shared" si="17"/>
        <v>#DIV/0!</v>
      </c>
    </row>
  </sheetData>
  <mergeCells count="3">
    <mergeCell ref="B4:AA4"/>
    <mergeCell ref="B37:AA37"/>
    <mergeCell ref="B57:AA57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"/>
  <dimension ref="A1:AM25"/>
  <sheetViews>
    <sheetView workbookViewId="0">
      <selection activeCell="H36" sqref="H36"/>
    </sheetView>
  </sheetViews>
  <sheetFormatPr defaultRowHeight="15" x14ac:dyDescent="0.25"/>
  <sheetData>
    <row r="1" spans="1:39" x14ac:dyDescent="0.25">
      <c r="A1" t="s">
        <v>60</v>
      </c>
      <c r="B1" t="s">
        <v>59</v>
      </c>
      <c r="C1" t="s">
        <v>160</v>
      </c>
      <c r="D1" t="s">
        <v>161</v>
      </c>
      <c r="E1" t="s">
        <v>162</v>
      </c>
      <c r="F1" t="s">
        <v>163</v>
      </c>
      <c r="G1" t="s">
        <v>165</v>
      </c>
      <c r="H1" t="s">
        <v>167</v>
      </c>
      <c r="I1" t="s">
        <v>169</v>
      </c>
      <c r="J1" t="s">
        <v>170</v>
      </c>
      <c r="K1" t="s">
        <v>171</v>
      </c>
      <c r="L1" t="s">
        <v>173</v>
      </c>
      <c r="M1" t="s">
        <v>174</v>
      </c>
      <c r="N1" t="s">
        <v>175</v>
      </c>
      <c r="O1" t="s">
        <v>176</v>
      </c>
      <c r="P1" t="s">
        <v>178</v>
      </c>
      <c r="Q1" t="s">
        <v>179</v>
      </c>
      <c r="R1" t="s">
        <v>180</v>
      </c>
      <c r="S1" t="s">
        <v>181</v>
      </c>
      <c r="T1" t="s">
        <v>182</v>
      </c>
      <c r="U1" t="s">
        <v>183</v>
      </c>
      <c r="V1" t="s">
        <v>184</v>
      </c>
      <c r="W1" t="s">
        <v>185</v>
      </c>
      <c r="X1" t="s">
        <v>186</v>
      </c>
      <c r="Y1" t="s">
        <v>187</v>
      </c>
      <c r="Z1" t="s">
        <v>188</v>
      </c>
      <c r="AA1" t="s">
        <v>189</v>
      </c>
      <c r="AB1" t="s">
        <v>190</v>
      </c>
      <c r="AC1" t="s">
        <v>191</v>
      </c>
      <c r="AD1" t="s">
        <v>192</v>
      </c>
      <c r="AE1" t="s">
        <v>193</v>
      </c>
      <c r="AF1" t="s">
        <v>194</v>
      </c>
      <c r="AG1" t="s">
        <v>195</v>
      </c>
      <c r="AH1" t="s">
        <v>196</v>
      </c>
      <c r="AI1" t="s">
        <v>197</v>
      </c>
      <c r="AJ1" t="s">
        <v>198</v>
      </c>
      <c r="AK1" t="s">
        <v>199</v>
      </c>
      <c r="AL1" t="s">
        <v>200</v>
      </c>
      <c r="AM1" t="s">
        <v>201</v>
      </c>
    </row>
    <row r="2" spans="1:39" x14ac:dyDescent="0.25">
      <c r="A2">
        <v>8</v>
      </c>
      <c r="B2">
        <v>2016</v>
      </c>
      <c r="C2">
        <v>0</v>
      </c>
      <c r="D2">
        <v>36</v>
      </c>
      <c r="E2">
        <v>36</v>
      </c>
      <c r="F2" t="s">
        <v>164</v>
      </c>
      <c r="G2" t="s">
        <v>166</v>
      </c>
      <c r="H2" t="s">
        <v>168</v>
      </c>
      <c r="I2">
        <v>0</v>
      </c>
      <c r="J2">
        <v>0</v>
      </c>
      <c r="K2" t="s">
        <v>172</v>
      </c>
      <c r="L2">
        <v>4727.3100000000004</v>
      </c>
      <c r="M2">
        <v>158.26</v>
      </c>
      <c r="N2">
        <v>210</v>
      </c>
      <c r="O2" t="s">
        <v>177</v>
      </c>
      <c r="P2">
        <v>103988993</v>
      </c>
      <c r="Q2">
        <v>887546484</v>
      </c>
      <c r="R2">
        <v>991535477</v>
      </c>
      <c r="S2">
        <v>13380601</v>
      </c>
      <c r="T2">
        <v>4894558</v>
      </c>
      <c r="U2">
        <v>49608</v>
      </c>
      <c r="V2">
        <v>18324767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12</v>
      </c>
    </row>
    <row r="3" spans="1:39" x14ac:dyDescent="0.25">
      <c r="A3">
        <v>12</v>
      </c>
      <c r="B3">
        <v>2016</v>
      </c>
      <c r="C3">
        <v>0</v>
      </c>
      <c r="D3">
        <v>36</v>
      </c>
      <c r="E3">
        <v>36</v>
      </c>
      <c r="F3" t="s">
        <v>164</v>
      </c>
      <c r="G3" t="s">
        <v>166</v>
      </c>
      <c r="H3" t="s">
        <v>168</v>
      </c>
      <c r="I3">
        <v>0</v>
      </c>
      <c r="J3">
        <v>0</v>
      </c>
      <c r="K3" t="s">
        <v>172</v>
      </c>
      <c r="L3">
        <v>702.61</v>
      </c>
      <c r="M3">
        <v>5.3</v>
      </c>
      <c r="N3">
        <v>29</v>
      </c>
      <c r="O3" t="s">
        <v>177</v>
      </c>
      <c r="P3">
        <v>8500204</v>
      </c>
      <c r="Q3">
        <v>84072138</v>
      </c>
      <c r="R3">
        <v>92572342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12</v>
      </c>
    </row>
    <row r="4" spans="1:39" x14ac:dyDescent="0.25">
      <c r="A4">
        <v>23</v>
      </c>
      <c r="B4">
        <v>2016</v>
      </c>
      <c r="C4">
        <v>0</v>
      </c>
      <c r="D4">
        <v>36</v>
      </c>
      <c r="E4">
        <v>36</v>
      </c>
      <c r="F4" t="s">
        <v>164</v>
      </c>
      <c r="G4" t="s">
        <v>166</v>
      </c>
      <c r="H4" t="s">
        <v>168</v>
      </c>
      <c r="I4">
        <v>0</v>
      </c>
      <c r="J4">
        <v>0</v>
      </c>
      <c r="K4" t="s">
        <v>172</v>
      </c>
      <c r="L4">
        <v>2894.12</v>
      </c>
      <c r="M4">
        <v>0</v>
      </c>
      <c r="N4">
        <v>316</v>
      </c>
      <c r="O4" t="s">
        <v>177</v>
      </c>
      <c r="P4">
        <v>45546228</v>
      </c>
      <c r="Q4">
        <v>1324772480</v>
      </c>
      <c r="R4">
        <v>1370318708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12</v>
      </c>
    </row>
    <row r="5" spans="1:39" x14ac:dyDescent="0.25">
      <c r="A5">
        <v>27</v>
      </c>
      <c r="B5">
        <v>2016</v>
      </c>
      <c r="C5">
        <v>0</v>
      </c>
      <c r="D5">
        <v>36</v>
      </c>
      <c r="E5">
        <v>36</v>
      </c>
      <c r="F5" t="s">
        <v>164</v>
      </c>
      <c r="G5" t="s">
        <v>166</v>
      </c>
      <c r="H5" t="s">
        <v>168</v>
      </c>
      <c r="I5">
        <v>0</v>
      </c>
      <c r="J5">
        <v>0</v>
      </c>
      <c r="K5" t="s">
        <v>172</v>
      </c>
      <c r="L5">
        <v>1879</v>
      </c>
      <c r="M5">
        <v>376.09</v>
      </c>
      <c r="N5">
        <v>149</v>
      </c>
      <c r="O5" t="s">
        <v>177</v>
      </c>
      <c r="P5">
        <v>33379970</v>
      </c>
      <c r="Q5">
        <v>286607077</v>
      </c>
      <c r="R5">
        <v>319987047</v>
      </c>
      <c r="S5">
        <v>638356</v>
      </c>
      <c r="T5">
        <v>7011216</v>
      </c>
      <c r="U5">
        <v>0</v>
      </c>
      <c r="V5">
        <v>7649572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12</v>
      </c>
    </row>
    <row r="6" spans="1:39" x14ac:dyDescent="0.25">
      <c r="A6">
        <v>49</v>
      </c>
      <c r="B6">
        <v>2016</v>
      </c>
      <c r="C6">
        <v>0</v>
      </c>
      <c r="D6">
        <v>36</v>
      </c>
      <c r="E6">
        <v>36</v>
      </c>
      <c r="F6" t="s">
        <v>164</v>
      </c>
      <c r="G6" t="s">
        <v>166</v>
      </c>
      <c r="H6" t="s">
        <v>168</v>
      </c>
      <c r="I6">
        <v>0</v>
      </c>
      <c r="J6">
        <v>0</v>
      </c>
      <c r="K6" t="s">
        <v>172</v>
      </c>
      <c r="L6">
        <v>1379.3</v>
      </c>
      <c r="M6">
        <v>469.61</v>
      </c>
      <c r="N6">
        <v>13</v>
      </c>
      <c r="O6" t="s">
        <v>177</v>
      </c>
      <c r="P6">
        <v>14220094</v>
      </c>
      <c r="Q6">
        <v>245057552</v>
      </c>
      <c r="R6">
        <v>259277646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12</v>
      </c>
    </row>
    <row r="7" spans="1:39" x14ac:dyDescent="0.25">
      <c r="A7">
        <v>51</v>
      </c>
      <c r="B7">
        <v>2016</v>
      </c>
      <c r="C7">
        <v>0</v>
      </c>
      <c r="D7">
        <v>36</v>
      </c>
      <c r="E7">
        <v>36</v>
      </c>
      <c r="F7" t="s">
        <v>164</v>
      </c>
      <c r="G7" t="s">
        <v>166</v>
      </c>
      <c r="H7" t="s">
        <v>168</v>
      </c>
      <c r="I7">
        <v>0</v>
      </c>
      <c r="J7">
        <v>0</v>
      </c>
      <c r="K7" t="s">
        <v>172</v>
      </c>
      <c r="L7">
        <v>1257.55</v>
      </c>
      <c r="M7">
        <v>64.430000000000007</v>
      </c>
      <c r="N7">
        <v>17</v>
      </c>
      <c r="O7" t="s">
        <v>177</v>
      </c>
      <c r="P7">
        <v>12028039</v>
      </c>
      <c r="Q7">
        <v>178853061</v>
      </c>
      <c r="R7">
        <v>190881100</v>
      </c>
      <c r="S7">
        <v>76906</v>
      </c>
      <c r="T7">
        <v>1963005</v>
      </c>
      <c r="U7">
        <v>0</v>
      </c>
      <c r="V7">
        <v>2039911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12</v>
      </c>
    </row>
    <row r="8" spans="1:39" x14ac:dyDescent="0.25">
      <c r="A8">
        <v>61</v>
      </c>
      <c r="B8">
        <v>2016</v>
      </c>
      <c r="C8">
        <v>0</v>
      </c>
      <c r="D8">
        <v>36</v>
      </c>
      <c r="E8">
        <v>36</v>
      </c>
      <c r="F8" t="s">
        <v>164</v>
      </c>
      <c r="G8" t="s">
        <v>166</v>
      </c>
      <c r="H8" t="s">
        <v>168</v>
      </c>
      <c r="I8">
        <v>0</v>
      </c>
      <c r="J8">
        <v>0</v>
      </c>
      <c r="K8" t="s">
        <v>172</v>
      </c>
      <c r="L8">
        <v>1007.8</v>
      </c>
      <c r="M8">
        <v>10.1</v>
      </c>
      <c r="N8">
        <v>178</v>
      </c>
      <c r="O8" t="s">
        <v>177</v>
      </c>
      <c r="P8">
        <v>4360567</v>
      </c>
      <c r="Q8">
        <v>80384831</v>
      </c>
      <c r="R8">
        <v>84745398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12</v>
      </c>
    </row>
    <row r="9" spans="1:39" x14ac:dyDescent="0.25">
      <c r="A9">
        <v>70</v>
      </c>
      <c r="B9">
        <v>2016</v>
      </c>
      <c r="C9">
        <v>0</v>
      </c>
      <c r="D9">
        <v>36</v>
      </c>
      <c r="E9">
        <v>36</v>
      </c>
      <c r="F9" t="s">
        <v>164</v>
      </c>
      <c r="G9" t="s">
        <v>166</v>
      </c>
      <c r="H9" t="s">
        <v>168</v>
      </c>
      <c r="I9">
        <v>0</v>
      </c>
      <c r="J9">
        <v>0</v>
      </c>
      <c r="K9" t="s">
        <v>172</v>
      </c>
      <c r="L9">
        <v>4861.24</v>
      </c>
      <c r="M9">
        <v>11.02</v>
      </c>
      <c r="N9">
        <v>203</v>
      </c>
      <c r="O9" t="s">
        <v>177</v>
      </c>
      <c r="P9">
        <v>33098328</v>
      </c>
      <c r="Q9">
        <v>592880317</v>
      </c>
      <c r="R9">
        <v>625978645</v>
      </c>
      <c r="S9">
        <v>6975999</v>
      </c>
      <c r="T9">
        <v>1302613</v>
      </c>
      <c r="U9">
        <v>4139757</v>
      </c>
      <c r="V9">
        <v>12418369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12</v>
      </c>
    </row>
    <row r="10" spans="1:39" x14ac:dyDescent="0.25">
      <c r="A10">
        <v>80</v>
      </c>
      <c r="B10">
        <v>2016</v>
      </c>
      <c r="C10">
        <v>0</v>
      </c>
      <c r="D10">
        <v>36</v>
      </c>
      <c r="E10">
        <v>36</v>
      </c>
      <c r="F10" t="s">
        <v>164</v>
      </c>
      <c r="G10" t="s">
        <v>166</v>
      </c>
      <c r="H10" t="s">
        <v>168</v>
      </c>
      <c r="I10">
        <v>0</v>
      </c>
      <c r="J10">
        <v>0</v>
      </c>
      <c r="K10" t="s">
        <v>172</v>
      </c>
      <c r="L10">
        <v>2469.88</v>
      </c>
      <c r="M10">
        <v>66.48</v>
      </c>
      <c r="N10">
        <v>146</v>
      </c>
      <c r="O10" t="s">
        <v>177</v>
      </c>
      <c r="P10">
        <v>50465522</v>
      </c>
      <c r="Q10">
        <v>572369369</v>
      </c>
      <c r="R10">
        <v>622834891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12</v>
      </c>
    </row>
    <row r="11" spans="1:39" x14ac:dyDescent="0.25">
      <c r="A11">
        <v>84</v>
      </c>
      <c r="B11">
        <v>2016</v>
      </c>
      <c r="C11">
        <v>0</v>
      </c>
      <c r="D11">
        <v>36</v>
      </c>
      <c r="E11">
        <v>36</v>
      </c>
      <c r="F11" t="s">
        <v>164</v>
      </c>
      <c r="G11" t="s">
        <v>166</v>
      </c>
      <c r="H11" t="s">
        <v>168</v>
      </c>
      <c r="I11">
        <v>0</v>
      </c>
      <c r="J11">
        <v>0</v>
      </c>
      <c r="K11" t="s">
        <v>172</v>
      </c>
      <c r="L11">
        <v>63.7</v>
      </c>
      <c r="M11">
        <v>26</v>
      </c>
      <c r="N11">
        <v>26</v>
      </c>
      <c r="O11" t="s">
        <v>177</v>
      </c>
      <c r="P11">
        <v>51657</v>
      </c>
      <c r="Q11">
        <v>2533560</v>
      </c>
      <c r="R11">
        <v>2585217</v>
      </c>
      <c r="S11">
        <v>18681</v>
      </c>
      <c r="T11">
        <v>59705</v>
      </c>
      <c r="U11">
        <v>0</v>
      </c>
      <c r="V11">
        <v>78386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12</v>
      </c>
    </row>
    <row r="12" spans="1:39" x14ac:dyDescent="0.25">
      <c r="A12">
        <v>98</v>
      </c>
      <c r="B12">
        <v>2016</v>
      </c>
      <c r="C12">
        <v>0</v>
      </c>
      <c r="D12">
        <v>36</v>
      </c>
      <c r="E12">
        <v>36</v>
      </c>
      <c r="F12" t="s">
        <v>164</v>
      </c>
      <c r="G12" t="s">
        <v>166</v>
      </c>
      <c r="H12" t="s">
        <v>168</v>
      </c>
      <c r="I12">
        <v>0</v>
      </c>
      <c r="J12">
        <v>0</v>
      </c>
      <c r="K12" t="s">
        <v>172</v>
      </c>
      <c r="L12">
        <v>2768.14</v>
      </c>
      <c r="M12">
        <v>96.78</v>
      </c>
      <c r="N12">
        <v>117</v>
      </c>
      <c r="O12" t="s">
        <v>177</v>
      </c>
      <c r="P12">
        <v>32608825</v>
      </c>
      <c r="Q12">
        <v>387341163</v>
      </c>
      <c r="R12">
        <v>419949988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12</v>
      </c>
    </row>
    <row r="13" spans="1:39" x14ac:dyDescent="0.25">
      <c r="A13">
        <v>115</v>
      </c>
      <c r="B13">
        <v>2016</v>
      </c>
      <c r="C13">
        <v>0</v>
      </c>
      <c r="D13">
        <v>36</v>
      </c>
      <c r="E13">
        <v>36</v>
      </c>
      <c r="F13" t="s">
        <v>164</v>
      </c>
      <c r="G13" t="s">
        <v>166</v>
      </c>
      <c r="H13" t="s">
        <v>168</v>
      </c>
      <c r="I13">
        <v>0</v>
      </c>
      <c r="J13">
        <v>0</v>
      </c>
      <c r="K13" t="s">
        <v>172</v>
      </c>
      <c r="L13">
        <v>4513.58</v>
      </c>
      <c r="M13">
        <v>0</v>
      </c>
      <c r="N13">
        <v>385</v>
      </c>
      <c r="O13" t="s">
        <v>177</v>
      </c>
      <c r="P13">
        <v>44211505</v>
      </c>
      <c r="Q13">
        <v>474460619</v>
      </c>
      <c r="R13">
        <v>518672124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12</v>
      </c>
    </row>
    <row r="14" spans="1:39" x14ac:dyDescent="0.25">
      <c r="A14">
        <v>117</v>
      </c>
      <c r="B14">
        <v>2016</v>
      </c>
      <c r="C14">
        <v>0</v>
      </c>
      <c r="D14">
        <v>36</v>
      </c>
      <c r="E14">
        <v>36</v>
      </c>
      <c r="F14" t="s">
        <v>164</v>
      </c>
      <c r="G14" t="s">
        <v>166</v>
      </c>
      <c r="H14" t="s">
        <v>168</v>
      </c>
      <c r="I14">
        <v>0</v>
      </c>
      <c r="J14">
        <v>0</v>
      </c>
      <c r="K14" t="s">
        <v>172</v>
      </c>
      <c r="L14">
        <v>10582.11</v>
      </c>
      <c r="M14">
        <v>361.39</v>
      </c>
      <c r="N14">
        <v>47</v>
      </c>
      <c r="O14" t="s">
        <v>177</v>
      </c>
      <c r="P14">
        <v>89279221</v>
      </c>
      <c r="Q14">
        <v>1362030353</v>
      </c>
      <c r="R14">
        <v>1451309574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12</v>
      </c>
    </row>
    <row r="15" spans="1:39" x14ac:dyDescent="0.25">
      <c r="A15">
        <v>121</v>
      </c>
      <c r="B15">
        <v>2016</v>
      </c>
      <c r="C15">
        <v>0</v>
      </c>
      <c r="D15">
        <v>36</v>
      </c>
      <c r="E15">
        <v>36</v>
      </c>
      <c r="F15" t="s">
        <v>164</v>
      </c>
      <c r="G15" t="s">
        <v>166</v>
      </c>
      <c r="H15" t="s">
        <v>168</v>
      </c>
      <c r="I15">
        <v>0</v>
      </c>
      <c r="J15">
        <v>0</v>
      </c>
      <c r="K15" t="s">
        <v>172</v>
      </c>
      <c r="L15">
        <v>2272.8000000000002</v>
      </c>
      <c r="M15">
        <v>247.07</v>
      </c>
      <c r="N15">
        <v>40</v>
      </c>
      <c r="O15" t="s">
        <v>177</v>
      </c>
      <c r="P15">
        <v>25997084</v>
      </c>
      <c r="Q15">
        <v>639336696</v>
      </c>
      <c r="R15">
        <v>665333780</v>
      </c>
      <c r="S15">
        <v>819270</v>
      </c>
      <c r="T15">
        <v>2683918</v>
      </c>
      <c r="U15">
        <v>725224</v>
      </c>
      <c r="V15">
        <v>4228412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12</v>
      </c>
    </row>
    <row r="16" spans="1:39" x14ac:dyDescent="0.25">
      <c r="A16">
        <v>133</v>
      </c>
      <c r="B16">
        <v>2016</v>
      </c>
      <c r="C16">
        <v>0</v>
      </c>
      <c r="D16">
        <v>36</v>
      </c>
      <c r="E16">
        <v>36</v>
      </c>
      <c r="F16" t="s">
        <v>164</v>
      </c>
      <c r="G16" t="s">
        <v>166</v>
      </c>
      <c r="H16" t="s">
        <v>168</v>
      </c>
      <c r="I16">
        <v>0</v>
      </c>
      <c r="J16">
        <v>0</v>
      </c>
      <c r="K16" t="s">
        <v>172</v>
      </c>
      <c r="L16">
        <v>13746.93</v>
      </c>
      <c r="M16">
        <v>4391.37</v>
      </c>
      <c r="N16">
        <v>381</v>
      </c>
      <c r="O16" t="s">
        <v>177</v>
      </c>
      <c r="P16">
        <v>210818257</v>
      </c>
      <c r="Q16">
        <v>4142071208</v>
      </c>
      <c r="R16">
        <v>4353511087</v>
      </c>
      <c r="S16">
        <v>13982099</v>
      </c>
      <c r="T16">
        <v>84142859</v>
      </c>
      <c r="U16">
        <v>0</v>
      </c>
      <c r="V16">
        <v>98124958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12</v>
      </c>
    </row>
    <row r="17" spans="1:39" x14ac:dyDescent="0.25">
      <c r="A17">
        <v>134</v>
      </c>
      <c r="B17">
        <v>2016</v>
      </c>
      <c r="C17">
        <v>0</v>
      </c>
      <c r="D17">
        <v>36</v>
      </c>
      <c r="E17">
        <v>36</v>
      </c>
      <c r="F17" t="s">
        <v>164</v>
      </c>
      <c r="G17" t="s">
        <v>166</v>
      </c>
      <c r="H17" t="s">
        <v>168</v>
      </c>
      <c r="I17">
        <v>0</v>
      </c>
      <c r="J17">
        <v>0</v>
      </c>
      <c r="K17" t="s">
        <v>172</v>
      </c>
      <c r="L17">
        <v>16964</v>
      </c>
      <c r="M17">
        <v>654</v>
      </c>
      <c r="N17">
        <v>284</v>
      </c>
      <c r="O17" t="s">
        <v>177</v>
      </c>
      <c r="P17">
        <v>234140526</v>
      </c>
      <c r="Q17">
        <v>3437321298</v>
      </c>
      <c r="R17">
        <v>3671461824</v>
      </c>
      <c r="S17">
        <v>523824</v>
      </c>
      <c r="T17">
        <v>17542520</v>
      </c>
      <c r="U17">
        <v>2406374</v>
      </c>
      <c r="V17">
        <v>20472718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12</v>
      </c>
    </row>
    <row r="18" spans="1:39" x14ac:dyDescent="0.25">
      <c r="A18">
        <v>147</v>
      </c>
      <c r="B18">
        <v>2016</v>
      </c>
      <c r="C18">
        <v>0</v>
      </c>
      <c r="D18">
        <v>36</v>
      </c>
      <c r="E18">
        <v>36</v>
      </c>
      <c r="F18" t="s">
        <v>164</v>
      </c>
      <c r="G18" t="s">
        <v>166</v>
      </c>
      <c r="H18" t="s">
        <v>168</v>
      </c>
      <c r="I18">
        <v>0</v>
      </c>
      <c r="J18">
        <v>0</v>
      </c>
      <c r="K18" t="s">
        <v>172</v>
      </c>
      <c r="L18">
        <v>3285.8</v>
      </c>
      <c r="M18">
        <v>0</v>
      </c>
      <c r="N18">
        <v>47</v>
      </c>
      <c r="O18" t="s">
        <v>177</v>
      </c>
      <c r="P18">
        <v>38843875</v>
      </c>
      <c r="Q18">
        <v>318703707</v>
      </c>
      <c r="R18">
        <v>357547582</v>
      </c>
      <c r="S18">
        <v>286977</v>
      </c>
      <c r="T18">
        <v>218904</v>
      </c>
      <c r="U18">
        <v>10819608</v>
      </c>
      <c r="V18">
        <v>11325489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12</v>
      </c>
    </row>
    <row r="19" spans="1:39" x14ac:dyDescent="0.25">
      <c r="A19">
        <v>157</v>
      </c>
      <c r="B19">
        <v>2016</v>
      </c>
      <c r="C19">
        <v>0</v>
      </c>
      <c r="D19">
        <v>36</v>
      </c>
      <c r="E19">
        <v>36</v>
      </c>
      <c r="F19" t="s">
        <v>164</v>
      </c>
      <c r="G19" t="s">
        <v>166</v>
      </c>
      <c r="H19" t="s">
        <v>168</v>
      </c>
      <c r="I19">
        <v>0</v>
      </c>
      <c r="J19">
        <v>0</v>
      </c>
      <c r="K19" t="s">
        <v>172</v>
      </c>
      <c r="L19">
        <v>2325.0100000000002</v>
      </c>
      <c r="M19">
        <v>0</v>
      </c>
      <c r="N19">
        <v>31</v>
      </c>
      <c r="O19" t="s">
        <v>177</v>
      </c>
      <c r="P19">
        <v>41181458</v>
      </c>
      <c r="Q19">
        <v>405142964</v>
      </c>
      <c r="R19">
        <v>446324422</v>
      </c>
      <c r="S19">
        <v>6079416</v>
      </c>
      <c r="T19">
        <v>1583580</v>
      </c>
      <c r="U19">
        <v>3674430</v>
      </c>
      <c r="V19">
        <v>11337426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12</v>
      </c>
    </row>
    <row r="20" spans="1:39" x14ac:dyDescent="0.25">
      <c r="A20">
        <v>166</v>
      </c>
      <c r="B20">
        <v>2016</v>
      </c>
      <c r="C20">
        <v>0</v>
      </c>
      <c r="D20">
        <v>36</v>
      </c>
      <c r="E20">
        <v>36</v>
      </c>
      <c r="F20" t="s">
        <v>164</v>
      </c>
      <c r="G20" t="s">
        <v>166</v>
      </c>
      <c r="H20" t="s">
        <v>168</v>
      </c>
      <c r="I20">
        <v>0</v>
      </c>
      <c r="J20">
        <v>0</v>
      </c>
      <c r="K20" t="s">
        <v>172</v>
      </c>
      <c r="L20">
        <v>6829.36</v>
      </c>
      <c r="M20">
        <v>627.67999999999995</v>
      </c>
      <c r="N20">
        <v>134</v>
      </c>
      <c r="O20" t="s">
        <v>177</v>
      </c>
      <c r="P20">
        <v>112110074</v>
      </c>
      <c r="Q20">
        <v>1360357996</v>
      </c>
      <c r="R20">
        <v>1472468070</v>
      </c>
      <c r="S20">
        <v>598518</v>
      </c>
      <c r="T20">
        <v>1388926</v>
      </c>
      <c r="U20">
        <v>1512838</v>
      </c>
      <c r="V20">
        <v>3500282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12</v>
      </c>
    </row>
    <row r="21" spans="1:39" x14ac:dyDescent="0.25">
      <c r="A21">
        <v>187</v>
      </c>
      <c r="B21">
        <v>2016</v>
      </c>
      <c r="C21">
        <v>0</v>
      </c>
      <c r="D21">
        <v>36</v>
      </c>
      <c r="E21">
        <v>36</v>
      </c>
      <c r="F21" t="s">
        <v>164</v>
      </c>
      <c r="G21" t="s">
        <v>166</v>
      </c>
      <c r="H21" t="s">
        <v>168</v>
      </c>
      <c r="I21">
        <v>0</v>
      </c>
      <c r="J21">
        <v>0</v>
      </c>
      <c r="K21" t="s">
        <v>172</v>
      </c>
      <c r="L21">
        <v>2205</v>
      </c>
      <c r="M21">
        <v>3</v>
      </c>
      <c r="N21">
        <v>41</v>
      </c>
      <c r="O21" t="s">
        <v>177</v>
      </c>
      <c r="P21">
        <v>21395525</v>
      </c>
      <c r="Q21">
        <v>385944773</v>
      </c>
      <c r="R21">
        <v>407340298</v>
      </c>
      <c r="S21">
        <v>462686</v>
      </c>
      <c r="T21">
        <v>1592436</v>
      </c>
      <c r="U21">
        <v>89060</v>
      </c>
      <c r="V21">
        <v>2144182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12</v>
      </c>
    </row>
    <row r="22" spans="1:39" x14ac:dyDescent="0.25">
      <c r="A22">
        <v>191</v>
      </c>
      <c r="B22">
        <v>2016</v>
      </c>
      <c r="C22">
        <v>0</v>
      </c>
      <c r="D22">
        <v>36</v>
      </c>
      <c r="E22">
        <v>36</v>
      </c>
      <c r="F22" t="s">
        <v>164</v>
      </c>
      <c r="G22" t="s">
        <v>166</v>
      </c>
      <c r="H22" t="s">
        <v>168</v>
      </c>
      <c r="I22">
        <v>0</v>
      </c>
      <c r="J22">
        <v>0</v>
      </c>
      <c r="K22" t="s">
        <v>172</v>
      </c>
      <c r="L22">
        <v>3553.74</v>
      </c>
      <c r="M22">
        <v>180.19</v>
      </c>
      <c r="N22">
        <v>56</v>
      </c>
      <c r="O22" t="s">
        <v>177</v>
      </c>
      <c r="P22">
        <v>37265681</v>
      </c>
      <c r="Q22">
        <v>677144847</v>
      </c>
      <c r="R22">
        <v>714410528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12</v>
      </c>
    </row>
    <row r="23" spans="1:39" x14ac:dyDescent="0.25">
      <c r="A23">
        <v>202</v>
      </c>
      <c r="B23">
        <v>2016</v>
      </c>
      <c r="C23">
        <v>0</v>
      </c>
      <c r="D23">
        <v>36</v>
      </c>
      <c r="E23">
        <v>36</v>
      </c>
      <c r="F23" t="s">
        <v>164</v>
      </c>
      <c r="G23" t="s">
        <v>166</v>
      </c>
      <c r="H23" t="s">
        <v>168</v>
      </c>
      <c r="I23">
        <v>0</v>
      </c>
      <c r="J23">
        <v>0</v>
      </c>
      <c r="K23" t="s">
        <v>172</v>
      </c>
      <c r="L23">
        <v>337.25</v>
      </c>
      <c r="M23">
        <v>51.31</v>
      </c>
      <c r="N23">
        <v>63</v>
      </c>
      <c r="O23" t="s">
        <v>177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12</v>
      </c>
    </row>
    <row r="24" spans="1:39" x14ac:dyDescent="0.25">
      <c r="A24">
        <v>316</v>
      </c>
      <c r="B24">
        <v>2016</v>
      </c>
      <c r="C24">
        <v>0</v>
      </c>
      <c r="D24">
        <v>36</v>
      </c>
      <c r="E24">
        <v>36</v>
      </c>
      <c r="F24" t="s">
        <v>164</v>
      </c>
      <c r="G24" t="s">
        <v>166</v>
      </c>
      <c r="H24" t="s">
        <v>168</v>
      </c>
      <c r="I24">
        <v>0</v>
      </c>
      <c r="J24">
        <v>0</v>
      </c>
      <c r="K24" t="s">
        <v>172</v>
      </c>
      <c r="L24">
        <v>6422.37</v>
      </c>
      <c r="M24">
        <v>90.45</v>
      </c>
      <c r="N24">
        <v>110</v>
      </c>
      <c r="O24" t="s">
        <v>177</v>
      </c>
      <c r="P24">
        <v>82766680</v>
      </c>
      <c r="Q24">
        <v>1675059859</v>
      </c>
      <c r="R24">
        <v>1757826539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12</v>
      </c>
    </row>
    <row r="25" spans="1:39" x14ac:dyDescent="0.25">
      <c r="A25">
        <v>428</v>
      </c>
      <c r="B25">
        <v>2016</v>
      </c>
      <c r="C25">
        <v>0</v>
      </c>
      <c r="D25">
        <v>36</v>
      </c>
      <c r="E25">
        <v>36</v>
      </c>
      <c r="F25" t="s">
        <v>164</v>
      </c>
      <c r="G25" t="s">
        <v>166</v>
      </c>
      <c r="H25" t="s">
        <v>168</v>
      </c>
      <c r="I25">
        <v>0</v>
      </c>
      <c r="J25">
        <v>0</v>
      </c>
      <c r="K25" t="s">
        <v>172</v>
      </c>
      <c r="L25">
        <v>237.18</v>
      </c>
      <c r="M25">
        <v>0</v>
      </c>
      <c r="N25">
        <v>22</v>
      </c>
      <c r="O25" t="s">
        <v>177</v>
      </c>
      <c r="P25">
        <v>1460995</v>
      </c>
      <c r="Q25">
        <v>15564358</v>
      </c>
      <c r="R25">
        <v>17025353</v>
      </c>
      <c r="S25">
        <v>73388</v>
      </c>
      <c r="T25">
        <v>424579</v>
      </c>
      <c r="U25">
        <v>0</v>
      </c>
      <c r="V25">
        <v>497967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12</v>
      </c>
    </row>
  </sheetData>
  <sortState ref="A2:AM25">
    <sortCondition ref="A2:A25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25"/>
  <sheetViews>
    <sheetView workbookViewId="0">
      <selection activeCell="C55" sqref="C55"/>
    </sheetView>
  </sheetViews>
  <sheetFormatPr defaultColWidth="9.140625" defaultRowHeight="15" x14ac:dyDescent="0.25"/>
  <cols>
    <col min="1" max="16384" width="9.140625" style="1"/>
  </cols>
  <sheetData>
    <row r="1" spans="1:39" x14ac:dyDescent="0.25">
      <c r="A1" s="1" t="s">
        <v>60</v>
      </c>
      <c r="B1" s="1" t="s">
        <v>59</v>
      </c>
      <c r="C1" s="1" t="s">
        <v>160</v>
      </c>
      <c r="D1" s="1" t="s">
        <v>161</v>
      </c>
      <c r="E1" s="1" t="s">
        <v>162</v>
      </c>
      <c r="F1" s="1" t="s">
        <v>163</v>
      </c>
      <c r="G1" s="1" t="s">
        <v>165</v>
      </c>
      <c r="H1" s="1" t="s">
        <v>167</v>
      </c>
      <c r="I1" s="1" t="s">
        <v>169</v>
      </c>
      <c r="J1" s="1" t="s">
        <v>170</v>
      </c>
      <c r="K1" s="1" t="s">
        <v>171</v>
      </c>
      <c r="L1" s="1" t="s">
        <v>173</v>
      </c>
      <c r="M1" s="1" t="s">
        <v>174</v>
      </c>
      <c r="N1" s="1" t="s">
        <v>175</v>
      </c>
      <c r="O1" s="1" t="s">
        <v>176</v>
      </c>
      <c r="P1" s="1" t="s">
        <v>178</v>
      </c>
      <c r="Q1" s="1" t="s">
        <v>179</v>
      </c>
      <c r="R1" s="1" t="s">
        <v>180</v>
      </c>
      <c r="S1" s="1" t="s">
        <v>181</v>
      </c>
      <c r="T1" s="1" t="s">
        <v>182</v>
      </c>
      <c r="U1" s="1" t="s">
        <v>183</v>
      </c>
      <c r="V1" s="1" t="s">
        <v>184</v>
      </c>
      <c r="W1" s="1" t="s">
        <v>185</v>
      </c>
      <c r="X1" s="1" t="s">
        <v>186</v>
      </c>
      <c r="Y1" s="1" t="s">
        <v>187</v>
      </c>
      <c r="Z1" s="1" t="s">
        <v>188</v>
      </c>
      <c r="AA1" s="1" t="s">
        <v>189</v>
      </c>
      <c r="AB1" s="1" t="s">
        <v>190</v>
      </c>
      <c r="AC1" s="1" t="s">
        <v>191</v>
      </c>
      <c r="AD1" s="1" t="s">
        <v>192</v>
      </c>
      <c r="AE1" s="1" t="s">
        <v>193</v>
      </c>
      <c r="AF1" s="1" t="s">
        <v>194</v>
      </c>
      <c r="AG1" s="1" t="s">
        <v>195</v>
      </c>
      <c r="AH1" s="1" t="s">
        <v>196</v>
      </c>
      <c r="AI1" s="1" t="s">
        <v>197</v>
      </c>
      <c r="AJ1" s="1" t="s">
        <v>198</v>
      </c>
      <c r="AK1" s="1" t="s">
        <v>199</v>
      </c>
      <c r="AL1" s="1" t="s">
        <v>200</v>
      </c>
      <c r="AM1" s="1" t="s">
        <v>201</v>
      </c>
    </row>
    <row r="2" spans="1:39" x14ac:dyDescent="0.25">
      <c r="A2" s="1">
        <v>8</v>
      </c>
      <c r="B2" s="1">
        <v>2015</v>
      </c>
      <c r="C2" s="1">
        <v>0</v>
      </c>
      <c r="D2" s="1">
        <v>36</v>
      </c>
      <c r="E2" s="1">
        <v>36</v>
      </c>
      <c r="F2" s="1" t="s">
        <v>164</v>
      </c>
      <c r="G2" s="1" t="s">
        <v>166</v>
      </c>
      <c r="H2" s="1" t="s">
        <v>168</v>
      </c>
      <c r="I2" s="1">
        <v>0</v>
      </c>
      <c r="J2" s="1">
        <v>0</v>
      </c>
      <c r="K2" s="1" t="s">
        <v>172</v>
      </c>
      <c r="L2" s="1">
        <v>4700.34</v>
      </c>
      <c r="M2" s="1">
        <v>158.26</v>
      </c>
      <c r="N2" s="1">
        <v>210</v>
      </c>
      <c r="O2" s="1" t="s">
        <v>177</v>
      </c>
      <c r="P2" s="1">
        <v>93494293</v>
      </c>
      <c r="Q2" s="1">
        <v>814113138</v>
      </c>
      <c r="R2" s="1">
        <v>907607431</v>
      </c>
      <c r="S2" s="1">
        <v>14528525</v>
      </c>
      <c r="T2" s="1">
        <v>6510913</v>
      </c>
      <c r="U2" s="1">
        <v>82150</v>
      </c>
      <c r="V2" s="1">
        <v>21121588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12</v>
      </c>
    </row>
    <row r="3" spans="1:39" x14ac:dyDescent="0.25">
      <c r="A3" s="1">
        <v>12</v>
      </c>
      <c r="B3" s="1">
        <v>2015</v>
      </c>
      <c r="C3" s="1">
        <v>0</v>
      </c>
      <c r="D3" s="1">
        <v>36</v>
      </c>
      <c r="E3" s="1">
        <v>36</v>
      </c>
      <c r="F3" s="1" t="s">
        <v>164</v>
      </c>
      <c r="G3" s="1" t="s">
        <v>166</v>
      </c>
      <c r="H3" s="1" t="s">
        <v>168</v>
      </c>
      <c r="I3" s="1">
        <v>0</v>
      </c>
      <c r="J3" s="1">
        <v>0</v>
      </c>
      <c r="K3" s="1" t="s">
        <v>172</v>
      </c>
      <c r="L3" s="1">
        <v>621.05999999999995</v>
      </c>
      <c r="M3" s="1">
        <v>5.3</v>
      </c>
      <c r="N3" s="1">
        <v>28</v>
      </c>
      <c r="O3" s="1" t="s">
        <v>177</v>
      </c>
      <c r="P3" s="1">
        <v>5019616</v>
      </c>
      <c r="Q3" s="1">
        <v>58505903</v>
      </c>
      <c r="R3" s="1">
        <v>63525519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12</v>
      </c>
    </row>
    <row r="4" spans="1:39" x14ac:dyDescent="0.25">
      <c r="A4" s="1">
        <v>23</v>
      </c>
      <c r="B4" s="1">
        <v>2015</v>
      </c>
      <c r="C4" s="1">
        <v>0</v>
      </c>
      <c r="D4" s="1">
        <v>36</v>
      </c>
      <c r="E4" s="1">
        <v>36</v>
      </c>
      <c r="F4" s="1" t="s">
        <v>164</v>
      </c>
      <c r="G4" s="1" t="s">
        <v>166</v>
      </c>
      <c r="H4" s="1" t="s">
        <v>168</v>
      </c>
      <c r="I4" s="1">
        <v>0</v>
      </c>
      <c r="J4" s="1">
        <v>0</v>
      </c>
      <c r="K4" s="1" t="s">
        <v>172</v>
      </c>
      <c r="L4" s="1">
        <v>2825.04</v>
      </c>
      <c r="M4" s="1">
        <v>0</v>
      </c>
      <c r="N4" s="1">
        <v>316</v>
      </c>
      <c r="O4" s="1" t="s">
        <v>177</v>
      </c>
      <c r="P4" s="1">
        <v>44155131</v>
      </c>
      <c r="Q4" s="1">
        <v>1328095133</v>
      </c>
      <c r="R4" s="1">
        <v>1372250264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12</v>
      </c>
    </row>
    <row r="5" spans="1:39" x14ac:dyDescent="0.25">
      <c r="A5" s="1">
        <v>27</v>
      </c>
      <c r="B5" s="1">
        <v>2015</v>
      </c>
      <c r="C5" s="1">
        <v>0</v>
      </c>
      <c r="D5" s="1">
        <v>36</v>
      </c>
      <c r="E5" s="1">
        <v>36</v>
      </c>
      <c r="F5" s="1" t="s">
        <v>164</v>
      </c>
      <c r="G5" s="1" t="s">
        <v>166</v>
      </c>
      <c r="H5" s="1" t="s">
        <v>168</v>
      </c>
      <c r="I5" s="1">
        <v>0</v>
      </c>
      <c r="J5" s="1">
        <v>0</v>
      </c>
      <c r="K5" s="1" t="s">
        <v>172</v>
      </c>
      <c r="L5" s="1">
        <v>1925.84</v>
      </c>
      <c r="M5" s="1">
        <v>351.4</v>
      </c>
      <c r="N5" s="1">
        <v>162</v>
      </c>
      <c r="O5" s="1" t="s">
        <v>177</v>
      </c>
      <c r="P5" s="1">
        <v>29389214</v>
      </c>
      <c r="Q5" s="1">
        <v>266950612</v>
      </c>
      <c r="R5" s="1">
        <v>296339826</v>
      </c>
      <c r="S5" s="1">
        <v>315092</v>
      </c>
      <c r="T5" s="1">
        <v>5013390</v>
      </c>
      <c r="U5" s="1">
        <v>0</v>
      </c>
      <c r="V5" s="1">
        <v>5328482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12</v>
      </c>
    </row>
    <row r="6" spans="1:39" x14ac:dyDescent="0.25">
      <c r="A6" s="1">
        <v>49</v>
      </c>
      <c r="B6" s="1">
        <v>2015</v>
      </c>
      <c r="C6" s="1">
        <v>0</v>
      </c>
      <c r="D6" s="1">
        <v>36</v>
      </c>
      <c r="E6" s="1">
        <v>36</v>
      </c>
      <c r="F6" s="1" t="s">
        <v>164</v>
      </c>
      <c r="G6" s="1" t="s">
        <v>166</v>
      </c>
      <c r="H6" s="1" t="s">
        <v>168</v>
      </c>
      <c r="I6" s="1">
        <v>0</v>
      </c>
      <c r="J6" s="1">
        <v>0</v>
      </c>
      <c r="K6" s="1" t="s">
        <v>172</v>
      </c>
      <c r="L6" s="1">
        <v>1376.84</v>
      </c>
      <c r="M6" s="1">
        <v>465.73</v>
      </c>
      <c r="N6" s="1">
        <v>13</v>
      </c>
      <c r="O6" s="1" t="s">
        <v>177</v>
      </c>
      <c r="P6" s="1">
        <v>13871183</v>
      </c>
      <c r="Q6" s="1">
        <v>235327237</v>
      </c>
      <c r="R6" s="1">
        <v>249198420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12</v>
      </c>
    </row>
    <row r="7" spans="1:39" x14ac:dyDescent="0.25">
      <c r="A7" s="1">
        <v>51</v>
      </c>
      <c r="B7" s="1">
        <v>2015</v>
      </c>
      <c r="C7" s="1">
        <v>0</v>
      </c>
      <c r="D7" s="1">
        <v>36</v>
      </c>
      <c r="E7" s="1">
        <v>36</v>
      </c>
      <c r="F7" s="1" t="s">
        <v>164</v>
      </c>
      <c r="G7" s="1" t="s">
        <v>166</v>
      </c>
      <c r="H7" s="1" t="s">
        <v>168</v>
      </c>
      <c r="I7" s="1">
        <v>0</v>
      </c>
      <c r="J7" s="1">
        <v>0</v>
      </c>
      <c r="K7" s="1" t="s">
        <v>172</v>
      </c>
      <c r="L7" s="1">
        <v>1253.4100000000001</v>
      </c>
      <c r="M7" s="1">
        <v>64.430000000000007</v>
      </c>
      <c r="N7" s="1">
        <v>17</v>
      </c>
      <c r="O7" s="1" t="s">
        <v>177</v>
      </c>
      <c r="P7" s="1">
        <v>11925628</v>
      </c>
      <c r="Q7" s="1">
        <v>168234116</v>
      </c>
      <c r="R7" s="1">
        <v>180159744</v>
      </c>
      <c r="S7" s="1">
        <v>100506</v>
      </c>
      <c r="T7" s="1">
        <v>2343039</v>
      </c>
      <c r="U7" s="1">
        <v>0</v>
      </c>
      <c r="V7" s="1">
        <v>2443545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12</v>
      </c>
    </row>
    <row r="8" spans="1:39" x14ac:dyDescent="0.25">
      <c r="A8" s="1">
        <v>61</v>
      </c>
      <c r="B8" s="1">
        <v>2015</v>
      </c>
      <c r="C8" s="1">
        <v>0</v>
      </c>
      <c r="D8" s="1">
        <v>36</v>
      </c>
      <c r="E8" s="1">
        <v>36</v>
      </c>
      <c r="F8" s="1" t="s">
        <v>164</v>
      </c>
      <c r="G8" s="1" t="s">
        <v>166</v>
      </c>
      <c r="H8" s="1" t="s">
        <v>168</v>
      </c>
      <c r="I8" s="1">
        <v>0</v>
      </c>
      <c r="J8" s="1">
        <v>0</v>
      </c>
      <c r="K8" s="1" t="s">
        <v>172</v>
      </c>
      <c r="L8" s="1">
        <v>1005.35</v>
      </c>
      <c r="M8" s="1">
        <v>10.1</v>
      </c>
      <c r="N8" s="1">
        <v>177</v>
      </c>
      <c r="O8" s="1" t="s">
        <v>177</v>
      </c>
      <c r="P8" s="1">
        <v>4359233</v>
      </c>
      <c r="Q8" s="1">
        <v>80306765</v>
      </c>
      <c r="R8" s="1">
        <v>84665998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12</v>
      </c>
    </row>
    <row r="9" spans="1:39" x14ac:dyDescent="0.25">
      <c r="A9" s="1">
        <v>70</v>
      </c>
      <c r="B9" s="1">
        <v>2015</v>
      </c>
      <c r="C9" s="1">
        <v>0</v>
      </c>
      <c r="D9" s="1">
        <v>36</v>
      </c>
      <c r="E9" s="1">
        <v>36</v>
      </c>
      <c r="F9" s="1" t="s">
        <v>164</v>
      </c>
      <c r="G9" s="1" t="s">
        <v>166</v>
      </c>
      <c r="H9" s="1" t="s">
        <v>168</v>
      </c>
      <c r="I9" s="1">
        <v>0</v>
      </c>
      <c r="J9" s="1">
        <v>0</v>
      </c>
      <c r="K9" s="1" t="s">
        <v>172</v>
      </c>
      <c r="L9" s="1">
        <v>4769.03</v>
      </c>
      <c r="M9" s="1">
        <v>11.02</v>
      </c>
      <c r="N9" s="1">
        <v>203</v>
      </c>
      <c r="O9" s="1" t="s">
        <v>177</v>
      </c>
      <c r="P9" s="1">
        <v>32174968</v>
      </c>
      <c r="Q9" s="1">
        <v>555434671</v>
      </c>
      <c r="R9" s="1">
        <v>587609639</v>
      </c>
      <c r="S9" s="1">
        <v>8044636</v>
      </c>
      <c r="T9" s="1">
        <v>3092363</v>
      </c>
      <c r="U9" s="1">
        <v>3084849</v>
      </c>
      <c r="V9" s="1">
        <v>14221848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12</v>
      </c>
    </row>
    <row r="10" spans="1:39" x14ac:dyDescent="0.25">
      <c r="A10" s="1">
        <v>80</v>
      </c>
      <c r="B10" s="1">
        <v>2015</v>
      </c>
      <c r="C10" s="1">
        <v>0</v>
      </c>
      <c r="D10" s="1">
        <v>36</v>
      </c>
      <c r="E10" s="1">
        <v>36</v>
      </c>
      <c r="F10" s="1" t="s">
        <v>164</v>
      </c>
      <c r="G10" s="1" t="s">
        <v>166</v>
      </c>
      <c r="H10" s="1" t="s">
        <v>168</v>
      </c>
      <c r="I10" s="1">
        <v>0</v>
      </c>
      <c r="J10" s="1">
        <v>0</v>
      </c>
      <c r="K10" s="1" t="s">
        <v>172</v>
      </c>
      <c r="L10" s="1">
        <v>2512.63</v>
      </c>
      <c r="M10" s="1">
        <v>66.48</v>
      </c>
      <c r="N10" s="1">
        <v>146</v>
      </c>
      <c r="O10" s="1" t="s">
        <v>177</v>
      </c>
      <c r="P10" s="1">
        <v>40575138</v>
      </c>
      <c r="Q10" s="1">
        <v>544723193</v>
      </c>
      <c r="R10" s="1">
        <v>585298331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12</v>
      </c>
    </row>
    <row r="11" spans="1:39" x14ac:dyDescent="0.25">
      <c r="A11" s="1">
        <v>84</v>
      </c>
      <c r="B11" s="1">
        <v>2015</v>
      </c>
      <c r="C11" s="1">
        <v>0</v>
      </c>
      <c r="D11" s="1">
        <v>36</v>
      </c>
      <c r="E11" s="1">
        <v>36</v>
      </c>
      <c r="F11" s="1" t="s">
        <v>164</v>
      </c>
      <c r="G11" s="1" t="s">
        <v>166</v>
      </c>
      <c r="H11" s="1" t="s">
        <v>168</v>
      </c>
      <c r="I11" s="1">
        <v>0</v>
      </c>
      <c r="J11" s="1">
        <v>0</v>
      </c>
      <c r="K11" s="1" t="s">
        <v>172</v>
      </c>
      <c r="L11" s="1">
        <v>63.7</v>
      </c>
      <c r="M11" s="1">
        <v>26</v>
      </c>
      <c r="N11" s="1">
        <v>26</v>
      </c>
      <c r="O11" s="1" t="s">
        <v>177</v>
      </c>
      <c r="P11" s="1">
        <v>51657</v>
      </c>
      <c r="Q11" s="1">
        <v>2033542</v>
      </c>
      <c r="R11" s="1">
        <v>2085199</v>
      </c>
      <c r="S11" s="1">
        <v>16624</v>
      </c>
      <c r="T11" s="1">
        <v>82130</v>
      </c>
      <c r="U11" s="1">
        <v>0</v>
      </c>
      <c r="V11" s="1">
        <v>98754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12</v>
      </c>
    </row>
    <row r="12" spans="1:39" x14ac:dyDescent="0.25">
      <c r="A12" s="1">
        <v>98</v>
      </c>
      <c r="B12" s="1">
        <v>2015</v>
      </c>
      <c r="C12" s="1">
        <v>0</v>
      </c>
      <c r="D12" s="1">
        <v>36</v>
      </c>
      <c r="E12" s="1">
        <v>36</v>
      </c>
      <c r="F12" s="1" t="s">
        <v>164</v>
      </c>
      <c r="G12" s="1" t="s">
        <v>166</v>
      </c>
      <c r="H12" s="1" t="s">
        <v>168</v>
      </c>
      <c r="I12" s="1">
        <v>0</v>
      </c>
      <c r="J12" s="1">
        <v>0</v>
      </c>
      <c r="K12" s="1" t="s">
        <v>172</v>
      </c>
      <c r="L12" s="1">
        <v>2782.15</v>
      </c>
      <c r="M12" s="1">
        <v>96.78</v>
      </c>
      <c r="N12" s="1">
        <v>116</v>
      </c>
      <c r="O12" s="1" t="s">
        <v>177</v>
      </c>
      <c r="P12" s="1">
        <v>29497619</v>
      </c>
      <c r="Q12" s="1">
        <v>371396736</v>
      </c>
      <c r="R12" s="1">
        <v>400894355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12</v>
      </c>
    </row>
    <row r="13" spans="1:39" x14ac:dyDescent="0.25">
      <c r="A13" s="1">
        <v>115</v>
      </c>
      <c r="B13" s="1">
        <v>2015</v>
      </c>
      <c r="C13" s="1">
        <v>0</v>
      </c>
      <c r="D13" s="1">
        <v>36</v>
      </c>
      <c r="E13" s="1">
        <v>36</v>
      </c>
      <c r="F13" s="1" t="s">
        <v>164</v>
      </c>
      <c r="G13" s="1" t="s">
        <v>166</v>
      </c>
      <c r="H13" s="1" t="s">
        <v>168</v>
      </c>
      <c r="I13" s="1">
        <v>0</v>
      </c>
      <c r="J13" s="1">
        <v>0</v>
      </c>
      <c r="K13" s="1" t="s">
        <v>172</v>
      </c>
      <c r="L13" s="1">
        <v>4508.3500000000004</v>
      </c>
      <c r="M13" s="1">
        <v>0</v>
      </c>
      <c r="N13" s="1">
        <v>385</v>
      </c>
      <c r="O13" s="1" t="s">
        <v>177</v>
      </c>
      <c r="P13" s="1">
        <v>44211505</v>
      </c>
      <c r="Q13" s="1">
        <v>463196603</v>
      </c>
      <c r="R13" s="1">
        <v>507408108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12</v>
      </c>
    </row>
    <row r="14" spans="1:39" x14ac:dyDescent="0.25">
      <c r="A14" s="1">
        <v>117</v>
      </c>
      <c r="B14" s="1">
        <v>2015</v>
      </c>
      <c r="C14" s="1">
        <v>0</v>
      </c>
      <c r="D14" s="1">
        <v>36</v>
      </c>
      <c r="E14" s="1">
        <v>36</v>
      </c>
      <c r="F14" s="1" t="s">
        <v>164</v>
      </c>
      <c r="G14" s="1" t="s">
        <v>166</v>
      </c>
      <c r="H14" s="1" t="s">
        <v>168</v>
      </c>
      <c r="I14" s="1">
        <v>0</v>
      </c>
      <c r="J14" s="1">
        <v>0</v>
      </c>
      <c r="K14" s="1" t="s">
        <v>172</v>
      </c>
      <c r="L14" s="1">
        <v>10582.11</v>
      </c>
      <c r="M14" s="1">
        <v>361.39</v>
      </c>
      <c r="N14" s="1">
        <v>47</v>
      </c>
      <c r="O14" s="1" t="s">
        <v>177</v>
      </c>
      <c r="P14" s="1">
        <v>89279221</v>
      </c>
      <c r="Q14" s="1">
        <v>1362030353</v>
      </c>
      <c r="R14" s="1">
        <v>1451309574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12</v>
      </c>
    </row>
    <row r="15" spans="1:39" x14ac:dyDescent="0.25">
      <c r="A15" s="1">
        <v>121</v>
      </c>
      <c r="B15" s="1">
        <v>2015</v>
      </c>
      <c r="C15" s="1">
        <v>0</v>
      </c>
      <c r="D15" s="1">
        <v>36</v>
      </c>
      <c r="E15" s="1">
        <v>36</v>
      </c>
      <c r="F15" s="1" t="s">
        <v>164</v>
      </c>
      <c r="G15" s="1" t="s">
        <v>166</v>
      </c>
      <c r="H15" s="1" t="s">
        <v>168</v>
      </c>
      <c r="I15" s="1">
        <v>0</v>
      </c>
      <c r="J15" s="1">
        <v>0</v>
      </c>
      <c r="K15" s="1" t="s">
        <v>172</v>
      </c>
      <c r="L15" s="1">
        <v>2272.0700000000002</v>
      </c>
      <c r="M15" s="1">
        <v>247.97</v>
      </c>
      <c r="N15" s="1">
        <v>38</v>
      </c>
      <c r="O15" s="1" t="s">
        <v>177</v>
      </c>
      <c r="P15" s="1">
        <v>25723848</v>
      </c>
      <c r="Q15" s="1">
        <v>631825278</v>
      </c>
      <c r="R15" s="1">
        <v>657549126</v>
      </c>
      <c r="S15" s="1">
        <v>837841</v>
      </c>
      <c r="T15" s="1">
        <v>2217594</v>
      </c>
      <c r="U15" s="1">
        <v>529045</v>
      </c>
      <c r="V15" s="1">
        <v>3584480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12</v>
      </c>
    </row>
    <row r="16" spans="1:39" x14ac:dyDescent="0.25">
      <c r="A16" s="1">
        <v>133</v>
      </c>
      <c r="B16" s="1">
        <v>2015</v>
      </c>
      <c r="C16" s="1">
        <v>0</v>
      </c>
      <c r="D16" s="1">
        <v>36</v>
      </c>
      <c r="E16" s="1">
        <v>36</v>
      </c>
      <c r="F16" s="1" t="s">
        <v>164</v>
      </c>
      <c r="G16" s="1" t="s">
        <v>166</v>
      </c>
      <c r="H16" s="1" t="s">
        <v>168</v>
      </c>
      <c r="I16" s="1">
        <v>0</v>
      </c>
      <c r="J16" s="1">
        <v>0</v>
      </c>
      <c r="K16" s="1" t="s">
        <v>172</v>
      </c>
      <c r="L16" s="1">
        <v>16679.900000000001</v>
      </c>
      <c r="M16" s="1">
        <v>4536.3500000000004</v>
      </c>
      <c r="N16" s="1">
        <v>378</v>
      </c>
      <c r="O16" s="1" t="s">
        <v>177</v>
      </c>
      <c r="P16" s="1">
        <v>199184127</v>
      </c>
      <c r="Q16" s="1">
        <v>3740205778</v>
      </c>
      <c r="R16" s="1">
        <v>3939389905</v>
      </c>
      <c r="S16" s="1">
        <v>20761853</v>
      </c>
      <c r="T16" s="1">
        <v>72581776</v>
      </c>
      <c r="U16" s="1">
        <v>0</v>
      </c>
      <c r="V16" s="1">
        <v>93343629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12</v>
      </c>
    </row>
    <row r="17" spans="1:39" x14ac:dyDescent="0.25">
      <c r="A17" s="1">
        <v>134</v>
      </c>
      <c r="B17" s="1">
        <v>2015</v>
      </c>
      <c r="C17" s="1">
        <v>0</v>
      </c>
      <c r="D17" s="1">
        <v>36</v>
      </c>
      <c r="E17" s="1">
        <v>36</v>
      </c>
      <c r="F17" s="1" t="s">
        <v>164</v>
      </c>
      <c r="G17" s="1" t="s">
        <v>166</v>
      </c>
      <c r="H17" s="1" t="s">
        <v>168</v>
      </c>
      <c r="I17" s="1">
        <v>0</v>
      </c>
      <c r="J17" s="1">
        <v>0</v>
      </c>
      <c r="K17" s="1" t="s">
        <v>172</v>
      </c>
      <c r="L17" s="1">
        <v>16969</v>
      </c>
      <c r="M17" s="1">
        <v>715</v>
      </c>
      <c r="N17" s="1">
        <v>282</v>
      </c>
      <c r="O17" s="1" t="s">
        <v>177</v>
      </c>
      <c r="P17" s="1">
        <v>229153883</v>
      </c>
      <c r="Q17" s="1">
        <v>3385069822</v>
      </c>
      <c r="R17" s="1">
        <v>3614223705</v>
      </c>
      <c r="S17" s="1">
        <v>409509</v>
      </c>
      <c r="T17" s="1">
        <v>17142995</v>
      </c>
      <c r="U17" s="1">
        <v>2248767</v>
      </c>
      <c r="V17" s="1">
        <v>19801271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12</v>
      </c>
    </row>
    <row r="18" spans="1:39" x14ac:dyDescent="0.25">
      <c r="A18" s="1">
        <v>147</v>
      </c>
      <c r="B18" s="1">
        <v>2015</v>
      </c>
      <c r="C18" s="1">
        <v>0</v>
      </c>
      <c r="D18" s="1">
        <v>36</v>
      </c>
      <c r="E18" s="1">
        <v>36</v>
      </c>
      <c r="F18" s="1" t="s">
        <v>164</v>
      </c>
      <c r="G18" s="1" t="s">
        <v>166</v>
      </c>
      <c r="H18" s="1" t="s">
        <v>168</v>
      </c>
      <c r="I18" s="1">
        <v>0</v>
      </c>
      <c r="J18" s="1">
        <v>0</v>
      </c>
      <c r="K18" s="1" t="s">
        <v>172</v>
      </c>
      <c r="L18" s="1">
        <v>3199.96</v>
      </c>
      <c r="M18" s="1">
        <v>0</v>
      </c>
      <c r="N18" s="1">
        <v>48</v>
      </c>
      <c r="O18" s="1" t="s">
        <v>177</v>
      </c>
      <c r="P18" s="1">
        <v>37802990</v>
      </c>
      <c r="Q18" s="1">
        <v>307364777</v>
      </c>
      <c r="R18" s="1">
        <v>345167767</v>
      </c>
      <c r="S18" s="1">
        <v>305339</v>
      </c>
      <c r="T18" s="1">
        <v>238774</v>
      </c>
      <c r="U18" s="1">
        <v>10822707</v>
      </c>
      <c r="V18" s="1">
        <v>11366820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12</v>
      </c>
    </row>
    <row r="19" spans="1:39" x14ac:dyDescent="0.25">
      <c r="A19" s="1">
        <v>157</v>
      </c>
      <c r="B19" s="1">
        <v>2015</v>
      </c>
      <c r="C19" s="1">
        <v>0</v>
      </c>
      <c r="D19" s="1">
        <v>36</v>
      </c>
      <c r="E19" s="1">
        <v>36</v>
      </c>
      <c r="F19" s="1" t="s">
        <v>164</v>
      </c>
      <c r="G19" s="1" t="s">
        <v>166</v>
      </c>
      <c r="H19" s="1" t="s">
        <v>168</v>
      </c>
      <c r="I19" s="1">
        <v>0</v>
      </c>
      <c r="J19" s="1">
        <v>0</v>
      </c>
      <c r="K19" s="1" t="s">
        <v>172</v>
      </c>
      <c r="L19" s="1">
        <v>2325.0100000000002</v>
      </c>
      <c r="M19" s="1">
        <v>0</v>
      </c>
      <c r="N19" s="1">
        <v>31</v>
      </c>
      <c r="O19" s="1" t="s">
        <v>177</v>
      </c>
      <c r="P19" s="1">
        <v>39892284</v>
      </c>
      <c r="Q19" s="1">
        <v>385211066</v>
      </c>
      <c r="R19" s="1">
        <v>425103350</v>
      </c>
      <c r="S19" s="1">
        <v>6827240</v>
      </c>
      <c r="T19" s="1">
        <v>2886148</v>
      </c>
      <c r="U19" s="1">
        <v>3464091</v>
      </c>
      <c r="V19" s="1">
        <v>13177479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12</v>
      </c>
    </row>
    <row r="20" spans="1:39" x14ac:dyDescent="0.25">
      <c r="A20" s="1">
        <v>166</v>
      </c>
      <c r="B20" s="1">
        <v>2015</v>
      </c>
      <c r="C20" s="1">
        <v>0</v>
      </c>
      <c r="D20" s="1">
        <v>36</v>
      </c>
      <c r="E20" s="1">
        <v>36</v>
      </c>
      <c r="F20" s="1" t="s">
        <v>164</v>
      </c>
      <c r="G20" s="1" t="s">
        <v>166</v>
      </c>
      <c r="H20" s="1" t="s">
        <v>168</v>
      </c>
      <c r="I20" s="1">
        <v>0</v>
      </c>
      <c r="J20" s="1">
        <v>0</v>
      </c>
      <c r="K20" s="1" t="s">
        <v>172</v>
      </c>
      <c r="L20" s="1">
        <v>6788.85</v>
      </c>
      <c r="M20" s="1">
        <v>596.07000000000005</v>
      </c>
      <c r="N20" s="1">
        <v>127</v>
      </c>
      <c r="O20" s="1" t="s">
        <v>177</v>
      </c>
      <c r="P20" s="1">
        <v>110135006</v>
      </c>
      <c r="Q20" s="1">
        <v>1278777134</v>
      </c>
      <c r="R20" s="1">
        <v>1388912141</v>
      </c>
      <c r="S20" s="1">
        <v>1412655</v>
      </c>
      <c r="T20" s="1">
        <v>1783266</v>
      </c>
      <c r="U20" s="1">
        <v>1311358</v>
      </c>
      <c r="V20" s="1">
        <v>4507279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12</v>
      </c>
    </row>
    <row r="21" spans="1:39" x14ac:dyDescent="0.25">
      <c r="A21" s="1">
        <v>187</v>
      </c>
      <c r="B21" s="1">
        <v>2015</v>
      </c>
      <c r="C21" s="1">
        <v>0</v>
      </c>
      <c r="D21" s="1">
        <v>36</v>
      </c>
      <c r="E21" s="1">
        <v>36</v>
      </c>
      <c r="F21" s="1" t="s">
        <v>164</v>
      </c>
      <c r="G21" s="1" t="s">
        <v>166</v>
      </c>
      <c r="H21" s="1" t="s">
        <v>168</v>
      </c>
      <c r="I21" s="1">
        <v>0</v>
      </c>
      <c r="J21" s="1">
        <v>0</v>
      </c>
      <c r="K21" s="1" t="s">
        <v>172</v>
      </c>
      <c r="L21" s="1">
        <v>2207</v>
      </c>
      <c r="M21" s="1">
        <v>3</v>
      </c>
      <c r="N21" s="1">
        <v>36</v>
      </c>
      <c r="O21" s="1" t="s">
        <v>177</v>
      </c>
      <c r="P21" s="1">
        <v>18163567</v>
      </c>
      <c r="Q21" s="1">
        <v>366616452</v>
      </c>
      <c r="R21" s="1">
        <v>384780019</v>
      </c>
      <c r="S21" s="1">
        <v>428472</v>
      </c>
      <c r="T21" s="1">
        <v>1323077</v>
      </c>
      <c r="U21" s="1">
        <v>89809</v>
      </c>
      <c r="V21" s="1">
        <v>1841358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12</v>
      </c>
    </row>
    <row r="22" spans="1:39" x14ac:dyDescent="0.25">
      <c r="A22" s="1">
        <v>191</v>
      </c>
      <c r="B22" s="1">
        <v>2015</v>
      </c>
      <c r="C22" s="1">
        <v>0</v>
      </c>
      <c r="D22" s="1">
        <v>36</v>
      </c>
      <c r="E22" s="1">
        <v>36</v>
      </c>
      <c r="F22" s="1" t="s">
        <v>164</v>
      </c>
      <c r="G22" s="1" t="s">
        <v>166</v>
      </c>
      <c r="H22" s="1" t="s">
        <v>168</v>
      </c>
      <c r="I22" s="1">
        <v>0</v>
      </c>
      <c r="J22" s="1">
        <v>0</v>
      </c>
      <c r="K22" s="1" t="s">
        <v>172</v>
      </c>
      <c r="L22" s="1">
        <v>3509.01</v>
      </c>
      <c r="M22" s="1">
        <v>180.19</v>
      </c>
      <c r="N22" s="1">
        <v>63</v>
      </c>
      <c r="O22" s="1" t="s">
        <v>177</v>
      </c>
      <c r="P22" s="1">
        <v>33301308</v>
      </c>
      <c r="Q22" s="1">
        <v>612285665</v>
      </c>
      <c r="R22" s="1">
        <v>645586973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12</v>
      </c>
    </row>
    <row r="23" spans="1:39" x14ac:dyDescent="0.25">
      <c r="A23" s="1">
        <v>202</v>
      </c>
      <c r="B23" s="1">
        <v>2015</v>
      </c>
      <c r="C23" s="1">
        <v>0</v>
      </c>
      <c r="D23" s="1">
        <v>36</v>
      </c>
      <c r="E23" s="1">
        <v>36</v>
      </c>
      <c r="F23" s="1" t="s">
        <v>164</v>
      </c>
      <c r="G23" s="1" t="s">
        <v>166</v>
      </c>
      <c r="H23" s="1" t="s">
        <v>168</v>
      </c>
      <c r="I23" s="1">
        <v>0</v>
      </c>
      <c r="J23" s="1">
        <v>0</v>
      </c>
      <c r="K23" s="1" t="s">
        <v>172</v>
      </c>
      <c r="L23" s="1">
        <v>337.25</v>
      </c>
      <c r="M23" s="1">
        <v>51.31</v>
      </c>
      <c r="N23" s="1">
        <v>63</v>
      </c>
      <c r="O23" s="1" t="s">
        <v>177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12</v>
      </c>
    </row>
    <row r="24" spans="1:39" x14ac:dyDescent="0.25">
      <c r="A24" s="1">
        <v>316</v>
      </c>
      <c r="B24" s="1">
        <v>2015</v>
      </c>
      <c r="C24" s="1">
        <v>0</v>
      </c>
      <c r="D24" s="1">
        <v>36</v>
      </c>
      <c r="E24" s="1">
        <v>36</v>
      </c>
      <c r="F24" s="1" t="s">
        <v>164</v>
      </c>
      <c r="G24" s="1" t="s">
        <v>166</v>
      </c>
      <c r="H24" s="1" t="s">
        <v>168</v>
      </c>
      <c r="I24" s="1">
        <v>0</v>
      </c>
      <c r="J24" s="1">
        <v>0</v>
      </c>
      <c r="K24" s="1" t="s">
        <v>172</v>
      </c>
      <c r="L24" s="1">
        <v>6478.08</v>
      </c>
      <c r="M24" s="1">
        <v>90.95</v>
      </c>
      <c r="N24" s="1">
        <v>109</v>
      </c>
      <c r="O24" s="1" t="s">
        <v>177</v>
      </c>
      <c r="P24" s="1">
        <v>70684108</v>
      </c>
      <c r="Q24" s="1">
        <v>1557004452</v>
      </c>
      <c r="R24" s="1">
        <v>1627688560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12</v>
      </c>
    </row>
    <row r="25" spans="1:39" x14ac:dyDescent="0.25">
      <c r="A25" s="1">
        <v>428</v>
      </c>
      <c r="B25" s="1">
        <v>2015</v>
      </c>
      <c r="C25" s="1">
        <v>0</v>
      </c>
      <c r="D25" s="1">
        <v>36</v>
      </c>
      <c r="E25" s="1">
        <v>36</v>
      </c>
      <c r="F25" s="1" t="s">
        <v>164</v>
      </c>
      <c r="G25" s="1" t="s">
        <v>166</v>
      </c>
      <c r="H25" s="1" t="s">
        <v>168</v>
      </c>
      <c r="I25" s="1">
        <v>0</v>
      </c>
      <c r="J25" s="1">
        <v>0</v>
      </c>
      <c r="K25" s="1" t="s">
        <v>172</v>
      </c>
      <c r="L25" s="1">
        <v>237.18</v>
      </c>
      <c r="M25" s="1">
        <v>0</v>
      </c>
      <c r="N25" s="1">
        <v>22</v>
      </c>
      <c r="O25" s="1" t="s">
        <v>177</v>
      </c>
      <c r="P25" s="1">
        <v>1053576</v>
      </c>
      <c r="Q25" s="1">
        <v>15564358</v>
      </c>
      <c r="R25" s="1">
        <v>16617934</v>
      </c>
      <c r="S25" s="1">
        <v>68095</v>
      </c>
      <c r="T25" s="1">
        <v>87020</v>
      </c>
      <c r="U25" s="1">
        <v>0</v>
      </c>
      <c r="V25" s="1">
        <v>155115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12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M25"/>
  <sheetViews>
    <sheetView workbookViewId="0">
      <selection activeCell="Q31" sqref="Q31"/>
    </sheetView>
  </sheetViews>
  <sheetFormatPr defaultColWidth="9.140625" defaultRowHeight="15" x14ac:dyDescent="0.25"/>
  <cols>
    <col min="1" max="16384" width="9.140625" style="1"/>
  </cols>
  <sheetData>
    <row r="1" spans="1:39" x14ac:dyDescent="0.25">
      <c r="A1" s="1" t="s">
        <v>60</v>
      </c>
      <c r="B1" s="1" t="s">
        <v>59</v>
      </c>
      <c r="C1" s="1" t="s">
        <v>160</v>
      </c>
      <c r="D1" s="1" t="s">
        <v>161</v>
      </c>
      <c r="E1" s="1" t="s">
        <v>162</v>
      </c>
      <c r="F1" s="1" t="s">
        <v>163</v>
      </c>
      <c r="G1" s="1" t="s">
        <v>165</v>
      </c>
      <c r="H1" s="1" t="s">
        <v>167</v>
      </c>
      <c r="I1" s="1" t="s">
        <v>169</v>
      </c>
      <c r="J1" s="1" t="s">
        <v>170</v>
      </c>
      <c r="K1" s="1" t="s">
        <v>171</v>
      </c>
      <c r="L1" s="1" t="s">
        <v>173</v>
      </c>
      <c r="M1" s="1" t="s">
        <v>174</v>
      </c>
      <c r="N1" s="1" t="s">
        <v>175</v>
      </c>
      <c r="O1" s="1" t="s">
        <v>176</v>
      </c>
      <c r="P1" s="1" t="s">
        <v>178</v>
      </c>
      <c r="Q1" s="1" t="s">
        <v>179</v>
      </c>
      <c r="R1" s="1" t="s">
        <v>180</v>
      </c>
      <c r="S1" s="1" t="s">
        <v>181</v>
      </c>
      <c r="T1" s="1" t="s">
        <v>182</v>
      </c>
      <c r="U1" s="1" t="s">
        <v>183</v>
      </c>
      <c r="V1" s="1" t="s">
        <v>184</v>
      </c>
      <c r="W1" s="1" t="s">
        <v>185</v>
      </c>
      <c r="X1" s="1" t="s">
        <v>186</v>
      </c>
      <c r="Y1" s="1" t="s">
        <v>187</v>
      </c>
      <c r="Z1" s="1" t="s">
        <v>188</v>
      </c>
      <c r="AA1" s="1" t="s">
        <v>189</v>
      </c>
      <c r="AB1" s="1" t="s">
        <v>190</v>
      </c>
      <c r="AC1" s="1" t="s">
        <v>191</v>
      </c>
      <c r="AD1" s="1" t="s">
        <v>192</v>
      </c>
      <c r="AE1" s="1" t="s">
        <v>193</v>
      </c>
      <c r="AF1" s="1" t="s">
        <v>194</v>
      </c>
      <c r="AG1" s="1" t="s">
        <v>195</v>
      </c>
      <c r="AH1" s="1" t="s">
        <v>196</v>
      </c>
      <c r="AI1" s="1" t="s">
        <v>197</v>
      </c>
      <c r="AJ1" s="1" t="s">
        <v>198</v>
      </c>
      <c r="AK1" s="1" t="s">
        <v>199</v>
      </c>
      <c r="AL1" s="1" t="s">
        <v>200</v>
      </c>
      <c r="AM1" s="1" t="s">
        <v>201</v>
      </c>
    </row>
    <row r="2" spans="1:39" x14ac:dyDescent="0.25">
      <c r="A2" s="1">
        <v>8</v>
      </c>
      <c r="B2" s="1">
        <v>2014</v>
      </c>
      <c r="C2" s="1">
        <v>0</v>
      </c>
      <c r="D2" s="1">
        <v>36</v>
      </c>
      <c r="E2" s="1">
        <v>36</v>
      </c>
      <c r="F2" s="1" t="s">
        <v>164</v>
      </c>
      <c r="G2" s="1" t="s">
        <v>166</v>
      </c>
      <c r="H2" s="1" t="s">
        <v>168</v>
      </c>
      <c r="I2" s="1">
        <v>0</v>
      </c>
      <c r="J2" s="1">
        <v>0</v>
      </c>
      <c r="K2" s="1" t="s">
        <v>172</v>
      </c>
      <c r="L2" s="1">
        <v>4701.09</v>
      </c>
      <c r="M2" s="1">
        <v>158.26</v>
      </c>
      <c r="N2" s="1">
        <v>210</v>
      </c>
      <c r="O2" s="1" t="s">
        <v>177</v>
      </c>
      <c r="P2" s="1">
        <v>102363246</v>
      </c>
      <c r="Q2" s="1">
        <v>824052240</v>
      </c>
      <c r="R2" s="1">
        <v>926415486</v>
      </c>
      <c r="S2" s="1">
        <v>15446825</v>
      </c>
      <c r="T2" s="1">
        <v>6757522</v>
      </c>
      <c r="U2" s="1">
        <v>66093</v>
      </c>
      <c r="V2" s="1">
        <v>22270440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12</v>
      </c>
    </row>
    <row r="3" spans="1:39" x14ac:dyDescent="0.25">
      <c r="A3" s="1">
        <v>12</v>
      </c>
      <c r="B3" s="1">
        <v>2014</v>
      </c>
      <c r="C3" s="1">
        <v>0</v>
      </c>
      <c r="D3" s="1">
        <v>36</v>
      </c>
      <c r="E3" s="1">
        <v>36</v>
      </c>
      <c r="F3" s="1" t="s">
        <v>164</v>
      </c>
      <c r="G3" s="1" t="s">
        <v>166</v>
      </c>
      <c r="H3" s="1" t="s">
        <v>168</v>
      </c>
      <c r="I3" s="1">
        <v>0</v>
      </c>
      <c r="J3" s="1">
        <v>0</v>
      </c>
      <c r="K3" s="1" t="s">
        <v>172</v>
      </c>
      <c r="L3" s="1">
        <v>621.05999999999995</v>
      </c>
      <c r="M3" s="1">
        <v>5.3</v>
      </c>
      <c r="N3" s="1">
        <v>28</v>
      </c>
      <c r="O3" s="1" t="s">
        <v>177</v>
      </c>
      <c r="P3" s="1">
        <v>5019615</v>
      </c>
      <c r="Q3" s="1">
        <v>58476407</v>
      </c>
      <c r="R3" s="1">
        <v>63496022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12</v>
      </c>
    </row>
    <row r="4" spans="1:39" x14ac:dyDescent="0.25">
      <c r="A4" s="1">
        <v>23</v>
      </c>
      <c r="B4" s="1">
        <v>2014</v>
      </c>
      <c r="C4" s="1">
        <v>0</v>
      </c>
      <c r="D4" s="1">
        <v>36</v>
      </c>
      <c r="E4" s="1">
        <v>36</v>
      </c>
      <c r="F4" s="1" t="s">
        <v>164</v>
      </c>
      <c r="G4" s="1" t="s">
        <v>166</v>
      </c>
      <c r="H4" s="1" t="s">
        <v>168</v>
      </c>
      <c r="I4" s="1">
        <v>0</v>
      </c>
      <c r="J4" s="1">
        <v>0</v>
      </c>
      <c r="K4" s="1" t="s">
        <v>172</v>
      </c>
      <c r="L4" s="1">
        <v>2888.3</v>
      </c>
      <c r="M4" s="1">
        <v>0</v>
      </c>
      <c r="N4" s="1">
        <v>319</v>
      </c>
      <c r="O4" s="1" t="s">
        <v>177</v>
      </c>
      <c r="P4" s="1">
        <v>45430030</v>
      </c>
      <c r="Q4" s="1">
        <v>965034536</v>
      </c>
      <c r="R4" s="1">
        <v>1010464566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12</v>
      </c>
    </row>
    <row r="5" spans="1:39" x14ac:dyDescent="0.25">
      <c r="A5" s="1">
        <v>27</v>
      </c>
      <c r="B5" s="1">
        <v>2014</v>
      </c>
      <c r="C5" s="1">
        <v>0</v>
      </c>
      <c r="D5" s="1">
        <v>36</v>
      </c>
      <c r="E5" s="1">
        <v>36</v>
      </c>
      <c r="F5" s="1" t="s">
        <v>164</v>
      </c>
      <c r="G5" s="1" t="s">
        <v>166</v>
      </c>
      <c r="H5" s="1" t="s">
        <v>168</v>
      </c>
      <c r="I5" s="1">
        <v>0</v>
      </c>
      <c r="J5" s="1">
        <v>0</v>
      </c>
      <c r="K5" s="1" t="s">
        <v>172</v>
      </c>
      <c r="L5" s="1">
        <v>1879.34</v>
      </c>
      <c r="M5" s="1">
        <v>359.06</v>
      </c>
      <c r="N5" s="1">
        <v>162</v>
      </c>
      <c r="O5" s="1" t="s">
        <v>177</v>
      </c>
      <c r="P5" s="1">
        <v>33300120</v>
      </c>
      <c r="Q5" s="1">
        <v>254094467</v>
      </c>
      <c r="R5" s="1">
        <v>287394587</v>
      </c>
      <c r="S5" s="1">
        <v>454997</v>
      </c>
      <c r="T5" s="1">
        <v>5449934</v>
      </c>
      <c r="U5" s="1">
        <v>61221</v>
      </c>
      <c r="V5" s="1">
        <v>5966152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12</v>
      </c>
    </row>
    <row r="6" spans="1:39" x14ac:dyDescent="0.25">
      <c r="A6" s="1">
        <v>49</v>
      </c>
      <c r="B6" s="1">
        <v>2014</v>
      </c>
      <c r="C6" s="1">
        <v>0</v>
      </c>
      <c r="D6" s="1">
        <v>36</v>
      </c>
      <c r="E6" s="1">
        <v>36</v>
      </c>
      <c r="F6" s="1" t="s">
        <v>164</v>
      </c>
      <c r="G6" s="1" t="s">
        <v>166</v>
      </c>
      <c r="H6" s="1" t="s">
        <v>168</v>
      </c>
      <c r="I6" s="1">
        <v>0</v>
      </c>
      <c r="J6" s="1">
        <v>0</v>
      </c>
      <c r="K6" s="1" t="s">
        <v>172</v>
      </c>
      <c r="L6" s="1">
        <v>1357.64</v>
      </c>
      <c r="M6" s="1">
        <v>431.2</v>
      </c>
      <c r="N6" s="1">
        <v>13</v>
      </c>
      <c r="O6" s="1" t="s">
        <v>177</v>
      </c>
      <c r="P6" s="1">
        <v>13876083</v>
      </c>
      <c r="Q6" s="1">
        <v>217574566</v>
      </c>
      <c r="R6" s="1">
        <v>231450649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12</v>
      </c>
    </row>
    <row r="7" spans="1:39" x14ac:dyDescent="0.25">
      <c r="A7" s="1">
        <v>51</v>
      </c>
      <c r="B7" s="1">
        <v>2014</v>
      </c>
      <c r="C7" s="1">
        <v>0</v>
      </c>
      <c r="D7" s="1">
        <v>36</v>
      </c>
      <c r="E7" s="1">
        <v>36</v>
      </c>
      <c r="F7" s="1" t="s">
        <v>164</v>
      </c>
      <c r="G7" s="1" t="s">
        <v>166</v>
      </c>
      <c r="H7" s="1" t="s">
        <v>168</v>
      </c>
      <c r="I7" s="1">
        <v>0</v>
      </c>
      <c r="J7" s="1">
        <v>0</v>
      </c>
      <c r="K7" s="1" t="s">
        <v>172</v>
      </c>
      <c r="L7" s="1">
        <v>1289.48</v>
      </c>
      <c r="M7" s="1">
        <v>64.430000000000007</v>
      </c>
      <c r="N7" s="1">
        <v>17</v>
      </c>
      <c r="O7" s="1" t="s">
        <v>177</v>
      </c>
      <c r="P7" s="1">
        <v>11609208</v>
      </c>
      <c r="Q7" s="1">
        <v>156725381</v>
      </c>
      <c r="R7" s="1">
        <v>168334589</v>
      </c>
      <c r="S7" s="1">
        <v>225951</v>
      </c>
      <c r="T7" s="1">
        <v>2200875</v>
      </c>
      <c r="U7" s="1">
        <v>0</v>
      </c>
      <c r="V7" s="1">
        <v>2426826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12</v>
      </c>
    </row>
    <row r="8" spans="1:39" x14ac:dyDescent="0.25">
      <c r="A8" s="1">
        <v>61</v>
      </c>
      <c r="B8" s="1">
        <v>2014</v>
      </c>
      <c r="C8" s="1">
        <v>0</v>
      </c>
      <c r="D8" s="1">
        <v>36</v>
      </c>
      <c r="E8" s="1">
        <v>36</v>
      </c>
      <c r="F8" s="1" t="s">
        <v>164</v>
      </c>
      <c r="G8" s="1" t="s">
        <v>166</v>
      </c>
      <c r="H8" s="1" t="s">
        <v>168</v>
      </c>
      <c r="I8" s="1">
        <v>0</v>
      </c>
      <c r="J8" s="1">
        <v>0</v>
      </c>
      <c r="K8" s="1" t="s">
        <v>172</v>
      </c>
      <c r="L8" s="1">
        <v>1000.5</v>
      </c>
      <c r="M8" s="1">
        <v>10.1</v>
      </c>
      <c r="N8" s="1">
        <v>175</v>
      </c>
      <c r="O8" s="1" t="s">
        <v>177</v>
      </c>
      <c r="P8" s="1">
        <v>5166391</v>
      </c>
      <c r="Q8" s="1">
        <v>193182814</v>
      </c>
      <c r="R8" s="1">
        <v>198349205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12</v>
      </c>
    </row>
    <row r="9" spans="1:39" x14ac:dyDescent="0.25">
      <c r="A9" s="1">
        <v>70</v>
      </c>
      <c r="B9" s="1">
        <v>2014</v>
      </c>
      <c r="C9" s="1">
        <v>0</v>
      </c>
      <c r="D9" s="1">
        <v>36</v>
      </c>
      <c r="E9" s="1">
        <v>36</v>
      </c>
      <c r="F9" s="1" t="s">
        <v>164</v>
      </c>
      <c r="G9" s="1" t="s">
        <v>166</v>
      </c>
      <c r="H9" s="1" t="s">
        <v>168</v>
      </c>
      <c r="I9" s="1">
        <v>0</v>
      </c>
      <c r="J9" s="1">
        <v>0</v>
      </c>
      <c r="K9" s="1" t="s">
        <v>172</v>
      </c>
      <c r="L9" s="1">
        <v>4782.1099999999997</v>
      </c>
      <c r="M9" s="1">
        <v>11.02</v>
      </c>
      <c r="N9" s="1">
        <v>194</v>
      </c>
      <c r="O9" s="1" t="s">
        <v>177</v>
      </c>
      <c r="P9" s="1">
        <v>32046045</v>
      </c>
      <c r="Q9" s="1">
        <v>516707077</v>
      </c>
      <c r="R9" s="1">
        <v>548753122</v>
      </c>
      <c r="S9" s="1">
        <v>7400901</v>
      </c>
      <c r="T9" s="1">
        <v>3369518</v>
      </c>
      <c r="U9" s="1">
        <v>3284850</v>
      </c>
      <c r="V9" s="1">
        <v>14055269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12</v>
      </c>
    </row>
    <row r="10" spans="1:39" x14ac:dyDescent="0.25">
      <c r="A10" s="1">
        <v>80</v>
      </c>
      <c r="B10" s="1">
        <v>2014</v>
      </c>
      <c r="C10" s="1">
        <v>0</v>
      </c>
      <c r="D10" s="1">
        <v>36</v>
      </c>
      <c r="E10" s="1">
        <v>36</v>
      </c>
      <c r="F10" s="1" t="s">
        <v>164</v>
      </c>
      <c r="G10" s="1" t="s">
        <v>166</v>
      </c>
      <c r="H10" s="1" t="s">
        <v>168</v>
      </c>
      <c r="I10" s="1">
        <v>0</v>
      </c>
      <c r="J10" s="1">
        <v>0</v>
      </c>
      <c r="K10" s="1" t="s">
        <v>172</v>
      </c>
      <c r="L10" s="1">
        <v>2478.4299999999998</v>
      </c>
      <c r="M10" s="1">
        <v>66.48</v>
      </c>
      <c r="N10" s="1">
        <v>144</v>
      </c>
      <c r="O10" s="1" t="s">
        <v>177</v>
      </c>
      <c r="P10" s="1">
        <v>34091602</v>
      </c>
      <c r="Q10" s="1">
        <v>497331723</v>
      </c>
      <c r="R10" s="1">
        <v>531423325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12</v>
      </c>
    </row>
    <row r="11" spans="1:39" x14ac:dyDescent="0.25">
      <c r="A11" s="1">
        <v>84</v>
      </c>
      <c r="B11" s="1">
        <v>2014</v>
      </c>
      <c r="C11" s="1">
        <v>0</v>
      </c>
      <c r="D11" s="1">
        <v>36</v>
      </c>
      <c r="E11" s="1">
        <v>36</v>
      </c>
      <c r="F11" s="1" t="s">
        <v>164</v>
      </c>
      <c r="G11" s="1" t="s">
        <v>166</v>
      </c>
      <c r="H11" s="1" t="s">
        <v>168</v>
      </c>
      <c r="I11" s="1">
        <v>0</v>
      </c>
      <c r="J11" s="1">
        <v>0</v>
      </c>
      <c r="K11" s="1" t="s">
        <v>172</v>
      </c>
      <c r="L11" s="1">
        <v>63.7</v>
      </c>
      <c r="M11" s="1">
        <v>26</v>
      </c>
      <c r="N11" s="1">
        <v>26</v>
      </c>
      <c r="O11" s="1" t="s">
        <v>177</v>
      </c>
      <c r="P11" s="1">
        <v>51657</v>
      </c>
      <c r="Q11" s="1">
        <v>2033542</v>
      </c>
      <c r="R11" s="1">
        <v>2085199</v>
      </c>
      <c r="S11" s="1">
        <v>39858</v>
      </c>
      <c r="T11" s="1">
        <v>176826</v>
      </c>
      <c r="U11" s="1">
        <v>0</v>
      </c>
      <c r="V11" s="1">
        <v>216684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12</v>
      </c>
    </row>
    <row r="12" spans="1:39" x14ac:dyDescent="0.25">
      <c r="A12" s="1">
        <v>98</v>
      </c>
      <c r="B12" s="1">
        <v>2014</v>
      </c>
      <c r="C12" s="1">
        <v>0</v>
      </c>
      <c r="D12" s="1">
        <v>36</v>
      </c>
      <c r="E12" s="1">
        <v>36</v>
      </c>
      <c r="F12" s="1" t="s">
        <v>164</v>
      </c>
      <c r="G12" s="1" t="s">
        <v>166</v>
      </c>
      <c r="H12" s="1" t="s">
        <v>168</v>
      </c>
      <c r="I12" s="1">
        <v>0</v>
      </c>
      <c r="J12" s="1">
        <v>0</v>
      </c>
      <c r="K12" s="1" t="s">
        <v>172</v>
      </c>
      <c r="L12" s="1">
        <v>2651.03</v>
      </c>
      <c r="M12" s="1">
        <v>96.78</v>
      </c>
      <c r="N12" s="1">
        <v>113</v>
      </c>
      <c r="O12" s="1" t="s">
        <v>177</v>
      </c>
      <c r="P12" s="1">
        <v>29529489</v>
      </c>
      <c r="Q12" s="1">
        <v>302363695</v>
      </c>
      <c r="R12" s="1">
        <v>331893184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12</v>
      </c>
    </row>
    <row r="13" spans="1:39" x14ac:dyDescent="0.25">
      <c r="A13" s="1">
        <v>115</v>
      </c>
      <c r="B13" s="1">
        <v>2014</v>
      </c>
      <c r="C13" s="1">
        <v>0</v>
      </c>
      <c r="D13" s="1">
        <v>36</v>
      </c>
      <c r="E13" s="1">
        <v>36</v>
      </c>
      <c r="F13" s="1" t="s">
        <v>164</v>
      </c>
      <c r="G13" s="1" t="s">
        <v>166</v>
      </c>
      <c r="H13" s="1" t="s">
        <v>168</v>
      </c>
      <c r="I13" s="1">
        <v>0</v>
      </c>
      <c r="J13" s="1">
        <v>0</v>
      </c>
      <c r="K13" s="1" t="s">
        <v>172</v>
      </c>
      <c r="L13" s="1">
        <v>4892.7700000000004</v>
      </c>
      <c r="M13" s="1">
        <v>1</v>
      </c>
      <c r="N13" s="1">
        <v>377</v>
      </c>
      <c r="O13" s="1" t="s">
        <v>177</v>
      </c>
      <c r="P13" s="1">
        <v>44211505</v>
      </c>
      <c r="Q13" s="1">
        <v>460575842</v>
      </c>
      <c r="R13" s="1">
        <v>504787347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12</v>
      </c>
    </row>
    <row r="14" spans="1:39" x14ac:dyDescent="0.25">
      <c r="A14" s="1">
        <v>117</v>
      </c>
      <c r="B14" s="1">
        <v>2014</v>
      </c>
      <c r="C14" s="1">
        <v>0</v>
      </c>
      <c r="D14" s="1">
        <v>36</v>
      </c>
      <c r="E14" s="1">
        <v>36</v>
      </c>
      <c r="F14" s="1" t="s">
        <v>164</v>
      </c>
      <c r="G14" s="1" t="s">
        <v>166</v>
      </c>
      <c r="H14" s="1" t="s">
        <v>168</v>
      </c>
      <c r="I14" s="1">
        <v>0</v>
      </c>
      <c r="J14" s="1">
        <v>0</v>
      </c>
      <c r="K14" s="1" t="s">
        <v>172</v>
      </c>
      <c r="L14" s="1">
        <v>10582.11</v>
      </c>
      <c r="M14" s="1">
        <v>361.39</v>
      </c>
      <c r="N14" s="1">
        <v>47</v>
      </c>
      <c r="O14" s="1" t="s">
        <v>177</v>
      </c>
      <c r="P14" s="1">
        <v>89279221</v>
      </c>
      <c r="Q14" s="1">
        <v>1362030353</v>
      </c>
      <c r="R14" s="1">
        <v>1451309574</v>
      </c>
      <c r="S14" s="1">
        <v>4626151</v>
      </c>
      <c r="T14" s="1">
        <v>41711915</v>
      </c>
      <c r="U14" s="1">
        <v>10991431</v>
      </c>
      <c r="V14" s="1">
        <v>57329497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12</v>
      </c>
    </row>
    <row r="15" spans="1:39" x14ac:dyDescent="0.25">
      <c r="A15" s="1">
        <v>121</v>
      </c>
      <c r="B15" s="1">
        <v>2014</v>
      </c>
      <c r="C15" s="1">
        <v>0</v>
      </c>
      <c r="D15" s="1">
        <v>36</v>
      </c>
      <c r="E15" s="1">
        <v>36</v>
      </c>
      <c r="F15" s="1" t="s">
        <v>164</v>
      </c>
      <c r="G15" s="1" t="s">
        <v>166</v>
      </c>
      <c r="H15" s="1" t="s">
        <v>168</v>
      </c>
      <c r="I15" s="1">
        <v>0</v>
      </c>
      <c r="J15" s="1">
        <v>0</v>
      </c>
      <c r="K15" s="1" t="s">
        <v>172</v>
      </c>
      <c r="L15" s="1">
        <v>2216.0700000000002</v>
      </c>
      <c r="M15" s="1">
        <v>194.32</v>
      </c>
      <c r="N15" s="1">
        <v>27</v>
      </c>
      <c r="O15" s="1" t="s">
        <v>177</v>
      </c>
      <c r="P15" s="1">
        <v>14888886</v>
      </c>
      <c r="Q15" s="1">
        <v>426944596</v>
      </c>
      <c r="R15" s="1">
        <v>441833482</v>
      </c>
      <c r="S15" s="1">
        <v>1685051</v>
      </c>
      <c r="T15" s="1">
        <v>2317702</v>
      </c>
      <c r="U15" s="1">
        <v>545744</v>
      </c>
      <c r="V15" s="1">
        <v>4548497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12</v>
      </c>
    </row>
    <row r="16" spans="1:39" x14ac:dyDescent="0.25">
      <c r="A16" s="1">
        <v>133</v>
      </c>
      <c r="B16" s="1">
        <v>2014</v>
      </c>
      <c r="C16" s="1">
        <v>0</v>
      </c>
      <c r="D16" s="1">
        <v>36</v>
      </c>
      <c r="E16" s="1">
        <v>36</v>
      </c>
      <c r="F16" s="1" t="s">
        <v>164</v>
      </c>
      <c r="G16" s="1" t="s">
        <v>166</v>
      </c>
      <c r="H16" s="1" t="s">
        <v>168</v>
      </c>
      <c r="I16" s="1">
        <v>0</v>
      </c>
      <c r="J16" s="1">
        <v>0</v>
      </c>
      <c r="K16" s="1" t="s">
        <v>172</v>
      </c>
      <c r="L16" s="1">
        <v>13813.09</v>
      </c>
      <c r="M16" s="1">
        <v>4309.04</v>
      </c>
      <c r="N16" s="1">
        <v>378</v>
      </c>
      <c r="O16" s="1" t="s">
        <v>177</v>
      </c>
      <c r="P16" s="1">
        <v>193460677</v>
      </c>
      <c r="Q16" s="1">
        <v>3379230067</v>
      </c>
      <c r="R16" s="1">
        <v>3572690744</v>
      </c>
      <c r="S16" s="1">
        <v>18131029</v>
      </c>
      <c r="T16" s="1">
        <v>53017075</v>
      </c>
      <c r="U16" s="1">
        <v>0</v>
      </c>
      <c r="V16" s="1">
        <v>71148104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12</v>
      </c>
    </row>
    <row r="17" spans="1:39" x14ac:dyDescent="0.25">
      <c r="A17" s="1">
        <v>134</v>
      </c>
      <c r="B17" s="1">
        <v>2014</v>
      </c>
      <c r="C17" s="1">
        <v>0</v>
      </c>
      <c r="D17" s="1">
        <v>36</v>
      </c>
      <c r="E17" s="1">
        <v>36</v>
      </c>
      <c r="F17" s="1" t="s">
        <v>164</v>
      </c>
      <c r="G17" s="1" t="s">
        <v>166</v>
      </c>
      <c r="H17" s="1" t="s">
        <v>168</v>
      </c>
      <c r="I17" s="1">
        <v>0</v>
      </c>
      <c r="J17" s="1">
        <v>0</v>
      </c>
      <c r="K17" s="1" t="s">
        <v>172</v>
      </c>
      <c r="L17" s="1">
        <v>16211</v>
      </c>
      <c r="M17" s="1">
        <v>694</v>
      </c>
      <c r="N17" s="1">
        <v>272</v>
      </c>
      <c r="O17" s="1" t="s">
        <v>177</v>
      </c>
      <c r="P17" s="1">
        <v>211652349</v>
      </c>
      <c r="Q17" s="1">
        <v>3045766779</v>
      </c>
      <c r="R17" s="1">
        <v>3257419128</v>
      </c>
      <c r="S17" s="1">
        <v>488475</v>
      </c>
      <c r="T17" s="1">
        <v>15845636</v>
      </c>
      <c r="U17" s="1">
        <v>1917195</v>
      </c>
      <c r="V17" s="1">
        <v>18251306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12</v>
      </c>
    </row>
    <row r="18" spans="1:39" x14ac:dyDescent="0.25">
      <c r="A18" s="1">
        <v>147</v>
      </c>
      <c r="B18" s="1">
        <v>2014</v>
      </c>
      <c r="C18" s="1">
        <v>0</v>
      </c>
      <c r="D18" s="1">
        <v>36</v>
      </c>
      <c r="E18" s="1">
        <v>36</v>
      </c>
      <c r="F18" s="1" t="s">
        <v>164</v>
      </c>
      <c r="G18" s="1" t="s">
        <v>166</v>
      </c>
      <c r="H18" s="1" t="s">
        <v>168</v>
      </c>
      <c r="I18" s="1">
        <v>0</v>
      </c>
      <c r="J18" s="1">
        <v>0</v>
      </c>
      <c r="K18" s="1" t="s">
        <v>172</v>
      </c>
      <c r="L18" s="1">
        <v>3197.46</v>
      </c>
      <c r="M18" s="1">
        <v>0</v>
      </c>
      <c r="N18" s="1">
        <v>48</v>
      </c>
      <c r="O18" s="1" t="s">
        <v>177</v>
      </c>
      <c r="P18" s="1">
        <v>37738202</v>
      </c>
      <c r="Q18" s="1">
        <v>276294111</v>
      </c>
      <c r="R18" s="1">
        <v>314032313</v>
      </c>
      <c r="S18" s="1">
        <v>269339</v>
      </c>
      <c r="T18" s="1">
        <v>433708</v>
      </c>
      <c r="U18" s="1">
        <v>12451929</v>
      </c>
      <c r="V18" s="1">
        <v>13154976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12</v>
      </c>
    </row>
    <row r="19" spans="1:39" x14ac:dyDescent="0.25">
      <c r="A19" s="1">
        <v>157</v>
      </c>
      <c r="B19" s="1">
        <v>2014</v>
      </c>
      <c r="C19" s="1">
        <v>0</v>
      </c>
      <c r="D19" s="1">
        <v>36</v>
      </c>
      <c r="E19" s="1">
        <v>36</v>
      </c>
      <c r="F19" s="1" t="s">
        <v>164</v>
      </c>
      <c r="G19" s="1" t="s">
        <v>166</v>
      </c>
      <c r="H19" s="1" t="s">
        <v>168</v>
      </c>
      <c r="I19" s="1">
        <v>0</v>
      </c>
      <c r="J19" s="1">
        <v>0</v>
      </c>
      <c r="K19" s="1" t="s">
        <v>172</v>
      </c>
      <c r="L19" s="1">
        <v>2151.0300000000002</v>
      </c>
      <c r="M19" s="1">
        <v>0</v>
      </c>
      <c r="N19" s="1">
        <v>31</v>
      </c>
      <c r="O19" s="1" t="s">
        <v>177</v>
      </c>
      <c r="P19" s="1">
        <v>39441447</v>
      </c>
      <c r="Q19" s="1">
        <v>370809404</v>
      </c>
      <c r="R19" s="1">
        <v>410250851</v>
      </c>
      <c r="S19" s="1">
        <v>5121323</v>
      </c>
      <c r="T19" s="1">
        <v>1716988</v>
      </c>
      <c r="U19" s="1">
        <v>3247535</v>
      </c>
      <c r="V19" s="1">
        <v>10085846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12</v>
      </c>
    </row>
    <row r="20" spans="1:39" x14ac:dyDescent="0.25">
      <c r="A20" s="1">
        <v>166</v>
      </c>
      <c r="B20" s="1">
        <v>2014</v>
      </c>
      <c r="C20" s="1">
        <v>0</v>
      </c>
      <c r="D20" s="1">
        <v>36</v>
      </c>
      <c r="E20" s="1">
        <v>36</v>
      </c>
      <c r="F20" s="1" t="s">
        <v>164</v>
      </c>
      <c r="G20" s="1" t="s">
        <v>166</v>
      </c>
      <c r="H20" s="1" t="s">
        <v>168</v>
      </c>
      <c r="I20" s="1">
        <v>0</v>
      </c>
      <c r="J20" s="1">
        <v>0</v>
      </c>
      <c r="K20" s="1" t="s">
        <v>172</v>
      </c>
      <c r="L20" s="1">
        <v>6620.81</v>
      </c>
      <c r="M20" s="1">
        <v>603.23</v>
      </c>
      <c r="N20" s="1">
        <v>105</v>
      </c>
      <c r="O20" s="1" t="s">
        <v>177</v>
      </c>
      <c r="P20" s="1">
        <v>69504297</v>
      </c>
      <c r="Q20" s="1">
        <v>1080518776</v>
      </c>
      <c r="R20" s="1">
        <v>1150023073</v>
      </c>
      <c r="S20" s="1">
        <v>914358</v>
      </c>
      <c r="T20" s="1">
        <v>1934837</v>
      </c>
      <c r="U20" s="1">
        <v>1186584</v>
      </c>
      <c r="V20" s="1">
        <v>4035779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12</v>
      </c>
    </row>
    <row r="21" spans="1:39" x14ac:dyDescent="0.25">
      <c r="A21" s="1">
        <v>187</v>
      </c>
      <c r="B21" s="1">
        <v>2014</v>
      </c>
      <c r="C21" s="1">
        <v>0</v>
      </c>
      <c r="D21" s="1">
        <v>36</v>
      </c>
      <c r="E21" s="1">
        <v>36</v>
      </c>
      <c r="F21" s="1" t="s">
        <v>164</v>
      </c>
      <c r="G21" s="1" t="s">
        <v>166</v>
      </c>
      <c r="H21" s="1" t="s">
        <v>168</v>
      </c>
      <c r="I21" s="1">
        <v>0</v>
      </c>
      <c r="J21" s="1">
        <v>0</v>
      </c>
      <c r="K21" s="1" t="s">
        <v>172</v>
      </c>
      <c r="L21" s="1">
        <v>2198</v>
      </c>
      <c r="M21" s="1">
        <v>3</v>
      </c>
      <c r="N21" s="1">
        <v>34</v>
      </c>
      <c r="O21" s="1" t="s">
        <v>177</v>
      </c>
      <c r="P21" s="1">
        <v>17288149</v>
      </c>
      <c r="Q21" s="1">
        <v>341651083</v>
      </c>
      <c r="R21" s="1">
        <v>358939232</v>
      </c>
      <c r="S21" s="1">
        <v>512964</v>
      </c>
      <c r="T21" s="1">
        <v>1477722</v>
      </c>
      <c r="U21" s="1">
        <v>88597</v>
      </c>
      <c r="V21" s="1">
        <v>2079283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12</v>
      </c>
    </row>
    <row r="22" spans="1:39" x14ac:dyDescent="0.25">
      <c r="A22" s="1">
        <v>191</v>
      </c>
      <c r="B22" s="1">
        <v>2014</v>
      </c>
      <c r="C22" s="1">
        <v>0</v>
      </c>
      <c r="D22" s="1">
        <v>36</v>
      </c>
      <c r="E22" s="1">
        <v>36</v>
      </c>
      <c r="F22" s="1" t="s">
        <v>164</v>
      </c>
      <c r="G22" s="1" t="s">
        <v>166</v>
      </c>
      <c r="H22" s="1" t="s">
        <v>168</v>
      </c>
      <c r="I22" s="1">
        <v>0</v>
      </c>
      <c r="J22" s="1">
        <v>0</v>
      </c>
      <c r="K22" s="1" t="s">
        <v>172</v>
      </c>
      <c r="L22" s="1">
        <v>3509.83</v>
      </c>
      <c r="M22" s="1">
        <v>180.19</v>
      </c>
      <c r="N22" s="1">
        <v>63</v>
      </c>
      <c r="O22" s="1" t="s">
        <v>177</v>
      </c>
      <c r="P22" s="1">
        <v>30573401</v>
      </c>
      <c r="Q22" s="1">
        <v>583434922</v>
      </c>
      <c r="R22" s="1">
        <v>614008323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12</v>
      </c>
    </row>
    <row r="23" spans="1:39" x14ac:dyDescent="0.25">
      <c r="A23" s="1">
        <v>202</v>
      </c>
      <c r="B23" s="1">
        <v>2014</v>
      </c>
      <c r="C23" s="1">
        <v>0</v>
      </c>
      <c r="D23" s="1">
        <v>36</v>
      </c>
      <c r="E23" s="1">
        <v>36</v>
      </c>
      <c r="F23" s="1" t="s">
        <v>164</v>
      </c>
      <c r="G23" s="1" t="s">
        <v>166</v>
      </c>
      <c r="H23" s="1" t="s">
        <v>168</v>
      </c>
      <c r="I23" s="1">
        <v>0</v>
      </c>
      <c r="J23" s="1">
        <v>0</v>
      </c>
      <c r="K23" s="1" t="s">
        <v>172</v>
      </c>
      <c r="L23" s="1">
        <v>373.34</v>
      </c>
      <c r="M23" s="1">
        <v>188.47</v>
      </c>
      <c r="N23" s="1">
        <v>69</v>
      </c>
      <c r="O23" s="1" t="s">
        <v>177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12</v>
      </c>
    </row>
    <row r="24" spans="1:39" x14ac:dyDescent="0.25">
      <c r="A24" s="1">
        <v>316</v>
      </c>
      <c r="B24" s="1">
        <v>2014</v>
      </c>
      <c r="C24" s="1">
        <v>0</v>
      </c>
      <c r="D24" s="1">
        <v>36</v>
      </c>
      <c r="E24" s="1">
        <v>36</v>
      </c>
      <c r="F24" s="1" t="s">
        <v>164</v>
      </c>
      <c r="G24" s="1" t="s">
        <v>166</v>
      </c>
      <c r="H24" s="1" t="s">
        <v>168</v>
      </c>
      <c r="I24" s="1">
        <v>0</v>
      </c>
      <c r="J24" s="1">
        <v>0</v>
      </c>
      <c r="K24" s="1" t="s">
        <v>172</v>
      </c>
      <c r="L24" s="1">
        <v>6564.38</v>
      </c>
      <c r="M24" s="1">
        <v>58.94</v>
      </c>
      <c r="N24" s="1">
        <v>105</v>
      </c>
      <c r="O24" s="1" t="s">
        <v>177</v>
      </c>
      <c r="P24" s="1">
        <v>54734355</v>
      </c>
      <c r="Q24" s="1">
        <v>1353620467</v>
      </c>
      <c r="R24" s="1">
        <v>1408354822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12</v>
      </c>
    </row>
    <row r="25" spans="1:39" x14ac:dyDescent="0.25">
      <c r="A25" s="1">
        <v>428</v>
      </c>
      <c r="B25" s="1">
        <v>2014</v>
      </c>
      <c r="C25" s="1">
        <v>0</v>
      </c>
      <c r="D25" s="1">
        <v>36</v>
      </c>
      <c r="E25" s="1">
        <v>36</v>
      </c>
      <c r="F25" s="1" t="s">
        <v>164</v>
      </c>
      <c r="G25" s="1" t="s">
        <v>166</v>
      </c>
      <c r="H25" s="1" t="s">
        <v>168</v>
      </c>
      <c r="I25" s="1">
        <v>0</v>
      </c>
      <c r="J25" s="1">
        <v>0</v>
      </c>
      <c r="K25" s="1" t="s">
        <v>172</v>
      </c>
      <c r="L25" s="1">
        <v>237.18</v>
      </c>
      <c r="M25" s="1">
        <v>0</v>
      </c>
      <c r="N25" s="1">
        <v>22</v>
      </c>
      <c r="O25" s="1" t="s">
        <v>177</v>
      </c>
      <c r="P25" s="1">
        <v>1053549</v>
      </c>
      <c r="Q25" s="1">
        <v>15564358</v>
      </c>
      <c r="R25" s="1">
        <v>16617907</v>
      </c>
      <c r="S25" s="1">
        <v>91713</v>
      </c>
      <c r="T25" s="1">
        <v>372175</v>
      </c>
      <c r="U25" s="1">
        <v>0</v>
      </c>
      <c r="V25" s="1">
        <v>463888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12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CM105"/>
  <sheetViews>
    <sheetView topLeftCell="O36" zoomScale="70" zoomScaleNormal="70" workbookViewId="0">
      <selection activeCell="B29" sqref="B29:AB62"/>
    </sheetView>
  </sheetViews>
  <sheetFormatPr defaultColWidth="9.140625" defaultRowHeight="15" x14ac:dyDescent="0.25"/>
  <cols>
    <col min="1" max="1" width="15.7109375" style="1" customWidth="1"/>
    <col min="2" max="2" width="2.7109375" style="1" customWidth="1"/>
    <col min="3" max="3" width="30.5703125" style="1" customWidth="1"/>
    <col min="4" max="15" width="12.7109375" style="1" customWidth="1"/>
    <col min="16" max="16" width="12.5703125" style="1" customWidth="1"/>
    <col min="17" max="27" width="12.7109375" style="1" customWidth="1"/>
    <col min="28" max="28" width="2.7109375" style="1" customWidth="1"/>
    <col min="29" max="29" width="10" style="1" customWidth="1"/>
    <col min="30" max="46" width="9.28515625" style="1" customWidth="1"/>
    <col min="47" max="47" width="10" style="1" customWidth="1"/>
    <col min="48" max="63" width="9.28515625" style="1" customWidth="1"/>
    <col min="64" max="65" width="10" style="1" customWidth="1"/>
    <col min="66" max="68" width="9.28515625" style="1" customWidth="1"/>
    <col min="69" max="70" width="10" style="1" customWidth="1"/>
    <col min="71" max="72" width="9.28515625" style="1" customWidth="1"/>
    <col min="73" max="73" width="10" style="1" customWidth="1"/>
    <col min="74" max="74" width="11" style="1" customWidth="1"/>
    <col min="75" max="81" width="9.28515625" style="1" customWidth="1"/>
    <col min="82" max="84" width="10" style="1" customWidth="1"/>
    <col min="85" max="16384" width="9.140625" style="1"/>
  </cols>
  <sheetData>
    <row r="1" spans="1:91" x14ac:dyDescent="0.25">
      <c r="A1" s="1" t="s">
        <v>59</v>
      </c>
      <c r="C1" s="1" t="s">
        <v>60</v>
      </c>
      <c r="D1" s="1" t="s">
        <v>18</v>
      </c>
      <c r="E1" s="1" t="s">
        <v>61</v>
      </c>
      <c r="F1" s="1" t="s">
        <v>63</v>
      </c>
      <c r="G1" s="1" t="s">
        <v>0</v>
      </c>
      <c r="H1" s="1" t="s">
        <v>1</v>
      </c>
      <c r="I1" s="1" t="s">
        <v>2</v>
      </c>
      <c r="J1" s="1" t="s">
        <v>64</v>
      </c>
      <c r="K1" s="1" t="s">
        <v>62</v>
      </c>
      <c r="L1" s="1" t="s">
        <v>3</v>
      </c>
      <c r="M1" s="1" t="s">
        <v>65</v>
      </c>
      <c r="N1" s="1" t="s">
        <v>66</v>
      </c>
      <c r="O1" s="1" t="s">
        <v>67</v>
      </c>
      <c r="P1" s="1" t="s">
        <v>4</v>
      </c>
      <c r="Q1" s="1" t="s">
        <v>5</v>
      </c>
      <c r="R1" s="1" t="s">
        <v>46</v>
      </c>
      <c r="S1" s="1" t="s">
        <v>47</v>
      </c>
      <c r="T1" s="1" t="s">
        <v>48</v>
      </c>
      <c r="U1" s="1" t="s">
        <v>68</v>
      </c>
      <c r="V1" s="1" t="s">
        <v>69</v>
      </c>
      <c r="W1" s="1" t="s">
        <v>70</v>
      </c>
      <c r="X1" s="1" t="s">
        <v>71</v>
      </c>
      <c r="Y1" s="1" t="s">
        <v>72</v>
      </c>
      <c r="Z1" s="1" t="s">
        <v>73</v>
      </c>
      <c r="AA1" s="1" t="s">
        <v>74</v>
      </c>
      <c r="AB1" s="1" t="s">
        <v>75</v>
      </c>
      <c r="AC1" s="1" t="s">
        <v>76</v>
      </c>
      <c r="AD1" s="1" t="s">
        <v>6</v>
      </c>
      <c r="AE1" s="1" t="s">
        <v>77</v>
      </c>
      <c r="AF1" s="1" t="s">
        <v>78</v>
      </c>
      <c r="AG1" s="1" t="s">
        <v>79</v>
      </c>
      <c r="AH1" s="1" t="s">
        <v>80</v>
      </c>
      <c r="AI1" s="1" t="s">
        <v>81</v>
      </c>
      <c r="AJ1" s="1" t="s">
        <v>82</v>
      </c>
      <c r="AK1" s="1" t="s">
        <v>83</v>
      </c>
      <c r="AL1" s="1" t="s">
        <v>84</v>
      </c>
      <c r="AM1" s="1" t="s">
        <v>85</v>
      </c>
      <c r="AN1" s="1" t="s">
        <v>86</v>
      </c>
      <c r="AO1" s="1" t="s">
        <v>87</v>
      </c>
      <c r="AP1" s="1" t="s">
        <v>88</v>
      </c>
      <c r="AQ1" s="1" t="s">
        <v>89</v>
      </c>
      <c r="AR1" s="1" t="s">
        <v>90</v>
      </c>
      <c r="AS1" s="1" t="s">
        <v>91</v>
      </c>
      <c r="AT1" s="1" t="s">
        <v>92</v>
      </c>
      <c r="AU1" s="1" t="s">
        <v>93</v>
      </c>
      <c r="AV1" s="1" t="s">
        <v>94</v>
      </c>
      <c r="AW1" s="1" t="s">
        <v>95</v>
      </c>
      <c r="AX1" s="1" t="s">
        <v>96</v>
      </c>
      <c r="AY1" s="1" t="s">
        <v>97</v>
      </c>
      <c r="AZ1" s="1" t="s">
        <v>50</v>
      </c>
      <c r="BA1" s="1" t="s">
        <v>98</v>
      </c>
      <c r="BB1" s="1" t="s">
        <v>99</v>
      </c>
      <c r="BC1" s="1" t="s">
        <v>100</v>
      </c>
      <c r="BD1" s="1" t="s">
        <v>101</v>
      </c>
      <c r="BE1" s="1" t="s">
        <v>102</v>
      </c>
      <c r="BF1" s="1" t="s">
        <v>103</v>
      </c>
      <c r="BG1" s="1" t="s">
        <v>104</v>
      </c>
      <c r="BH1" s="1" t="s">
        <v>105</v>
      </c>
      <c r="BI1" s="1" t="s">
        <v>106</v>
      </c>
      <c r="BJ1" s="1" t="s">
        <v>107</v>
      </c>
      <c r="BK1" s="1" t="s">
        <v>108</v>
      </c>
      <c r="BL1" s="1" t="s">
        <v>116</v>
      </c>
      <c r="BM1" s="1" t="s">
        <v>109</v>
      </c>
      <c r="BN1" s="1" t="s">
        <v>7</v>
      </c>
      <c r="BO1" s="1" t="s">
        <v>8</v>
      </c>
      <c r="BP1" s="1" t="s">
        <v>9</v>
      </c>
      <c r="BQ1" s="1" t="s">
        <v>10</v>
      </c>
      <c r="BR1" s="1" t="s">
        <v>16</v>
      </c>
      <c r="BS1" s="1" t="s">
        <v>17</v>
      </c>
      <c r="BT1" s="1" t="s">
        <v>14</v>
      </c>
      <c r="BU1" s="1" t="s">
        <v>19</v>
      </c>
      <c r="BV1" s="1" t="s">
        <v>13</v>
      </c>
      <c r="BW1" s="1" t="s">
        <v>11</v>
      </c>
      <c r="BX1" s="1" t="s">
        <v>12</v>
      </c>
      <c r="BY1" s="1" t="s">
        <v>110</v>
      </c>
      <c r="BZ1" s="1" t="s">
        <v>111</v>
      </c>
      <c r="CA1" s="1" t="s">
        <v>112</v>
      </c>
      <c r="CB1" s="1" t="s">
        <v>113</v>
      </c>
      <c r="CC1" s="1" t="s">
        <v>114</v>
      </c>
      <c r="CD1" s="1" t="s">
        <v>20</v>
      </c>
      <c r="CE1" s="1" t="s">
        <v>24</v>
      </c>
      <c r="CF1" s="1" t="s">
        <v>21</v>
      </c>
      <c r="CG1" s="1" t="s">
        <v>22</v>
      </c>
      <c r="CH1" s="1" t="s">
        <v>23</v>
      </c>
      <c r="CJ1" s="1" t="s">
        <v>60</v>
      </c>
      <c r="CK1" s="1" t="s">
        <v>59</v>
      </c>
      <c r="CL1" s="1" t="s">
        <v>205</v>
      </c>
      <c r="CM1" s="1" t="s">
        <v>206</v>
      </c>
    </row>
    <row r="2" spans="1:91" x14ac:dyDescent="0.25">
      <c r="A2" s="1">
        <v>2013</v>
      </c>
      <c r="C2" s="1">
        <v>8</v>
      </c>
      <c r="D2" s="1" t="s">
        <v>117</v>
      </c>
      <c r="E2" s="1" t="s">
        <v>141</v>
      </c>
      <c r="F2" s="1" t="s">
        <v>49</v>
      </c>
      <c r="G2" s="1">
        <v>1493122048</v>
      </c>
      <c r="H2" s="1">
        <v>449254624.5</v>
      </c>
      <c r="I2" s="1">
        <v>1043867392</v>
      </c>
      <c r="J2" s="1">
        <v>0</v>
      </c>
      <c r="K2" s="1">
        <v>17334986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30215472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9.1399997472763062E-2</v>
      </c>
      <c r="AD2" s="1">
        <v>31435671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31668311</v>
      </c>
      <c r="AW2" s="1">
        <v>6450</v>
      </c>
      <c r="AX2" s="1">
        <v>6189</v>
      </c>
      <c r="AY2" s="1">
        <v>5295.416666666667</v>
      </c>
      <c r="AZ2" s="1">
        <v>0</v>
      </c>
      <c r="BA2" s="1">
        <v>0</v>
      </c>
      <c r="BB2" s="1">
        <v>0</v>
      </c>
      <c r="BC2" s="1">
        <v>0</v>
      </c>
      <c r="BD2" s="1">
        <v>0.34999999403953552</v>
      </c>
      <c r="BE2" s="1">
        <v>6.5000000000000002E-2</v>
      </c>
      <c r="BF2" s="1">
        <v>0.17764069139957428</v>
      </c>
      <c r="BG2" s="1">
        <v>0.18162533640861511</v>
      </c>
      <c r="BH2" s="1">
        <v>8.4894262254238129E-2</v>
      </c>
      <c r="BI2" s="1">
        <v>0.22759683430194855</v>
      </c>
      <c r="BJ2" s="1">
        <v>0.23272222280502319</v>
      </c>
      <c r="BK2" s="1">
        <v>0</v>
      </c>
      <c r="BL2" s="1">
        <v>0</v>
      </c>
      <c r="BM2" s="1">
        <v>0.1176423504948616</v>
      </c>
      <c r="BN2" s="1">
        <v>76378016</v>
      </c>
      <c r="BO2" s="1">
        <v>7097237.5</v>
      </c>
      <c r="BP2" s="1">
        <v>22126860</v>
      </c>
      <c r="BQ2" s="1">
        <v>0</v>
      </c>
      <c r="BR2" s="1">
        <v>13772233</v>
      </c>
      <c r="BS2" s="1">
        <v>5753367.5</v>
      </c>
      <c r="BT2" s="1">
        <v>2881734</v>
      </c>
      <c r="BU2" s="1">
        <v>7590271</v>
      </c>
      <c r="BV2" s="1">
        <v>4532321</v>
      </c>
      <c r="BW2" s="1">
        <v>20112036</v>
      </c>
      <c r="BX2" s="1">
        <v>1007163392</v>
      </c>
      <c r="BY2" s="1">
        <v>0</v>
      </c>
      <c r="BZ2" s="1">
        <v>0</v>
      </c>
      <c r="CA2" s="1">
        <v>0</v>
      </c>
      <c r="CB2" s="1">
        <v>0</v>
      </c>
      <c r="CC2" s="1">
        <v>0</v>
      </c>
      <c r="CD2" s="1">
        <v>6.4205452799797058E-2</v>
      </c>
      <c r="CE2" s="1">
        <v>1.6553942114114761E-2</v>
      </c>
      <c r="CF2" s="1">
        <v>16672524</v>
      </c>
      <c r="CG2" s="1">
        <v>64665380</v>
      </c>
      <c r="CH2" s="1">
        <v>172986656</v>
      </c>
      <c r="CJ2" s="1">
        <v>8</v>
      </c>
      <c r="CK2" s="1">
        <v>2013</v>
      </c>
      <c r="CL2" s="1">
        <v>20243400</v>
      </c>
      <c r="CM2" s="1">
        <v>30215472</v>
      </c>
    </row>
    <row r="3" spans="1:91" x14ac:dyDescent="0.25">
      <c r="A3" s="1">
        <v>2013</v>
      </c>
      <c r="C3" s="1">
        <v>12</v>
      </c>
      <c r="D3" s="1" t="s">
        <v>118</v>
      </c>
      <c r="E3" s="1" t="s">
        <v>142</v>
      </c>
      <c r="F3" s="1" t="s">
        <v>49</v>
      </c>
      <c r="G3" s="1">
        <v>115120600</v>
      </c>
      <c r="H3" s="1">
        <v>31977937</v>
      </c>
      <c r="I3" s="1">
        <v>83142664</v>
      </c>
      <c r="J3" s="1">
        <v>0</v>
      </c>
      <c r="K3" s="1">
        <v>31701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22961528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9.1399997472763062E-2</v>
      </c>
      <c r="AD3" s="1">
        <v>2396539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3377345</v>
      </c>
      <c r="AW3" s="1">
        <v>422</v>
      </c>
      <c r="AX3" s="1">
        <v>409</v>
      </c>
      <c r="AY3" s="1">
        <v>367.75</v>
      </c>
      <c r="AZ3" s="1">
        <v>0</v>
      </c>
      <c r="BA3" s="1">
        <v>0</v>
      </c>
      <c r="BB3" s="1">
        <v>0</v>
      </c>
      <c r="BC3" s="1">
        <v>0</v>
      </c>
      <c r="BD3" s="1">
        <v>0.34999999403953552</v>
      </c>
      <c r="BE3" s="1">
        <v>0</v>
      </c>
      <c r="BF3" s="1">
        <v>0.11642542481422424</v>
      </c>
      <c r="BG3" s="1">
        <v>0.12196683883666992</v>
      </c>
      <c r="BH3" s="1">
        <v>0.45016023516654968</v>
      </c>
      <c r="BI3" s="1">
        <v>0.12902228534221649</v>
      </c>
      <c r="BJ3" s="1">
        <v>0.13430242240428925</v>
      </c>
      <c r="BK3" s="1">
        <v>0</v>
      </c>
      <c r="BL3" s="1">
        <v>0</v>
      </c>
      <c r="BM3" s="1">
        <v>9.2854589223861694E-2</v>
      </c>
      <c r="BN3" s="1">
        <v>2259881.25</v>
      </c>
      <c r="BO3" s="1">
        <v>0</v>
      </c>
      <c r="BP3" s="1">
        <v>172884.15625</v>
      </c>
      <c r="BQ3" s="1">
        <v>0</v>
      </c>
      <c r="BR3" s="1">
        <v>11646102</v>
      </c>
      <c r="BS3" s="1">
        <v>422917.6875</v>
      </c>
      <c r="BT3" s="1">
        <v>453340.25</v>
      </c>
      <c r="BU3" s="1">
        <v>2584230.75</v>
      </c>
      <c r="BV3" s="1">
        <v>3444229.25</v>
      </c>
      <c r="BW3" s="1">
        <v>3222393.5</v>
      </c>
      <c r="BX3" s="1">
        <v>87722288</v>
      </c>
      <c r="BY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8.8073067367076874E-2</v>
      </c>
      <c r="CE3" s="1">
        <v>1.7611810937523842E-2</v>
      </c>
      <c r="CF3" s="1">
        <v>1544948.375</v>
      </c>
      <c r="CG3" s="1">
        <v>7725971</v>
      </c>
      <c r="CH3" s="1">
        <v>49735576</v>
      </c>
      <c r="CJ3" s="1">
        <v>12</v>
      </c>
      <c r="CK3" s="1">
        <v>2013</v>
      </c>
      <c r="CL3" s="1">
        <v>1253332</v>
      </c>
      <c r="CM3" s="1">
        <v>22961528</v>
      </c>
    </row>
    <row r="4" spans="1:91" x14ac:dyDescent="0.25">
      <c r="A4" s="1">
        <v>2013</v>
      </c>
      <c r="C4" s="1">
        <v>23</v>
      </c>
      <c r="D4" s="1" t="s">
        <v>119</v>
      </c>
      <c r="E4" s="1" t="s">
        <v>143</v>
      </c>
      <c r="F4" s="1" t="s">
        <v>49</v>
      </c>
      <c r="G4" s="1">
        <v>1075290624</v>
      </c>
      <c r="H4" s="1">
        <v>184467505.5</v>
      </c>
      <c r="I4" s="1">
        <v>890823104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145865344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9.1399997472763062E-2</v>
      </c>
      <c r="AD4" s="1">
        <v>28010173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605412</v>
      </c>
      <c r="AW4" s="1">
        <v>1602</v>
      </c>
      <c r="AX4" s="1">
        <v>1515.75</v>
      </c>
      <c r="AY4" s="1">
        <v>1418.3333333333333</v>
      </c>
      <c r="AZ4" s="1">
        <v>0</v>
      </c>
      <c r="BA4" s="1">
        <v>0</v>
      </c>
      <c r="BB4" s="1">
        <v>0</v>
      </c>
      <c r="BC4" s="1">
        <v>0</v>
      </c>
      <c r="BD4" s="1">
        <v>0.34999999403953552</v>
      </c>
      <c r="BE4" s="1">
        <v>8.9300000000000004E-2</v>
      </c>
      <c r="BF4" s="1">
        <v>0.44458755850791931</v>
      </c>
      <c r="BG4" s="1">
        <v>0.48660269379615784</v>
      </c>
      <c r="BH4" s="1">
        <v>0.5903857946395874</v>
      </c>
      <c r="BI4" s="1">
        <v>0.48924934864044189</v>
      </c>
      <c r="BJ4" s="1">
        <v>0.52299124002456665</v>
      </c>
      <c r="BK4" s="1">
        <v>0</v>
      </c>
      <c r="BL4" s="1">
        <v>0</v>
      </c>
      <c r="BM4" s="1">
        <v>0.30856215953826904</v>
      </c>
      <c r="BN4" s="1">
        <v>24391234</v>
      </c>
      <c r="BO4" s="1">
        <v>380960.84375</v>
      </c>
      <c r="BP4" s="1">
        <v>0</v>
      </c>
      <c r="BQ4" s="1">
        <v>0</v>
      </c>
      <c r="BR4" s="1">
        <v>23143868</v>
      </c>
      <c r="BS4" s="1">
        <v>4858617</v>
      </c>
      <c r="BT4" s="1">
        <v>3284724.75</v>
      </c>
      <c r="BU4" s="1">
        <v>16416357</v>
      </c>
      <c r="BV4" s="1">
        <v>21879802</v>
      </c>
      <c r="BW4" s="1">
        <v>55080532</v>
      </c>
      <c r="BX4" s="1">
        <v>943011264</v>
      </c>
      <c r="BY4" s="1">
        <v>0</v>
      </c>
      <c r="BZ4" s="1">
        <v>0</v>
      </c>
      <c r="CA4" s="1">
        <v>0</v>
      </c>
      <c r="CB4" s="1">
        <v>0</v>
      </c>
      <c r="CC4" s="1">
        <v>0</v>
      </c>
      <c r="CD4" s="1">
        <v>7.7700547873973846E-2</v>
      </c>
      <c r="CE4" s="1">
        <v>2.203301340341568E-2</v>
      </c>
      <c r="CF4" s="1">
        <v>20777380</v>
      </c>
      <c r="CG4" s="1">
        <v>73272488</v>
      </c>
      <c r="CH4" s="1">
        <v>315628960</v>
      </c>
      <c r="CJ4" s="1">
        <v>23</v>
      </c>
      <c r="CK4" s="1">
        <v>2013</v>
      </c>
      <c r="CL4" s="1">
        <v>11200645</v>
      </c>
      <c r="CM4" s="1">
        <v>145865344</v>
      </c>
    </row>
    <row r="5" spans="1:91" x14ac:dyDescent="0.25">
      <c r="A5" s="1">
        <v>2013</v>
      </c>
      <c r="C5" s="1">
        <v>27</v>
      </c>
      <c r="D5" s="1" t="s">
        <v>120</v>
      </c>
      <c r="E5" s="1" t="s">
        <v>144</v>
      </c>
      <c r="F5" s="1" t="s">
        <v>49</v>
      </c>
      <c r="G5" s="1">
        <v>649518976</v>
      </c>
      <c r="H5" s="1">
        <v>232578441</v>
      </c>
      <c r="I5" s="1">
        <v>416940544</v>
      </c>
      <c r="J5" s="1">
        <v>0</v>
      </c>
      <c r="K5" s="1">
        <v>11996429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25124060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9.1399997472763062E-2</v>
      </c>
      <c r="AD5" s="1">
        <v>11845312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19299686</v>
      </c>
      <c r="AW5" s="1">
        <v>1234</v>
      </c>
      <c r="AX5" s="1">
        <v>1163.75</v>
      </c>
      <c r="AY5" s="1">
        <v>992.33333333333337</v>
      </c>
      <c r="AZ5" s="1">
        <v>0</v>
      </c>
      <c r="BA5" s="1">
        <v>0</v>
      </c>
      <c r="BB5" s="1">
        <v>0</v>
      </c>
      <c r="BC5" s="1">
        <v>0</v>
      </c>
      <c r="BD5" s="1">
        <v>0.34999999403953552</v>
      </c>
      <c r="BE5" s="1">
        <v>0</v>
      </c>
      <c r="BF5" s="1">
        <v>0.10262932628393173</v>
      </c>
      <c r="BG5" s="1">
        <v>0.10506095737218857</v>
      </c>
      <c r="BH5" s="1">
        <v>0.10753999650478363</v>
      </c>
      <c r="BI5" s="1">
        <v>0.10134860128164291</v>
      </c>
      <c r="BJ5" s="1">
        <v>0.10435715317726135</v>
      </c>
      <c r="BK5" s="1">
        <v>0</v>
      </c>
      <c r="BL5" s="1">
        <v>0</v>
      </c>
      <c r="BM5" s="1">
        <v>0.10500815510749817</v>
      </c>
      <c r="BN5" s="1">
        <v>2323326</v>
      </c>
      <c r="BO5" s="1">
        <v>202996.296875</v>
      </c>
      <c r="BP5" s="1">
        <v>12053993</v>
      </c>
      <c r="BQ5" s="1">
        <v>0</v>
      </c>
      <c r="BR5" s="1">
        <v>12856332</v>
      </c>
      <c r="BS5" s="1">
        <v>2534294.5</v>
      </c>
      <c r="BT5" s="1">
        <v>2073893.875</v>
      </c>
      <c r="BU5" s="1">
        <v>26174688</v>
      </c>
      <c r="BV5" s="1">
        <v>3768609</v>
      </c>
      <c r="BW5" s="1">
        <v>12344802</v>
      </c>
      <c r="BX5" s="1">
        <v>442581632</v>
      </c>
      <c r="BY5" s="1">
        <v>0</v>
      </c>
      <c r="BZ5" s="1">
        <v>0</v>
      </c>
      <c r="CA5" s="1">
        <v>0</v>
      </c>
      <c r="CB5" s="1">
        <v>0</v>
      </c>
      <c r="CC5" s="1">
        <v>0</v>
      </c>
      <c r="CD5" s="1">
        <v>7.8334294259548187E-2</v>
      </c>
      <c r="CE5" s="1">
        <v>2.4031642824411392E-2</v>
      </c>
      <c r="CF5" s="1">
        <v>10635964</v>
      </c>
      <c r="CG5" s="1">
        <v>34669320</v>
      </c>
      <c r="CH5" s="1">
        <v>125913864</v>
      </c>
      <c r="CJ5" s="1">
        <v>27</v>
      </c>
      <c r="CK5" s="1">
        <v>2013</v>
      </c>
      <c r="CL5" s="1">
        <v>8197123</v>
      </c>
      <c r="CM5" s="1">
        <v>25124060</v>
      </c>
    </row>
    <row r="6" spans="1:91" x14ac:dyDescent="0.25">
      <c r="A6" s="1">
        <v>2013</v>
      </c>
      <c r="C6" s="1">
        <v>49</v>
      </c>
      <c r="D6" s="1" t="s">
        <v>121</v>
      </c>
      <c r="E6" s="1" t="s">
        <v>115</v>
      </c>
      <c r="F6" s="1" t="s">
        <v>49</v>
      </c>
      <c r="G6" s="1">
        <v>380013280</v>
      </c>
      <c r="H6" s="1">
        <v>197803397</v>
      </c>
      <c r="I6" s="1">
        <v>182209888</v>
      </c>
      <c r="J6" s="1">
        <v>0</v>
      </c>
      <c r="K6" s="1">
        <v>5007724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16764874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9.1399997472763062E-2</v>
      </c>
      <c r="AD6" s="1">
        <v>6657184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11440694</v>
      </c>
      <c r="AW6" s="1">
        <v>1742</v>
      </c>
      <c r="AX6" s="1">
        <v>1651.25</v>
      </c>
      <c r="AY6" s="1">
        <v>1328.1666666666667</v>
      </c>
      <c r="AZ6" s="1">
        <v>0</v>
      </c>
      <c r="BA6" s="1">
        <v>0</v>
      </c>
      <c r="BB6" s="1">
        <v>0</v>
      </c>
      <c r="BC6" s="1">
        <v>0</v>
      </c>
      <c r="BD6" s="1">
        <v>0.34999999403953552</v>
      </c>
      <c r="BE6" s="1">
        <v>0</v>
      </c>
      <c r="BF6" s="1">
        <v>0.10215436667203903</v>
      </c>
      <c r="BG6" s="1">
        <v>0.10607437044382095</v>
      </c>
      <c r="BH6" s="1">
        <v>0.11376919597387314</v>
      </c>
      <c r="BI6" s="1">
        <v>0.10670944303274155</v>
      </c>
      <c r="BJ6" s="1">
        <v>0.1114661768078804</v>
      </c>
      <c r="BK6" s="1">
        <v>0</v>
      </c>
      <c r="BL6" s="1">
        <v>0</v>
      </c>
      <c r="BM6" s="1">
        <v>9.8289467394351959E-2</v>
      </c>
      <c r="BN6" s="1">
        <v>20870506</v>
      </c>
      <c r="BO6" s="1">
        <v>2450924</v>
      </c>
      <c r="BP6" s="1">
        <v>5240216.5</v>
      </c>
      <c r="BQ6" s="1">
        <v>0</v>
      </c>
      <c r="BR6" s="1">
        <v>11166954</v>
      </c>
      <c r="BS6" s="1">
        <v>2873653.25</v>
      </c>
      <c r="BT6" s="1">
        <v>702586.6875</v>
      </c>
      <c r="BU6" s="1">
        <v>6569830.5</v>
      </c>
      <c r="BV6" s="1">
        <v>2514731</v>
      </c>
      <c r="BW6" s="1">
        <v>7274013</v>
      </c>
      <c r="BX6" s="1">
        <v>173917408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7.9047024250030518E-2</v>
      </c>
      <c r="CE6" s="1">
        <v>1.6026543453335762E-2</v>
      </c>
      <c r="CF6" s="1">
        <v>2787295</v>
      </c>
      <c r="CG6" s="1">
        <v>13747654</v>
      </c>
      <c r="CH6" s="1">
        <v>61270032</v>
      </c>
      <c r="CJ6" s="1">
        <v>49</v>
      </c>
      <c r="CK6" s="1">
        <v>2013</v>
      </c>
      <c r="CL6" s="1">
        <v>3629372</v>
      </c>
      <c r="CM6" s="1">
        <v>16764874</v>
      </c>
    </row>
    <row r="7" spans="1:91" x14ac:dyDescent="0.25">
      <c r="A7" s="1">
        <v>2013</v>
      </c>
      <c r="C7" s="1">
        <v>51</v>
      </c>
      <c r="D7" s="1" t="s">
        <v>122</v>
      </c>
      <c r="E7" s="1" t="s">
        <v>145</v>
      </c>
      <c r="F7" s="1" t="s">
        <v>49</v>
      </c>
      <c r="G7" s="1">
        <v>257583488</v>
      </c>
      <c r="H7" s="1">
        <v>84432789.5</v>
      </c>
      <c r="I7" s="1">
        <v>173150704</v>
      </c>
      <c r="J7" s="1">
        <v>0</v>
      </c>
      <c r="K7" s="1">
        <v>2595287.5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17333400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9.1399997472763062E-2</v>
      </c>
      <c r="AD7" s="1">
        <v>5840218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5968634</v>
      </c>
      <c r="AW7" s="1">
        <v>1080</v>
      </c>
      <c r="AX7" s="1">
        <v>1037.5</v>
      </c>
      <c r="AY7" s="1">
        <v>928.08333333333337</v>
      </c>
      <c r="AZ7" s="1">
        <v>0</v>
      </c>
      <c r="BA7" s="1">
        <v>0</v>
      </c>
      <c r="BB7" s="1">
        <v>0</v>
      </c>
      <c r="BC7" s="1">
        <v>0</v>
      </c>
      <c r="BD7" s="1">
        <v>0.34999999403953552</v>
      </c>
      <c r="BE7" s="1">
        <v>7.0000000000000007E-2</v>
      </c>
      <c r="BF7" s="1">
        <v>0.11997661739587784</v>
      </c>
      <c r="BG7" s="1">
        <v>0.12440150231122971</v>
      </c>
      <c r="BH7" s="1">
        <v>0.23481443524360657</v>
      </c>
      <c r="BI7" s="1">
        <v>0.12322187423706055</v>
      </c>
      <c r="BJ7" s="1">
        <v>0.12600626051425934</v>
      </c>
      <c r="BK7" s="1">
        <v>0</v>
      </c>
      <c r="BL7" s="1">
        <v>0</v>
      </c>
      <c r="BM7" s="1">
        <v>0.11382872611284256</v>
      </c>
      <c r="BN7" s="1">
        <v>9826787</v>
      </c>
      <c r="BO7" s="1">
        <v>2251507.5</v>
      </c>
      <c r="BP7" s="1">
        <v>2810145.25</v>
      </c>
      <c r="BQ7" s="1">
        <v>0</v>
      </c>
      <c r="BR7" s="1">
        <v>8598471</v>
      </c>
      <c r="BS7" s="1">
        <v>984250.375</v>
      </c>
      <c r="BT7" s="1">
        <v>325755.28125</v>
      </c>
      <c r="BU7" s="1">
        <v>7455587.5</v>
      </c>
      <c r="BV7" s="1">
        <v>2600010</v>
      </c>
      <c r="BW7" s="1">
        <v>3168793</v>
      </c>
      <c r="BX7" s="1">
        <v>169651360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7.4386268854141235E-2</v>
      </c>
      <c r="CE7" s="1">
        <v>1.8865102902054787E-2</v>
      </c>
      <c r="CF7" s="1">
        <v>3200490.25</v>
      </c>
      <c r="CG7" s="1">
        <v>12619732</v>
      </c>
      <c r="CH7" s="1">
        <v>56357904</v>
      </c>
      <c r="CJ7" s="1">
        <v>51</v>
      </c>
      <c r="CK7" s="1">
        <v>2013</v>
      </c>
      <c r="CL7" s="1">
        <v>4333573</v>
      </c>
      <c r="CM7" s="1">
        <v>17333400</v>
      </c>
    </row>
    <row r="8" spans="1:91" x14ac:dyDescent="0.25">
      <c r="A8" s="1">
        <v>2013</v>
      </c>
      <c r="C8" s="1">
        <v>61</v>
      </c>
      <c r="D8" s="1" t="s">
        <v>123</v>
      </c>
      <c r="E8" s="1" t="s">
        <v>146</v>
      </c>
      <c r="F8" s="1" t="s">
        <v>49</v>
      </c>
      <c r="G8" s="1">
        <v>164042272</v>
      </c>
      <c r="H8" s="1">
        <v>58914800</v>
      </c>
      <c r="I8" s="1">
        <v>105127472</v>
      </c>
      <c r="J8" s="1">
        <v>0</v>
      </c>
      <c r="K8" s="1">
        <v>879300.5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87362672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9.1399997472763062E-2</v>
      </c>
      <c r="AD8" s="1">
        <v>3437058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5074758</v>
      </c>
      <c r="AW8" s="1">
        <v>737</v>
      </c>
      <c r="AX8" s="1">
        <v>714</v>
      </c>
      <c r="AY8" s="1">
        <v>651.58333333333337</v>
      </c>
      <c r="AZ8" s="1">
        <v>0</v>
      </c>
      <c r="BA8" s="1">
        <v>0</v>
      </c>
      <c r="BB8" s="1">
        <v>0</v>
      </c>
      <c r="BC8" s="1">
        <v>0</v>
      </c>
      <c r="BD8" s="1">
        <v>0.34999999403953552</v>
      </c>
      <c r="BE8" s="1">
        <v>8.5000000000000006E-2</v>
      </c>
      <c r="BF8" s="1">
        <v>0.12291805446147919</v>
      </c>
      <c r="BG8" s="1">
        <v>0.13213340938091278</v>
      </c>
      <c r="BH8" s="1">
        <v>0.63624322414398193</v>
      </c>
      <c r="BI8" s="1">
        <v>0.12818895280361176</v>
      </c>
      <c r="BJ8" s="1">
        <v>0.13750617206096649</v>
      </c>
      <c r="BK8" s="1">
        <v>0</v>
      </c>
      <c r="BL8" s="1">
        <v>0</v>
      </c>
      <c r="BM8" s="1">
        <v>0.11451589316129684</v>
      </c>
      <c r="BN8" s="1">
        <v>5962047</v>
      </c>
      <c r="BO8" s="1">
        <v>479840.125</v>
      </c>
      <c r="BP8" s="1">
        <v>1042356.3125</v>
      </c>
      <c r="BQ8" s="1">
        <v>0</v>
      </c>
      <c r="BR8" s="1">
        <v>26544534</v>
      </c>
      <c r="BS8" s="1">
        <v>767865.5625</v>
      </c>
      <c r="BT8" s="1">
        <v>675722.5625</v>
      </c>
      <c r="BU8" s="1">
        <v>21035584</v>
      </c>
      <c r="BV8" s="1">
        <v>13104401</v>
      </c>
      <c r="BW8" s="1">
        <v>7093521.5</v>
      </c>
      <c r="BX8" s="1">
        <v>119925864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7.1943387389183044E-2</v>
      </c>
      <c r="CE8" s="1">
        <v>1.8517820164561272E-2</v>
      </c>
      <c r="CF8" s="1">
        <v>2220765.5</v>
      </c>
      <c r="CG8" s="1">
        <v>8627873</v>
      </c>
      <c r="CH8" s="1">
        <v>150672080</v>
      </c>
      <c r="CJ8" s="1">
        <v>61</v>
      </c>
      <c r="CK8" s="1">
        <v>2013</v>
      </c>
      <c r="CL8" s="1">
        <v>5212056</v>
      </c>
      <c r="CM8" s="1">
        <v>87362672</v>
      </c>
    </row>
    <row r="9" spans="1:91" x14ac:dyDescent="0.25">
      <c r="A9" s="1">
        <v>2013</v>
      </c>
      <c r="C9" s="1">
        <v>70</v>
      </c>
      <c r="D9" s="1" t="s">
        <v>124</v>
      </c>
      <c r="E9" s="1" t="s">
        <v>147</v>
      </c>
      <c r="F9" s="1" t="s">
        <v>49</v>
      </c>
      <c r="G9" s="1">
        <v>953049728</v>
      </c>
      <c r="H9" s="1">
        <v>292802294.5</v>
      </c>
      <c r="I9" s="1">
        <v>660247424</v>
      </c>
      <c r="J9" s="1">
        <v>0</v>
      </c>
      <c r="K9" s="1">
        <v>11892187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26450218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9.1399997472763062E-2</v>
      </c>
      <c r="AD9" s="1">
        <v>19134690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17460117</v>
      </c>
      <c r="AW9" s="1">
        <v>3407</v>
      </c>
      <c r="AX9" s="1">
        <v>3024.75</v>
      </c>
      <c r="AY9" s="1">
        <v>2427.25</v>
      </c>
      <c r="AZ9" s="1">
        <v>0</v>
      </c>
      <c r="BA9" s="1">
        <v>0</v>
      </c>
      <c r="BB9" s="1">
        <v>0</v>
      </c>
      <c r="BC9" s="1">
        <v>0</v>
      </c>
      <c r="BD9" s="1">
        <v>0.34999999403953552</v>
      </c>
      <c r="BE9" s="1">
        <v>7.3999999999999996E-2</v>
      </c>
      <c r="BF9" s="1">
        <v>0.19303281605243683</v>
      </c>
      <c r="BG9" s="1">
        <v>0.20568189024925232</v>
      </c>
      <c r="BH9" s="1">
        <v>0.15978227555751801</v>
      </c>
      <c r="BI9" s="1">
        <v>0.21626043319702148</v>
      </c>
      <c r="BJ9" s="1">
        <v>0.2310260534286499</v>
      </c>
      <c r="BK9" s="1">
        <v>0</v>
      </c>
      <c r="BL9" s="1">
        <v>0</v>
      </c>
      <c r="BM9" s="1">
        <v>0.15539692342281342</v>
      </c>
      <c r="BN9" s="1">
        <v>40491204</v>
      </c>
      <c r="BO9" s="1">
        <v>15347835</v>
      </c>
      <c r="BP9" s="1">
        <v>13040146</v>
      </c>
      <c r="BQ9" s="1">
        <v>0</v>
      </c>
      <c r="BR9" s="1">
        <v>22523440</v>
      </c>
      <c r="BS9" s="1">
        <v>2550249</v>
      </c>
      <c r="BT9" s="1">
        <v>1887429.375</v>
      </c>
      <c r="BU9" s="1">
        <v>4883078</v>
      </c>
      <c r="BV9" s="1">
        <v>3967532.75</v>
      </c>
      <c r="BW9" s="1">
        <v>40562008</v>
      </c>
      <c r="BX9" s="1">
        <v>661978112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7.423391193151474E-2</v>
      </c>
      <c r="CE9" s="1">
        <v>1.8740518018603325E-2</v>
      </c>
      <c r="CF9" s="1">
        <v>12405813</v>
      </c>
      <c r="CG9" s="1">
        <v>49141224</v>
      </c>
      <c r="CH9" s="1">
        <v>138976144</v>
      </c>
      <c r="CJ9" s="1">
        <v>70</v>
      </c>
      <c r="CK9" s="1">
        <v>2013</v>
      </c>
      <c r="CL9" s="1">
        <v>14971967</v>
      </c>
      <c r="CM9" s="1">
        <v>26450218</v>
      </c>
    </row>
    <row r="10" spans="1:91" x14ac:dyDescent="0.25">
      <c r="A10" s="1">
        <v>2013</v>
      </c>
      <c r="C10" s="1">
        <v>80</v>
      </c>
      <c r="D10" s="1" t="s">
        <v>125</v>
      </c>
      <c r="E10" s="1" t="s">
        <v>145</v>
      </c>
      <c r="F10" s="1" t="s">
        <v>49</v>
      </c>
      <c r="G10" s="1">
        <v>688092096</v>
      </c>
      <c r="H10" s="1">
        <v>211197033</v>
      </c>
      <c r="I10" s="1">
        <v>476895072</v>
      </c>
      <c r="J10" s="1">
        <v>0</v>
      </c>
      <c r="K10" s="1">
        <v>8659126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100515344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9.1399997472763062E-2</v>
      </c>
      <c r="AD10" s="1">
        <v>18354345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11213593</v>
      </c>
      <c r="AW10" s="1">
        <v>2574</v>
      </c>
      <c r="AX10" s="1">
        <v>2306.75</v>
      </c>
      <c r="AY10" s="1">
        <v>1788.5833333333333</v>
      </c>
      <c r="AZ10" s="1">
        <v>0</v>
      </c>
      <c r="BA10" s="1">
        <v>0</v>
      </c>
      <c r="BB10" s="1">
        <v>0</v>
      </c>
      <c r="BC10" s="1">
        <v>0</v>
      </c>
      <c r="BD10" s="1">
        <v>0.34999999403953552</v>
      </c>
      <c r="BE10" s="1">
        <v>7.0000000000000007E-2</v>
      </c>
      <c r="BF10" s="1">
        <v>0.1656629890203476</v>
      </c>
      <c r="BG10" s="1">
        <v>0.16976262629032135</v>
      </c>
      <c r="BH10" s="1">
        <v>0.33713701367378235</v>
      </c>
      <c r="BI10" s="1">
        <v>0.19878093898296356</v>
      </c>
      <c r="BJ10" s="1">
        <v>0.20239321887493134</v>
      </c>
      <c r="BK10" s="1">
        <v>0</v>
      </c>
      <c r="BL10" s="1">
        <v>0</v>
      </c>
      <c r="BM10" s="1">
        <v>0.12037675082683563</v>
      </c>
      <c r="BN10" s="1">
        <v>18136226</v>
      </c>
      <c r="BO10" s="1">
        <v>5449192</v>
      </c>
      <c r="BP10" s="1">
        <v>8714986</v>
      </c>
      <c r="BQ10" s="1">
        <v>0</v>
      </c>
      <c r="BR10" s="1">
        <v>29120862</v>
      </c>
      <c r="BS10" s="1">
        <v>2577882.25</v>
      </c>
      <c r="BT10" s="1">
        <v>722893.5625</v>
      </c>
      <c r="BU10" s="1">
        <v>14543647</v>
      </c>
      <c r="BV10" s="1">
        <v>15077302</v>
      </c>
      <c r="BW10" s="1">
        <v>7507328</v>
      </c>
      <c r="BX10" s="1">
        <v>484609248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8.0993078649044037E-2</v>
      </c>
      <c r="CE10" s="1">
        <v>2.3858169093728065E-2</v>
      </c>
      <c r="CF10" s="1">
        <v>11561889</v>
      </c>
      <c r="CG10" s="1">
        <v>39249996</v>
      </c>
      <c r="CH10" s="1">
        <v>216646864</v>
      </c>
      <c r="CJ10" s="1">
        <v>80</v>
      </c>
      <c r="CK10" s="1">
        <v>2013</v>
      </c>
      <c r="CL10" s="1">
        <v>5750803</v>
      </c>
      <c r="CM10" s="1">
        <v>100515344</v>
      </c>
    </row>
    <row r="11" spans="1:91" x14ac:dyDescent="0.25">
      <c r="A11" s="1">
        <v>2013</v>
      </c>
      <c r="C11" s="1">
        <v>84</v>
      </c>
      <c r="D11" s="1" t="s">
        <v>126</v>
      </c>
      <c r="E11" s="1" t="s">
        <v>148</v>
      </c>
      <c r="F11" s="1" t="s">
        <v>49</v>
      </c>
      <c r="G11" s="1">
        <v>4590880</v>
      </c>
      <c r="H11" s="1">
        <v>3067795.5</v>
      </c>
      <c r="I11" s="1">
        <v>1523084.5</v>
      </c>
      <c r="J11" s="1">
        <v>0</v>
      </c>
      <c r="K11" s="1">
        <v>12152.5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360237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9.1399997472763062E-2</v>
      </c>
      <c r="AD11" s="1">
        <v>124973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476165</v>
      </c>
      <c r="AW11" s="1">
        <v>66</v>
      </c>
      <c r="AX11" s="1">
        <v>62.75</v>
      </c>
      <c r="AY11" s="1">
        <v>57.333333333333336</v>
      </c>
      <c r="AZ11" s="1">
        <v>0</v>
      </c>
      <c r="BA11" s="1">
        <v>0</v>
      </c>
      <c r="BB11" s="1">
        <v>0</v>
      </c>
      <c r="BC11" s="1">
        <v>0</v>
      </c>
      <c r="BD11" s="1">
        <v>0.34999999403953552</v>
      </c>
      <c r="BE11" s="1">
        <v>0.05</v>
      </c>
      <c r="BF11" s="1">
        <v>8.4922172129154205E-2</v>
      </c>
      <c r="BG11" s="1">
        <v>9.0427249670028687E-2</v>
      </c>
      <c r="BH11" s="1">
        <v>0.10512776672840118</v>
      </c>
      <c r="BI11" s="1">
        <v>5.3603604435920715E-2</v>
      </c>
      <c r="BJ11" s="1">
        <v>5.649852380156517E-2</v>
      </c>
      <c r="BK11" s="1">
        <v>0</v>
      </c>
      <c r="BL11" s="1">
        <v>0</v>
      </c>
      <c r="BM11" s="1">
        <v>0.11962079256772995</v>
      </c>
      <c r="BN11" s="1">
        <v>57281.61328125</v>
      </c>
      <c r="BO11" s="1">
        <v>1044.9249267578125</v>
      </c>
      <c r="BP11" s="1">
        <v>12152.5</v>
      </c>
      <c r="BQ11" s="1">
        <v>0</v>
      </c>
      <c r="BR11" s="1">
        <v>207688.9375</v>
      </c>
      <c r="BS11" s="1">
        <v>39130.58203125</v>
      </c>
      <c r="BT11" s="1">
        <v>13230.3203125</v>
      </c>
      <c r="BU11" s="1">
        <v>132174.625</v>
      </c>
      <c r="BV11" s="1">
        <v>54035.55078125</v>
      </c>
      <c r="BW11" s="1">
        <v>80277.4765625</v>
      </c>
      <c r="BX11" s="1">
        <v>1611223.5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9.1399997472763062E-2</v>
      </c>
      <c r="CE11" s="1">
        <v>3.4960497170686722E-2</v>
      </c>
      <c r="CF11" s="1">
        <v>56329.17578125</v>
      </c>
      <c r="CG11" s="1">
        <v>147265.828125</v>
      </c>
      <c r="CH11" s="1">
        <v>1081029.5</v>
      </c>
      <c r="CJ11" s="1">
        <v>84</v>
      </c>
      <c r="CK11" s="1">
        <v>2013</v>
      </c>
      <c r="CL11" s="1">
        <v>360036</v>
      </c>
      <c r="CM11" s="1">
        <v>360237</v>
      </c>
    </row>
    <row r="12" spans="1:91" x14ac:dyDescent="0.25">
      <c r="A12" s="1">
        <v>2013</v>
      </c>
      <c r="C12" s="1">
        <v>98</v>
      </c>
      <c r="D12" s="1" t="s">
        <v>127</v>
      </c>
      <c r="E12" s="1" t="s">
        <v>149</v>
      </c>
      <c r="F12" s="1" t="s">
        <v>49</v>
      </c>
      <c r="G12" s="1">
        <v>477261440</v>
      </c>
      <c r="H12" s="1">
        <v>179382624.5</v>
      </c>
      <c r="I12" s="1">
        <v>297878816</v>
      </c>
      <c r="J12" s="1">
        <v>0</v>
      </c>
      <c r="K12" s="1">
        <v>3096483.5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52185492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9.1399997472763062E-2</v>
      </c>
      <c r="AD12" s="1">
        <v>11828526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13569084</v>
      </c>
      <c r="AW12" s="1">
        <v>1645</v>
      </c>
      <c r="AX12" s="1">
        <v>1620.75</v>
      </c>
      <c r="AY12" s="1">
        <v>1535.25</v>
      </c>
      <c r="AZ12" s="1">
        <v>0</v>
      </c>
      <c r="BA12" s="1">
        <v>0</v>
      </c>
      <c r="BB12" s="1">
        <v>0</v>
      </c>
      <c r="BC12" s="1">
        <v>0</v>
      </c>
      <c r="BD12" s="1">
        <v>0.34999999403953552</v>
      </c>
      <c r="BE12" s="1">
        <v>9.8000000000000004E-2</v>
      </c>
      <c r="BF12" s="1">
        <v>0.15024435520172119</v>
      </c>
      <c r="BG12" s="1">
        <v>0.15882349014282227</v>
      </c>
      <c r="BH12" s="1">
        <v>0.33573830127716064</v>
      </c>
      <c r="BI12" s="1">
        <v>0.14119292795658112</v>
      </c>
      <c r="BJ12" s="1">
        <v>0.147334024310112</v>
      </c>
      <c r="BK12" s="1">
        <v>0</v>
      </c>
      <c r="BL12" s="1">
        <v>0</v>
      </c>
      <c r="BM12" s="1">
        <v>0.16814404726028442</v>
      </c>
      <c r="BN12" s="1">
        <v>43008772</v>
      </c>
      <c r="BO12" s="1">
        <v>1685602.875</v>
      </c>
      <c r="BP12" s="1">
        <v>3098755</v>
      </c>
      <c r="BQ12" s="1">
        <v>0</v>
      </c>
      <c r="BR12" s="1">
        <v>18457056</v>
      </c>
      <c r="BS12" s="1">
        <v>1691155.375</v>
      </c>
      <c r="BT12" s="1">
        <v>1595739.125</v>
      </c>
      <c r="BU12" s="1">
        <v>12045260</v>
      </c>
      <c r="BV12" s="1">
        <v>7827824</v>
      </c>
      <c r="BW12" s="1">
        <v>9911924</v>
      </c>
      <c r="BX12" s="1">
        <v>274022944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7.2547078132629395E-2</v>
      </c>
      <c r="CE12" s="1">
        <v>2.1035058423876762E-2</v>
      </c>
      <c r="CF12" s="1">
        <v>5764088.5</v>
      </c>
      <c r="CG12" s="1">
        <v>19879564</v>
      </c>
      <c r="CH12" s="1">
        <v>123446880</v>
      </c>
      <c r="CJ12" s="1">
        <v>98</v>
      </c>
      <c r="CK12" s="1">
        <v>2013</v>
      </c>
      <c r="CL12" s="1">
        <v>12706148</v>
      </c>
      <c r="CM12" s="1">
        <v>52185492</v>
      </c>
    </row>
    <row r="13" spans="1:91" x14ac:dyDescent="0.25">
      <c r="A13" s="1">
        <v>2013</v>
      </c>
      <c r="C13" s="1">
        <v>115</v>
      </c>
      <c r="D13" s="1" t="s">
        <v>128</v>
      </c>
      <c r="E13" s="1" t="s">
        <v>150</v>
      </c>
      <c r="F13" s="1" t="s">
        <v>49</v>
      </c>
      <c r="G13" s="1">
        <v>878864448</v>
      </c>
      <c r="H13" s="1">
        <v>417008556.5</v>
      </c>
      <c r="I13" s="1">
        <v>461855904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43677064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9.1399997472763062E-2</v>
      </c>
      <c r="AD13" s="1">
        <v>19994179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19836620</v>
      </c>
      <c r="AW13" s="1">
        <v>3099</v>
      </c>
      <c r="AX13" s="1">
        <v>2832.75</v>
      </c>
      <c r="AY13" s="1">
        <v>2545.1666666666665</v>
      </c>
      <c r="AZ13" s="1">
        <v>0</v>
      </c>
      <c r="BA13" s="1">
        <v>0</v>
      </c>
      <c r="BB13" s="1">
        <v>0</v>
      </c>
      <c r="BC13" s="1">
        <v>0</v>
      </c>
      <c r="BD13" s="1">
        <v>0.34999999403953552</v>
      </c>
      <c r="BE13" s="1">
        <v>6.5000000000000002E-2</v>
      </c>
      <c r="BF13" s="1">
        <v>0.25533631443977356</v>
      </c>
      <c r="BG13" s="1">
        <v>0.27358067035675049</v>
      </c>
      <c r="BH13" s="1">
        <v>0.24886929988861084</v>
      </c>
      <c r="BI13" s="1">
        <v>0.27515226602554321</v>
      </c>
      <c r="BJ13" s="1">
        <v>0.29845747351646423</v>
      </c>
      <c r="BK13" s="1">
        <v>0</v>
      </c>
      <c r="BL13" s="1">
        <v>0</v>
      </c>
      <c r="BM13" s="1">
        <v>0.23647433519363403</v>
      </c>
      <c r="BN13" s="1">
        <v>2627259.75</v>
      </c>
      <c r="BO13" s="1">
        <v>3896178.25</v>
      </c>
      <c r="BP13" s="1">
        <v>0</v>
      </c>
      <c r="BQ13" s="1">
        <v>0</v>
      </c>
      <c r="BR13" s="1">
        <v>14155723</v>
      </c>
      <c r="BS13" s="1">
        <v>16836290</v>
      </c>
      <c r="BT13" s="1">
        <v>4578908.5</v>
      </c>
      <c r="BU13" s="1">
        <v>32517910</v>
      </c>
      <c r="BV13" s="1">
        <v>6551559.5</v>
      </c>
      <c r="BW13" s="1">
        <v>38630004</v>
      </c>
      <c r="BX13" s="1">
        <v>500514016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8.7303981184959412E-2</v>
      </c>
      <c r="CE13" s="1">
        <v>1.8825164064764977E-2</v>
      </c>
      <c r="CF13" s="1">
        <v>9422258</v>
      </c>
      <c r="CG13" s="1">
        <v>43696868</v>
      </c>
      <c r="CH13" s="1">
        <v>184879200</v>
      </c>
      <c r="CJ13" s="1">
        <v>115</v>
      </c>
      <c r="CK13" s="1">
        <v>2013</v>
      </c>
      <c r="CL13" s="1">
        <v>24402594</v>
      </c>
      <c r="CM13" s="1">
        <v>43677064</v>
      </c>
    </row>
    <row r="14" spans="1:91" x14ac:dyDescent="0.25">
      <c r="A14" s="1">
        <v>2013</v>
      </c>
      <c r="C14" s="1">
        <v>117</v>
      </c>
      <c r="D14" s="1" t="s">
        <v>129</v>
      </c>
      <c r="E14" s="1" t="s">
        <v>150</v>
      </c>
      <c r="F14" s="1" t="s">
        <v>49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9.1399997472763062E-2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0.34999999403953552</v>
      </c>
      <c r="BE14" s="1">
        <v>6.5000000000000002E-2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J14" s="1">
        <v>121</v>
      </c>
      <c r="CK14" s="1">
        <v>2013</v>
      </c>
      <c r="CL14" s="1">
        <v>7202301</v>
      </c>
      <c r="CM14" s="1">
        <v>47063588</v>
      </c>
    </row>
    <row r="15" spans="1:91" x14ac:dyDescent="0.25">
      <c r="A15" s="1">
        <v>2013</v>
      </c>
      <c r="C15" s="1">
        <v>121</v>
      </c>
      <c r="D15" s="1" t="s">
        <v>130</v>
      </c>
      <c r="E15" s="1" t="s">
        <v>151</v>
      </c>
      <c r="F15" s="1" t="s">
        <v>49</v>
      </c>
      <c r="G15" s="1">
        <v>597786048</v>
      </c>
      <c r="H15" s="1">
        <v>197757137.5</v>
      </c>
      <c r="I15" s="1">
        <v>400028896</v>
      </c>
      <c r="J15" s="1">
        <v>0</v>
      </c>
      <c r="K15" s="1">
        <v>19157.5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47063588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9.1399997472763062E-2</v>
      </c>
      <c r="AD15" s="1">
        <v>17955714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7081629</v>
      </c>
      <c r="AW15" s="1">
        <v>1338</v>
      </c>
      <c r="AX15" s="1">
        <v>1224.5999755859375</v>
      </c>
      <c r="AY15" s="1">
        <v>1071.1666666666667</v>
      </c>
      <c r="AZ15" s="1">
        <v>0</v>
      </c>
      <c r="BA15" s="1">
        <v>0</v>
      </c>
      <c r="BB15" s="1">
        <v>0</v>
      </c>
      <c r="BC15" s="1">
        <v>0</v>
      </c>
      <c r="BD15" s="1">
        <v>0.34999999403953552</v>
      </c>
      <c r="BE15" s="1">
        <v>7.9000000000000001E-2</v>
      </c>
      <c r="BF15" s="1">
        <v>0.32644215226173401</v>
      </c>
      <c r="BG15" s="1">
        <v>0.34021759033203125</v>
      </c>
      <c r="BH15" s="1">
        <v>0.49708068370819092</v>
      </c>
      <c r="BI15" s="1">
        <v>0.40564560890197754</v>
      </c>
      <c r="BJ15" s="1">
        <v>0.42657515406608582</v>
      </c>
      <c r="BK15" s="1">
        <v>0</v>
      </c>
      <c r="BL15" s="1">
        <v>0</v>
      </c>
      <c r="BM15" s="1">
        <v>0.23401488363742828</v>
      </c>
      <c r="BN15" s="1">
        <v>14688914</v>
      </c>
      <c r="BO15" s="1">
        <v>2971346.25</v>
      </c>
      <c r="BP15" s="1">
        <v>27225.18359375</v>
      </c>
      <c r="BQ15" s="1">
        <v>0</v>
      </c>
      <c r="BR15" s="1">
        <v>17255560</v>
      </c>
      <c r="BS15" s="1">
        <v>2338763.25</v>
      </c>
      <c r="BT15" s="1">
        <v>2628631.75</v>
      </c>
      <c r="BU15" s="1">
        <v>12836166</v>
      </c>
      <c r="BV15" s="1">
        <v>7059538</v>
      </c>
      <c r="BW15" s="1">
        <v>19666734</v>
      </c>
      <c r="BX15" s="1">
        <v>409122144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7.2689570486545563E-2</v>
      </c>
      <c r="CE15" s="1">
        <v>1.9027328118681908E-2</v>
      </c>
      <c r="CF15" s="1">
        <v>7784501.5</v>
      </c>
      <c r="CG15" s="1">
        <v>29738912</v>
      </c>
      <c r="CH15" s="1">
        <v>137601840</v>
      </c>
      <c r="CJ15" s="1">
        <v>133</v>
      </c>
      <c r="CK15" s="1">
        <v>2013</v>
      </c>
      <c r="CL15" s="1">
        <v>104067392</v>
      </c>
      <c r="CM15" s="1">
        <v>227245120</v>
      </c>
    </row>
    <row r="16" spans="1:91" x14ac:dyDescent="0.25">
      <c r="A16" s="1">
        <v>2013</v>
      </c>
      <c r="C16" s="1">
        <v>133</v>
      </c>
      <c r="D16" s="1" t="s">
        <v>131</v>
      </c>
      <c r="E16" s="1" t="s">
        <v>152</v>
      </c>
      <c r="F16" s="1" t="s">
        <v>49</v>
      </c>
      <c r="G16" s="1">
        <v>7715189248</v>
      </c>
      <c r="H16" s="1">
        <v>2243711689</v>
      </c>
      <c r="I16" s="1">
        <v>5471477760</v>
      </c>
      <c r="J16" s="1">
        <v>0</v>
      </c>
      <c r="K16" s="1">
        <v>14756356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227245120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9.1399997472763062E-2</v>
      </c>
      <c r="AD16" s="1">
        <v>202986382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83825542</v>
      </c>
      <c r="AW16" s="1">
        <v>19620</v>
      </c>
      <c r="AX16" s="1">
        <v>18460.5</v>
      </c>
      <c r="AY16" s="1">
        <v>15191.083333333334</v>
      </c>
      <c r="AZ16" s="1">
        <v>0</v>
      </c>
      <c r="BA16" s="1">
        <v>0</v>
      </c>
      <c r="BB16" s="1">
        <v>0</v>
      </c>
      <c r="BC16" s="1">
        <v>0</v>
      </c>
      <c r="BD16" s="1">
        <v>0.34999999403953552</v>
      </c>
      <c r="BE16" s="1">
        <v>8.8400000000000006E-2</v>
      </c>
      <c r="BF16" s="1">
        <v>0.17517870664596558</v>
      </c>
      <c r="BG16" s="1">
        <v>0.17763447761535645</v>
      </c>
      <c r="BH16" s="1">
        <v>0.1531250923871994</v>
      </c>
      <c r="BI16" s="1">
        <v>0.22937940061092377</v>
      </c>
      <c r="BJ16" s="1">
        <v>0.23032435774803162</v>
      </c>
      <c r="BK16" s="1">
        <v>0</v>
      </c>
      <c r="BL16" s="1">
        <v>0</v>
      </c>
      <c r="BM16" s="1">
        <v>0.11113853007555008</v>
      </c>
      <c r="BN16" s="1">
        <v>68917672</v>
      </c>
      <c r="BO16" s="1">
        <v>13197599</v>
      </c>
      <c r="BP16" s="1">
        <v>14756356</v>
      </c>
      <c r="BQ16" s="1">
        <v>0</v>
      </c>
      <c r="BR16" s="1">
        <v>133435848</v>
      </c>
      <c r="BS16" s="1">
        <v>4392888</v>
      </c>
      <c r="BT16" s="1">
        <v>42772920</v>
      </c>
      <c r="BU16" s="1">
        <v>65775900</v>
      </c>
      <c r="BV16" s="1">
        <v>34086768</v>
      </c>
      <c r="BW16" s="1">
        <v>18685070</v>
      </c>
      <c r="BX16" s="1">
        <v>5456890368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7.2641991078853607E-2</v>
      </c>
      <c r="CE16" s="1">
        <v>1.8879564478993416E-2</v>
      </c>
      <c r="CF16" s="1">
        <v>103023712</v>
      </c>
      <c r="CG16" s="1">
        <v>396399392</v>
      </c>
      <c r="CH16" s="1">
        <v>1176032128</v>
      </c>
      <c r="CJ16" s="1">
        <v>134</v>
      </c>
      <c r="CK16" s="1">
        <v>2013</v>
      </c>
      <c r="CL16" s="1">
        <v>44476672</v>
      </c>
      <c r="CM16" s="1">
        <v>198670128</v>
      </c>
    </row>
    <row r="17" spans="1:91" x14ac:dyDescent="0.25">
      <c r="A17" s="1">
        <v>2013</v>
      </c>
      <c r="C17" s="1">
        <v>134</v>
      </c>
      <c r="D17" s="1" t="s">
        <v>132</v>
      </c>
      <c r="E17" s="1" t="s">
        <v>153</v>
      </c>
      <c r="F17" s="1" t="s">
        <v>49</v>
      </c>
      <c r="G17" s="1">
        <v>4978010112</v>
      </c>
      <c r="H17" s="1">
        <v>1323798550</v>
      </c>
      <c r="I17" s="1">
        <v>3654211584</v>
      </c>
      <c r="J17" s="1">
        <v>0</v>
      </c>
      <c r="K17" s="1">
        <v>714702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198670128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9.1399997472763062E-2</v>
      </c>
      <c r="AD17" s="1">
        <v>94564623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70617028</v>
      </c>
      <c r="AW17" s="1">
        <v>10507</v>
      </c>
      <c r="AX17" s="1">
        <v>9840.5</v>
      </c>
      <c r="AY17" s="1">
        <v>8667.5</v>
      </c>
      <c r="AZ17" s="1">
        <v>0</v>
      </c>
      <c r="BA17" s="1">
        <v>0</v>
      </c>
      <c r="BB17" s="1">
        <v>0</v>
      </c>
      <c r="BC17" s="1">
        <v>0</v>
      </c>
      <c r="BD17" s="1">
        <v>0.34999999403953552</v>
      </c>
      <c r="BE17" s="1">
        <v>7.5999999999999998E-2</v>
      </c>
      <c r="BF17" s="1">
        <v>0.21364253759384155</v>
      </c>
      <c r="BG17" s="1">
        <v>0.22717985510826111</v>
      </c>
      <c r="BH17" s="1">
        <v>0.24464660882949829</v>
      </c>
      <c r="BI17" s="1">
        <v>0.23325091600418091</v>
      </c>
      <c r="BJ17" s="1">
        <v>0.24694031476974487</v>
      </c>
      <c r="BK17" s="1">
        <v>0</v>
      </c>
      <c r="BL17" s="1">
        <v>0</v>
      </c>
      <c r="BM17" s="1">
        <v>0.17340348660945892</v>
      </c>
      <c r="BN17" s="1">
        <v>98041144</v>
      </c>
      <c r="BO17" s="1">
        <v>7026356.5</v>
      </c>
      <c r="BP17" s="1">
        <v>2234023</v>
      </c>
      <c r="BQ17" s="1">
        <v>0</v>
      </c>
      <c r="BR17" s="1">
        <v>31782874</v>
      </c>
      <c r="BS17" s="1">
        <v>10469687</v>
      </c>
      <c r="BT17" s="1">
        <v>9256335</v>
      </c>
      <c r="BU17" s="1">
        <v>41503608</v>
      </c>
      <c r="BV17" s="1">
        <v>29800520</v>
      </c>
      <c r="BW17" s="1">
        <v>204560048</v>
      </c>
      <c r="BX17" s="1">
        <v>3785738752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7.4272863566875458E-2</v>
      </c>
      <c r="CE17" s="1">
        <v>1.9367989152669907E-2</v>
      </c>
      <c r="CF17" s="1">
        <v>73322144</v>
      </c>
      <c r="CG17" s="1">
        <v>281177664</v>
      </c>
      <c r="CH17" s="1">
        <v>740747072</v>
      </c>
      <c r="CJ17" s="1">
        <v>147</v>
      </c>
      <c r="CK17" s="1">
        <v>2013</v>
      </c>
      <c r="CL17" s="1">
        <v>5761431</v>
      </c>
      <c r="CM17" s="1">
        <v>38078328</v>
      </c>
    </row>
    <row r="18" spans="1:91" x14ac:dyDescent="0.25">
      <c r="A18" s="1">
        <v>2013</v>
      </c>
      <c r="C18" s="1">
        <v>147</v>
      </c>
      <c r="D18" s="1" t="s">
        <v>133</v>
      </c>
      <c r="E18" s="1" t="s">
        <v>154</v>
      </c>
      <c r="F18" s="1" t="s">
        <v>49</v>
      </c>
      <c r="G18" s="1">
        <v>625262592</v>
      </c>
      <c r="H18" s="1">
        <v>270694100</v>
      </c>
      <c r="I18" s="1">
        <v>354568480</v>
      </c>
      <c r="J18" s="1">
        <v>0</v>
      </c>
      <c r="K18" s="1">
        <v>1038518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38078328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9.1399997472763062E-2</v>
      </c>
      <c r="AD18" s="1">
        <v>12521358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12801402</v>
      </c>
      <c r="AW18" s="1">
        <v>2087</v>
      </c>
      <c r="AX18" s="1">
        <v>1946.5</v>
      </c>
      <c r="AY18" s="1">
        <v>1647.4166666666667</v>
      </c>
      <c r="AZ18" s="1">
        <v>0</v>
      </c>
      <c r="BA18" s="1">
        <v>0</v>
      </c>
      <c r="BB18" s="1">
        <v>0</v>
      </c>
      <c r="BC18" s="1">
        <v>0</v>
      </c>
      <c r="BD18" s="1">
        <v>0.34999999403953552</v>
      </c>
      <c r="BE18" s="1">
        <v>6.6000000000000003E-2</v>
      </c>
      <c r="BF18" s="1">
        <v>0.15657483041286469</v>
      </c>
      <c r="BG18" s="1">
        <v>0.16167059540748596</v>
      </c>
      <c r="BH18" s="1">
        <v>0.15638913214206696</v>
      </c>
      <c r="BI18" s="1">
        <v>0.14646248519420624</v>
      </c>
      <c r="BJ18" s="1">
        <v>0.1500384509563446</v>
      </c>
      <c r="BK18" s="1">
        <v>0</v>
      </c>
      <c r="BL18" s="1">
        <v>0</v>
      </c>
      <c r="BM18" s="1">
        <v>0.17214295268058777</v>
      </c>
      <c r="BN18" s="1">
        <v>39574476</v>
      </c>
      <c r="BO18" s="1">
        <v>3139050.5</v>
      </c>
      <c r="BP18" s="1">
        <v>1052799.5</v>
      </c>
      <c r="BQ18" s="1">
        <v>0</v>
      </c>
      <c r="BR18" s="1">
        <v>15653611</v>
      </c>
      <c r="BS18" s="1">
        <v>5650364</v>
      </c>
      <c r="BT18" s="1">
        <v>1025343.875</v>
      </c>
      <c r="BU18" s="1">
        <v>5672077.5</v>
      </c>
      <c r="BV18" s="1">
        <v>5711749</v>
      </c>
      <c r="BW18" s="1">
        <v>7067205.5</v>
      </c>
      <c r="BX18" s="1">
        <v>325686720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7.7277101576328278E-2</v>
      </c>
      <c r="CE18" s="1">
        <v>1.7557740211486816E-2</v>
      </c>
      <c r="CF18" s="1">
        <v>5718323</v>
      </c>
      <c r="CG18" s="1">
        <v>25168126</v>
      </c>
      <c r="CH18" s="1">
        <v>109487528</v>
      </c>
      <c r="CJ18" s="1">
        <v>157</v>
      </c>
      <c r="CK18" s="1">
        <v>2013</v>
      </c>
      <c r="CL18" s="1">
        <v>3720027</v>
      </c>
      <c r="CM18" s="1">
        <v>14419229</v>
      </c>
    </row>
    <row r="19" spans="1:91" x14ac:dyDescent="0.25">
      <c r="A19" s="1">
        <v>2013</v>
      </c>
      <c r="C19" s="1">
        <v>157</v>
      </c>
      <c r="D19" s="1" t="s">
        <v>134</v>
      </c>
      <c r="E19" s="1" t="s">
        <v>155</v>
      </c>
      <c r="F19" s="1" t="s">
        <v>49</v>
      </c>
      <c r="G19" s="1">
        <v>670879680</v>
      </c>
      <c r="H19" s="1">
        <v>214409265.5</v>
      </c>
      <c r="I19" s="1">
        <v>456470400</v>
      </c>
      <c r="J19" s="1">
        <v>0</v>
      </c>
      <c r="K19" s="1">
        <v>86047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14419229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9.1399997472763062E-2</v>
      </c>
      <c r="AD19" s="1">
        <v>10374245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9465017</v>
      </c>
      <c r="AW19" s="1">
        <v>1720</v>
      </c>
      <c r="AX19" s="1">
        <v>1594.75</v>
      </c>
      <c r="AY19" s="1">
        <v>1373.1666666666667</v>
      </c>
      <c r="AZ19" s="1">
        <v>0</v>
      </c>
      <c r="BA19" s="1">
        <v>0</v>
      </c>
      <c r="BB19" s="1">
        <v>0</v>
      </c>
      <c r="BC19" s="1">
        <v>0</v>
      </c>
      <c r="BD19" s="1">
        <v>0.34999999403953552</v>
      </c>
      <c r="BE19" s="1">
        <v>0</v>
      </c>
      <c r="BF19" s="1">
        <v>0.21631745994091034</v>
      </c>
      <c r="BG19" s="1">
        <v>0.22238728404045105</v>
      </c>
      <c r="BH19" s="1">
        <v>0.1963505893945694</v>
      </c>
      <c r="BI19" s="1">
        <v>0.24642488360404968</v>
      </c>
      <c r="BJ19" s="1">
        <v>0.25171250104904175</v>
      </c>
      <c r="BK19" s="1">
        <v>0</v>
      </c>
      <c r="BL19" s="1">
        <v>0</v>
      </c>
      <c r="BM19" s="1">
        <v>0.17166545987129211</v>
      </c>
      <c r="BN19" s="1">
        <v>20859706</v>
      </c>
      <c r="BO19" s="1">
        <v>1579228.375</v>
      </c>
      <c r="BP19" s="1">
        <v>159842.125</v>
      </c>
      <c r="BQ19" s="1">
        <v>0</v>
      </c>
      <c r="BR19" s="1">
        <v>9554480</v>
      </c>
      <c r="BS19" s="1">
        <v>2705299</v>
      </c>
      <c r="BT19" s="1">
        <v>4327350.5</v>
      </c>
      <c r="BU19" s="1">
        <v>4879650</v>
      </c>
      <c r="BV19" s="1">
        <v>2162884.25</v>
      </c>
      <c r="BW19" s="1">
        <v>8625988</v>
      </c>
      <c r="BX19" s="1">
        <v>444980192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7.1357294917106628E-2</v>
      </c>
      <c r="CE19" s="1">
        <v>1.4913845807313919E-2</v>
      </c>
      <c r="CF19" s="1">
        <v>6636366</v>
      </c>
      <c r="CG19" s="1">
        <v>31752582</v>
      </c>
      <c r="CH19" s="1">
        <v>84649200</v>
      </c>
      <c r="CJ19" s="1">
        <v>166</v>
      </c>
      <c r="CK19" s="1">
        <v>2013</v>
      </c>
      <c r="CL19" s="1">
        <v>13170891</v>
      </c>
      <c r="CM19" s="1">
        <v>115727912</v>
      </c>
    </row>
    <row r="20" spans="1:91" x14ac:dyDescent="0.25">
      <c r="A20" s="1">
        <v>2013</v>
      </c>
      <c r="C20" s="1">
        <v>166</v>
      </c>
      <c r="D20" s="1" t="s">
        <v>135</v>
      </c>
      <c r="E20" s="1" t="s">
        <v>154</v>
      </c>
      <c r="F20" s="1" t="s">
        <v>49</v>
      </c>
      <c r="G20" s="1">
        <v>1338003840</v>
      </c>
      <c r="H20" s="1">
        <v>290747037.5</v>
      </c>
      <c r="I20" s="1">
        <v>1047256832</v>
      </c>
      <c r="J20" s="1">
        <v>0</v>
      </c>
      <c r="K20" s="1">
        <v>70255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115727912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9.1399997472763062E-2</v>
      </c>
      <c r="AD20" s="1">
        <v>30542019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30052510</v>
      </c>
      <c r="AW20" s="1">
        <v>5056</v>
      </c>
      <c r="AX20" s="1">
        <v>4959.75</v>
      </c>
      <c r="AY20" s="1">
        <v>4352.416666666667</v>
      </c>
      <c r="AZ20" s="1">
        <v>0</v>
      </c>
      <c r="BA20" s="1">
        <v>0</v>
      </c>
      <c r="BB20" s="1">
        <v>0</v>
      </c>
      <c r="BC20" s="1">
        <v>0</v>
      </c>
      <c r="BD20" s="1">
        <v>0.34999999403953552</v>
      </c>
      <c r="BE20" s="1">
        <v>6.6000000000000003E-2</v>
      </c>
      <c r="BF20" s="1">
        <v>0.29957130551338196</v>
      </c>
      <c r="BG20" s="1">
        <v>0.31832686066627502</v>
      </c>
      <c r="BH20" s="1">
        <v>0.47100883722305298</v>
      </c>
      <c r="BI20" s="1">
        <v>0.38790813088417053</v>
      </c>
      <c r="BJ20" s="1">
        <v>0.41333523392677307</v>
      </c>
      <c r="BK20" s="1">
        <v>0</v>
      </c>
      <c r="BL20" s="1">
        <v>0</v>
      </c>
      <c r="BM20" s="1">
        <v>0.16457623243331909</v>
      </c>
      <c r="BN20" s="1">
        <v>28570062</v>
      </c>
      <c r="BO20" s="1">
        <v>383113.34375</v>
      </c>
      <c r="BP20" s="1">
        <v>-62785.65625</v>
      </c>
      <c r="BQ20" s="1">
        <v>0</v>
      </c>
      <c r="BR20" s="1">
        <v>36782772</v>
      </c>
      <c r="BS20" s="1">
        <v>5954782</v>
      </c>
      <c r="BT20" s="1">
        <v>2884129.25</v>
      </c>
      <c r="BU20" s="1">
        <v>23330570</v>
      </c>
      <c r="BV20" s="1">
        <v>17359186</v>
      </c>
      <c r="BW20" s="1">
        <v>64664268</v>
      </c>
      <c r="BX20" s="1">
        <v>1100264320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7.8576475381851196E-2</v>
      </c>
      <c r="CE20" s="1">
        <v>1.8479578197002411E-2</v>
      </c>
      <c r="CF20" s="1">
        <v>20332420</v>
      </c>
      <c r="CG20" s="1">
        <v>86454896</v>
      </c>
      <c r="CH20" s="1">
        <v>322009504</v>
      </c>
      <c r="CJ20" s="1">
        <v>187</v>
      </c>
      <c r="CK20" s="1">
        <v>2013</v>
      </c>
      <c r="CL20" s="1">
        <v>7787640</v>
      </c>
      <c r="CM20" s="1">
        <v>30263426</v>
      </c>
    </row>
    <row r="21" spans="1:91" x14ac:dyDescent="0.25">
      <c r="A21" s="1">
        <v>2013</v>
      </c>
      <c r="C21" s="1">
        <v>187</v>
      </c>
      <c r="D21" s="1" t="s">
        <v>136</v>
      </c>
      <c r="E21" s="1" t="s">
        <v>156</v>
      </c>
      <c r="F21" s="1" t="s">
        <v>49</v>
      </c>
      <c r="G21" s="1">
        <v>556070912</v>
      </c>
      <c r="H21" s="1">
        <v>186643587</v>
      </c>
      <c r="I21" s="1">
        <v>369427328</v>
      </c>
      <c r="J21" s="1">
        <v>0</v>
      </c>
      <c r="K21" s="1">
        <v>110873.5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30263426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9.1399997472763062E-2</v>
      </c>
      <c r="AD21" s="1">
        <v>10014786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13937652</v>
      </c>
      <c r="AW21" s="1">
        <v>1669</v>
      </c>
      <c r="AX21" s="1">
        <v>1573.25</v>
      </c>
      <c r="AY21" s="1">
        <v>1430</v>
      </c>
      <c r="AZ21" s="1">
        <v>0</v>
      </c>
      <c r="BA21" s="1">
        <v>0</v>
      </c>
      <c r="BB21" s="1">
        <v>0</v>
      </c>
      <c r="BC21" s="1">
        <v>0</v>
      </c>
      <c r="BD21" s="1">
        <v>0.34999999403953552</v>
      </c>
      <c r="BE21" s="1">
        <v>0</v>
      </c>
      <c r="BF21" s="1">
        <v>0.18236558139324188</v>
      </c>
      <c r="BG21" s="1">
        <v>0.19035635888576508</v>
      </c>
      <c r="BH21" s="1">
        <v>0.25279349088668823</v>
      </c>
      <c r="BI21" s="1">
        <v>0.20256486535072327</v>
      </c>
      <c r="BJ21" s="1">
        <v>0.20256486535072327</v>
      </c>
      <c r="BK21" s="1">
        <v>0</v>
      </c>
      <c r="BL21" s="1">
        <v>0</v>
      </c>
      <c r="BM21" s="1">
        <v>0.1700684130191803</v>
      </c>
      <c r="BN21" s="1">
        <v>973161.0625</v>
      </c>
      <c r="BO21" s="1">
        <v>2248112</v>
      </c>
      <c r="BP21" s="1">
        <v>1246393</v>
      </c>
      <c r="BQ21" s="1">
        <v>0</v>
      </c>
      <c r="BR21" s="1">
        <v>12884063</v>
      </c>
      <c r="BS21" s="1">
        <v>2155533</v>
      </c>
      <c r="BT21" s="1">
        <v>3961905.25</v>
      </c>
      <c r="BU21" s="1">
        <v>22312254</v>
      </c>
      <c r="BV21" s="1">
        <v>4539514</v>
      </c>
      <c r="BW21" s="1">
        <v>-104823.953125</v>
      </c>
      <c r="BX21" s="1">
        <v>371887136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7.0959217846393585E-2</v>
      </c>
      <c r="CE21" s="1">
        <v>1.5076601877808571E-2</v>
      </c>
      <c r="CF21" s="1">
        <v>5606794.5</v>
      </c>
      <c r="CG21" s="1">
        <v>26388820</v>
      </c>
      <c r="CH21" s="1">
        <v>113587584</v>
      </c>
      <c r="CJ21" s="1">
        <v>191</v>
      </c>
      <c r="CK21" s="1">
        <v>2013</v>
      </c>
      <c r="CL21" s="1">
        <v>8535646</v>
      </c>
      <c r="CM21" s="1">
        <v>102194912</v>
      </c>
    </row>
    <row r="22" spans="1:91" x14ac:dyDescent="0.25">
      <c r="A22" s="1">
        <v>2013</v>
      </c>
      <c r="C22" s="1">
        <v>191</v>
      </c>
      <c r="D22" s="1" t="s">
        <v>137</v>
      </c>
      <c r="E22" s="1" t="s">
        <v>145</v>
      </c>
      <c r="F22" s="1" t="s">
        <v>49</v>
      </c>
      <c r="G22" s="1">
        <v>905072960</v>
      </c>
      <c r="H22" s="1">
        <v>236106530</v>
      </c>
      <c r="I22" s="1">
        <v>668966400</v>
      </c>
      <c r="J22" s="1">
        <v>0</v>
      </c>
      <c r="K22" s="1">
        <v>12829745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102194912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9.1399997472763062E-2</v>
      </c>
      <c r="AD22" s="1">
        <v>24992210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18458235</v>
      </c>
      <c r="AW22" s="1">
        <v>2557</v>
      </c>
      <c r="AX22" s="1">
        <v>2481.75</v>
      </c>
      <c r="AY22" s="1">
        <v>1957.3333333333333</v>
      </c>
      <c r="AZ22" s="1">
        <v>0</v>
      </c>
      <c r="BA22" s="1">
        <v>0</v>
      </c>
      <c r="BB22" s="1">
        <v>0</v>
      </c>
      <c r="BC22" s="1">
        <v>0</v>
      </c>
      <c r="BD22" s="1">
        <v>0.34999999403953552</v>
      </c>
      <c r="BE22" s="1">
        <v>7.0000000000000007E-2</v>
      </c>
      <c r="BF22" s="1">
        <v>0.17500889301300049</v>
      </c>
      <c r="BG22" s="1">
        <v>0.18158401548862457</v>
      </c>
      <c r="BH22" s="1">
        <v>0.41272690892219543</v>
      </c>
      <c r="BI22" s="1">
        <v>0.19444090127944946</v>
      </c>
      <c r="BJ22" s="1">
        <v>0.20001734793186188</v>
      </c>
      <c r="BK22" s="1">
        <v>0</v>
      </c>
      <c r="BL22" s="1">
        <v>0</v>
      </c>
      <c r="BM22" s="1">
        <v>0.13638937473297119</v>
      </c>
      <c r="BN22" s="1">
        <v>66479860</v>
      </c>
      <c r="BO22" s="1">
        <v>27698560</v>
      </c>
      <c r="BP22" s="1">
        <v>12787585</v>
      </c>
      <c r="BQ22" s="1">
        <v>0</v>
      </c>
      <c r="BR22" s="1">
        <v>32683588</v>
      </c>
      <c r="BS22" s="1">
        <v>2642259.75</v>
      </c>
      <c r="BT22" s="1">
        <v>1274187</v>
      </c>
      <c r="BU22" s="1">
        <v>31998400</v>
      </c>
      <c r="BV22" s="1">
        <v>15329237</v>
      </c>
      <c r="BW22" s="1">
        <v>12893780</v>
      </c>
      <c r="BX22" s="1">
        <v>615798592</v>
      </c>
      <c r="BY22" s="1">
        <v>0</v>
      </c>
      <c r="BZ22" s="1">
        <v>0</v>
      </c>
      <c r="CA22" s="1">
        <v>0</v>
      </c>
      <c r="CB22" s="1">
        <v>0</v>
      </c>
      <c r="CC22" s="1">
        <v>0</v>
      </c>
      <c r="CD22" s="1">
        <v>7.4818693101406097E-2</v>
      </c>
      <c r="CE22" s="1">
        <v>2.0371941849589348E-2</v>
      </c>
      <c r="CF22" s="1">
        <v>12545013</v>
      </c>
      <c r="CG22" s="1">
        <v>46073244</v>
      </c>
      <c r="CH22" s="1">
        <v>254403808</v>
      </c>
      <c r="CJ22" s="1">
        <v>202</v>
      </c>
      <c r="CK22" s="1">
        <v>2013</v>
      </c>
      <c r="CL22" s="1">
        <v>4298262</v>
      </c>
      <c r="CM22" s="1">
        <v>6624836</v>
      </c>
    </row>
    <row r="23" spans="1:91" x14ac:dyDescent="0.25">
      <c r="A23" s="1">
        <v>2013</v>
      </c>
      <c r="C23" s="1">
        <v>202</v>
      </c>
      <c r="D23" s="1" t="s">
        <v>138</v>
      </c>
      <c r="E23" s="1" t="s">
        <v>157</v>
      </c>
      <c r="F23" s="1" t="s">
        <v>49</v>
      </c>
      <c r="G23" s="1">
        <v>292166272</v>
      </c>
      <c r="H23" s="1">
        <v>146513584.5</v>
      </c>
      <c r="I23" s="1">
        <v>145652688</v>
      </c>
      <c r="J23" s="1">
        <v>0</v>
      </c>
      <c r="K23" s="1">
        <v>3845254.5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6624836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9.1399997472763062E-2</v>
      </c>
      <c r="AD23" s="1">
        <v>14965794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2962079</v>
      </c>
      <c r="AW23" s="1">
        <v>459</v>
      </c>
      <c r="AX23" s="1">
        <v>441.25</v>
      </c>
      <c r="AY23" s="1">
        <v>379.25</v>
      </c>
      <c r="AZ23" s="1">
        <v>0</v>
      </c>
      <c r="BA23" s="1">
        <v>0</v>
      </c>
      <c r="BB23" s="1">
        <v>0</v>
      </c>
      <c r="BC23" s="1">
        <v>0</v>
      </c>
      <c r="BD23" s="1">
        <v>0.34999999403953552</v>
      </c>
      <c r="BE23" s="1">
        <v>9.4E-2</v>
      </c>
      <c r="BF23" s="1">
        <v>0.29082882404327393</v>
      </c>
      <c r="BG23" s="1">
        <v>0.30770426988601685</v>
      </c>
      <c r="BH23" s="1">
        <v>0.15863537788391113</v>
      </c>
      <c r="BI23" s="1">
        <v>0.27732202410697937</v>
      </c>
      <c r="BJ23" s="1">
        <v>0.29305154085159302</v>
      </c>
      <c r="BK23" s="1">
        <v>0</v>
      </c>
      <c r="BL23" s="1">
        <v>0</v>
      </c>
      <c r="BM23" s="1">
        <v>0.30562672019004822</v>
      </c>
      <c r="BN23" s="1">
        <v>0</v>
      </c>
      <c r="BO23" s="1">
        <v>0</v>
      </c>
      <c r="BP23" s="1">
        <v>4049892</v>
      </c>
      <c r="BQ23" s="1">
        <v>0</v>
      </c>
      <c r="BR23" s="1">
        <v>3122547.5</v>
      </c>
      <c r="BS23" s="1">
        <v>948266.375</v>
      </c>
      <c r="BT23" s="1">
        <v>503042.625</v>
      </c>
      <c r="BU23" s="1">
        <v>127868.203125</v>
      </c>
      <c r="BV23" s="1">
        <v>993725.375</v>
      </c>
      <c r="BW23" s="1">
        <v>8272929.5</v>
      </c>
      <c r="BX23" s="1">
        <v>158969232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3.4215271472930908E-2</v>
      </c>
      <c r="CE23" s="1">
        <v>8.1772283010650426E-5</v>
      </c>
      <c r="CF23" s="1">
        <v>12999.27734375</v>
      </c>
      <c r="CG23" s="1">
        <v>5439175.5</v>
      </c>
      <c r="CH23" s="1">
        <v>31744530</v>
      </c>
      <c r="CJ23" s="1">
        <v>316</v>
      </c>
      <c r="CK23" s="1">
        <v>2013</v>
      </c>
      <c r="CL23" s="1">
        <v>31871456</v>
      </c>
      <c r="CM23" s="1">
        <v>38113152</v>
      </c>
    </row>
    <row r="24" spans="1:91" x14ac:dyDescent="0.25">
      <c r="A24" s="1">
        <v>2013</v>
      </c>
      <c r="C24" s="1">
        <v>316</v>
      </c>
      <c r="D24" s="1" t="s">
        <v>139</v>
      </c>
      <c r="E24" s="1" t="s">
        <v>158</v>
      </c>
      <c r="F24" s="1" t="s">
        <v>49</v>
      </c>
      <c r="G24" s="1">
        <v>1670567168</v>
      </c>
      <c r="H24" s="1">
        <v>309860187</v>
      </c>
      <c r="I24" s="1">
        <v>1360706944</v>
      </c>
      <c r="J24" s="1">
        <v>0</v>
      </c>
      <c r="K24" s="1">
        <v>40401488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38113152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9.1399997472763062E-2</v>
      </c>
      <c r="AD24" s="1">
        <v>29675110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3573</v>
      </c>
      <c r="AX24" s="1">
        <v>3405.75</v>
      </c>
      <c r="AY24" s="1">
        <v>2922.9166666666665</v>
      </c>
      <c r="AZ24" s="1">
        <v>0</v>
      </c>
      <c r="BA24" s="1">
        <v>0</v>
      </c>
      <c r="BB24" s="1">
        <v>0</v>
      </c>
      <c r="BC24" s="1">
        <v>0</v>
      </c>
      <c r="BD24" s="1">
        <v>0.34999999403953552</v>
      </c>
      <c r="BE24" s="1">
        <v>0.06</v>
      </c>
      <c r="BF24" s="1">
        <v>0.93933999538421631</v>
      </c>
      <c r="BG24" s="1">
        <v>1</v>
      </c>
      <c r="BH24" s="1">
        <v>1</v>
      </c>
      <c r="BI24" s="1">
        <v>0.95544689893722534</v>
      </c>
      <c r="BJ24" s="1">
        <v>1</v>
      </c>
      <c r="BK24" s="1">
        <v>0</v>
      </c>
      <c r="BL24" s="1">
        <v>0</v>
      </c>
      <c r="BM24" s="1">
        <v>0.87459403276443481</v>
      </c>
      <c r="BN24" s="1">
        <v>9784760</v>
      </c>
      <c r="BO24" s="1">
        <v>0</v>
      </c>
      <c r="BP24" s="1">
        <v>42817712</v>
      </c>
      <c r="BQ24" s="1">
        <v>0</v>
      </c>
      <c r="BR24" s="1">
        <v>28619678</v>
      </c>
      <c r="BS24" s="1">
        <v>2876838</v>
      </c>
      <c r="BT24" s="1">
        <v>5253939</v>
      </c>
      <c r="BU24" s="1">
        <v>9793443</v>
      </c>
      <c r="BV24" s="1">
        <v>5716973</v>
      </c>
      <c r="BW24" s="1">
        <v>62160232</v>
      </c>
      <c r="BX24" s="1">
        <v>1461617152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7.4515603482723236E-2</v>
      </c>
      <c r="CE24" s="1">
        <v>2.1345211192965508E-2</v>
      </c>
      <c r="CF24" s="1">
        <v>31198526</v>
      </c>
      <c r="CG24" s="1">
        <v>108913288</v>
      </c>
      <c r="CH24" s="1">
        <v>254443968</v>
      </c>
      <c r="CJ24" s="1">
        <v>428</v>
      </c>
      <c r="CK24" s="1">
        <v>2013</v>
      </c>
      <c r="CL24" s="1">
        <v>1860716</v>
      </c>
      <c r="CM24" s="1">
        <v>7620283</v>
      </c>
    </row>
    <row r="25" spans="1:91" x14ac:dyDescent="0.25">
      <c r="A25" s="1">
        <v>2013</v>
      </c>
      <c r="C25" s="1">
        <v>428</v>
      </c>
      <c r="D25" s="1" t="s">
        <v>140</v>
      </c>
      <c r="E25" s="1" t="s">
        <v>159</v>
      </c>
      <c r="F25" s="1" t="s">
        <v>49</v>
      </c>
      <c r="G25" s="1">
        <v>37247544</v>
      </c>
      <c r="H25" s="1">
        <v>0</v>
      </c>
      <c r="I25" s="1">
        <v>0</v>
      </c>
      <c r="J25" s="1">
        <v>0</v>
      </c>
      <c r="K25" s="1">
        <v>280203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7620283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9.1399997472763062E-2</v>
      </c>
      <c r="AD25" s="1">
        <v>738048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821848</v>
      </c>
      <c r="AW25" s="1">
        <v>205</v>
      </c>
      <c r="AX25" s="1">
        <v>196.75</v>
      </c>
      <c r="AY25" s="1">
        <v>177.25</v>
      </c>
      <c r="AZ25" s="1">
        <v>0</v>
      </c>
      <c r="BA25" s="1">
        <v>0</v>
      </c>
      <c r="BB25" s="1">
        <v>0</v>
      </c>
      <c r="BC25" s="1">
        <v>0</v>
      </c>
      <c r="BD25" s="1">
        <v>0.34999999403953552</v>
      </c>
      <c r="BE25" s="1">
        <v>9.9900000000000003E-2</v>
      </c>
      <c r="BF25" s="1">
        <v>0.24157035350799561</v>
      </c>
      <c r="BG25" s="1">
        <v>0.24826458096504211</v>
      </c>
      <c r="BH25" s="1">
        <v>0.56146538257598877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1052085.125</v>
      </c>
      <c r="BP25" s="1">
        <v>280203</v>
      </c>
      <c r="BQ25" s="1">
        <v>0</v>
      </c>
      <c r="BR25" s="1">
        <v>3245758.5</v>
      </c>
      <c r="BS25" s="1">
        <v>101325.21875</v>
      </c>
      <c r="BT25" s="1">
        <v>85237.421875</v>
      </c>
      <c r="BU25" s="1">
        <v>6865250</v>
      </c>
      <c r="BV25" s="1">
        <v>1143042.5</v>
      </c>
      <c r="BW25" s="1">
        <v>0</v>
      </c>
      <c r="BX25" s="1">
        <v>37618704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7.4169091880321503E-2</v>
      </c>
      <c r="CE25" s="1">
        <v>2.0227778702974319E-2</v>
      </c>
      <c r="CF25" s="1">
        <v>760942.8125</v>
      </c>
      <c r="CG25" s="1">
        <v>2790145</v>
      </c>
      <c r="CH25" s="1">
        <v>22206990</v>
      </c>
    </row>
    <row r="28" spans="1:91" x14ac:dyDescent="0.25">
      <c r="D28" s="1">
        <v>8</v>
      </c>
      <c r="E28" s="1">
        <v>12</v>
      </c>
      <c r="F28" s="1">
        <v>23</v>
      </c>
      <c r="G28" s="1">
        <v>27</v>
      </c>
      <c r="H28" s="1">
        <v>49</v>
      </c>
      <c r="I28" s="1">
        <v>51</v>
      </c>
      <c r="J28" s="1">
        <v>61</v>
      </c>
      <c r="K28" s="1">
        <v>70</v>
      </c>
      <c r="L28" s="1">
        <v>80</v>
      </c>
      <c r="M28" s="1">
        <v>84</v>
      </c>
      <c r="N28" s="1">
        <v>98</v>
      </c>
      <c r="O28" s="1">
        <v>115</v>
      </c>
      <c r="P28" s="1">
        <v>117</v>
      </c>
      <c r="Q28" s="1">
        <v>121</v>
      </c>
      <c r="R28" s="1">
        <v>133</v>
      </c>
      <c r="S28" s="1">
        <v>134</v>
      </c>
      <c r="T28" s="1">
        <v>147</v>
      </c>
      <c r="U28" s="1">
        <v>157</v>
      </c>
      <c r="V28" s="1">
        <v>166</v>
      </c>
      <c r="W28" s="1">
        <v>187</v>
      </c>
      <c r="X28" s="1">
        <v>191</v>
      </c>
      <c r="Y28" s="1">
        <v>202</v>
      </c>
      <c r="Z28" s="1">
        <v>316</v>
      </c>
      <c r="AA28" s="1">
        <v>428</v>
      </c>
    </row>
    <row r="29" spans="1:91" x14ac:dyDescent="0.25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</row>
    <row r="30" spans="1:91" ht="75" x14ac:dyDescent="0.25">
      <c r="A30" s="31" t="s">
        <v>18</v>
      </c>
      <c r="B30" s="39"/>
      <c r="C30" s="74" t="str">
        <f ca="1">UPPER(MID(CELL("Filename",A1),SEARCH("]",CELL("Filename",A1),1)+1,100))</f>
        <v>TRANSMISSION 2013</v>
      </c>
      <c r="D30" s="75" t="str">
        <f t="shared" ref="D30:AA30" si="0">VLOOKUP(D$28,$C$2:$CH$25,MATCH($A30,$C$1:$CH$1,0),FALSE)</f>
        <v>Entergy Arkansas, Inc.</v>
      </c>
      <c r="E30" s="75" t="str">
        <f t="shared" si="0"/>
        <v>Black Hills Power, Inc.</v>
      </c>
      <c r="F30" s="75" t="str">
        <f t="shared" si="0"/>
        <v>Central Maine Power Company</v>
      </c>
      <c r="G30" s="75" t="str">
        <f t="shared" si="0"/>
        <v>Duke Energy Ohio, Inc.</v>
      </c>
      <c r="H30" s="75" t="str">
        <f t="shared" si="0"/>
        <v>El Paso Electric Company</v>
      </c>
      <c r="I30" s="75" t="str">
        <f t="shared" si="0"/>
        <v>The Empire District Electric Company</v>
      </c>
      <c r="J30" s="75" t="str">
        <f t="shared" si="0"/>
        <v>Green Mountain Power Corp</v>
      </c>
      <c r="K30" s="75" t="str">
        <f t="shared" si="0"/>
        <v>Idaho Power Company</v>
      </c>
      <c r="L30" s="75" t="str">
        <f t="shared" si="0"/>
        <v>Kansas Gas and Electric Company</v>
      </c>
      <c r="M30" s="75" t="str">
        <f t="shared" si="0"/>
        <v>Lockhart Power Company</v>
      </c>
      <c r="N30" s="75" t="str">
        <f t="shared" si="0"/>
        <v>ALLETE, Inc.</v>
      </c>
      <c r="O30" s="75" t="str">
        <f t="shared" si="0"/>
        <v>New York State Electric &amp; Gas Corporation</v>
      </c>
      <c r="P30" s="75" t="str">
        <f t="shared" si="0"/>
        <v>Niagara Mohawk Power Corporation</v>
      </c>
      <c r="Q30" s="75" t="str">
        <f t="shared" si="0"/>
        <v>Northern States Power Company (Wisconsin)</v>
      </c>
      <c r="R30" s="75" t="str">
        <f t="shared" si="0"/>
        <v>Pacific Gas And Electric Company</v>
      </c>
      <c r="S30" s="75" t="str">
        <f t="shared" si="0"/>
        <v>PacifiCorp</v>
      </c>
      <c r="T30" s="75" t="str">
        <f t="shared" si="0"/>
        <v>Public Service Company of New Mexico</v>
      </c>
      <c r="U30" s="75" t="str">
        <f t="shared" si="0"/>
        <v>Sierra Pacific Power Company d/b/a NV Energy</v>
      </c>
      <c r="V30" s="75" t="str">
        <f t="shared" si="0"/>
        <v>Southwestern Public Service Company</v>
      </c>
      <c r="W30" s="75" t="str">
        <f t="shared" si="0"/>
        <v>Avista Corporation</v>
      </c>
      <c r="X30" s="75" t="str">
        <f t="shared" si="0"/>
        <v>Westar Energy, Inc.</v>
      </c>
      <c r="Y30" s="75" t="str">
        <f t="shared" si="0"/>
        <v>Chugach Electric Association, Inc.</v>
      </c>
      <c r="Z30" s="75" t="str">
        <f t="shared" si="0"/>
        <v>ITC Midwest LLC</v>
      </c>
      <c r="AA30" s="76" t="str">
        <f t="shared" si="0"/>
        <v>UGI Utilities, Inc.</v>
      </c>
      <c r="AB30" s="39"/>
    </row>
    <row r="31" spans="1:91" x14ac:dyDescent="0.25">
      <c r="B31" s="39"/>
      <c r="C31" s="43" t="s">
        <v>707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5"/>
      <c r="AB31" s="39"/>
    </row>
    <row r="32" spans="1:91" x14ac:dyDescent="0.25">
      <c r="A32" s="1" t="s">
        <v>0</v>
      </c>
      <c r="B32" s="39"/>
      <c r="C32" s="46" t="s">
        <v>25</v>
      </c>
      <c r="D32" s="47">
        <f t="shared" ref="D32:M36" si="1">VLOOKUP(D$28,$C$2:$CH$25,MATCH($A32,$C$1:$CH$1,0),FALSE)/1000</f>
        <v>1493122.048</v>
      </c>
      <c r="E32" s="47">
        <f t="shared" si="1"/>
        <v>115120.6</v>
      </c>
      <c r="F32" s="47">
        <f t="shared" si="1"/>
        <v>1075290.6240000001</v>
      </c>
      <c r="G32" s="47">
        <f t="shared" si="1"/>
        <v>649518.97600000002</v>
      </c>
      <c r="H32" s="47">
        <f t="shared" si="1"/>
        <v>380013.28</v>
      </c>
      <c r="I32" s="47">
        <f t="shared" si="1"/>
        <v>257583.48800000001</v>
      </c>
      <c r="J32" s="47">
        <f t="shared" si="1"/>
        <v>164042.272</v>
      </c>
      <c r="K32" s="47">
        <f t="shared" si="1"/>
        <v>953049.728</v>
      </c>
      <c r="L32" s="47">
        <f t="shared" si="1"/>
        <v>688092.09600000002</v>
      </c>
      <c r="M32" s="47">
        <f t="shared" si="1"/>
        <v>4590.88</v>
      </c>
      <c r="N32" s="47">
        <f t="shared" ref="N32:AA36" si="2">VLOOKUP(N$28,$C$2:$CH$25,MATCH($A32,$C$1:$CH$1,0),FALSE)/1000</f>
        <v>477261.44</v>
      </c>
      <c r="O32" s="47">
        <f t="shared" si="2"/>
        <v>878864.44799999997</v>
      </c>
      <c r="P32" s="47">
        <f t="shared" si="2"/>
        <v>0</v>
      </c>
      <c r="Q32" s="47">
        <f t="shared" si="2"/>
        <v>597786.04799999995</v>
      </c>
      <c r="R32" s="47">
        <f t="shared" si="2"/>
        <v>7715189.2479999997</v>
      </c>
      <c r="S32" s="47">
        <f t="shared" si="2"/>
        <v>4978010.1119999997</v>
      </c>
      <c r="T32" s="47">
        <f t="shared" si="2"/>
        <v>625262.59199999995</v>
      </c>
      <c r="U32" s="47">
        <f t="shared" si="2"/>
        <v>670879.68000000005</v>
      </c>
      <c r="V32" s="47">
        <f t="shared" si="2"/>
        <v>1338003.8400000001</v>
      </c>
      <c r="W32" s="47">
        <f t="shared" si="2"/>
        <v>556070.91200000001</v>
      </c>
      <c r="X32" s="47">
        <f t="shared" si="2"/>
        <v>905072.96</v>
      </c>
      <c r="Y32" s="47">
        <f t="shared" si="2"/>
        <v>292166.272</v>
      </c>
      <c r="Z32" s="47">
        <f t="shared" si="2"/>
        <v>1670567.1680000001</v>
      </c>
      <c r="AA32" s="48">
        <f t="shared" si="2"/>
        <v>37247.544000000002</v>
      </c>
      <c r="AB32" s="39"/>
    </row>
    <row r="33" spans="1:28" x14ac:dyDescent="0.25">
      <c r="A33" s="1" t="s">
        <v>1</v>
      </c>
      <c r="B33" s="39"/>
      <c r="C33" s="49" t="s">
        <v>26</v>
      </c>
      <c r="D33" s="50">
        <f t="shared" si="1"/>
        <v>449254.62449999998</v>
      </c>
      <c r="E33" s="50">
        <f t="shared" si="1"/>
        <v>31977.937000000002</v>
      </c>
      <c r="F33" s="50">
        <f t="shared" si="1"/>
        <v>184467.5055</v>
      </c>
      <c r="G33" s="50">
        <f t="shared" si="1"/>
        <v>232578.44099999999</v>
      </c>
      <c r="H33" s="50">
        <f t="shared" si="1"/>
        <v>197803.397</v>
      </c>
      <c r="I33" s="50">
        <f t="shared" si="1"/>
        <v>84432.789499999999</v>
      </c>
      <c r="J33" s="50">
        <f t="shared" si="1"/>
        <v>58914.8</v>
      </c>
      <c r="K33" s="50">
        <f t="shared" si="1"/>
        <v>292802.29450000002</v>
      </c>
      <c r="L33" s="50">
        <f t="shared" si="1"/>
        <v>211197.033</v>
      </c>
      <c r="M33" s="50">
        <f t="shared" si="1"/>
        <v>3067.7955000000002</v>
      </c>
      <c r="N33" s="50">
        <f t="shared" si="2"/>
        <v>179382.62450000001</v>
      </c>
      <c r="O33" s="50">
        <f t="shared" si="2"/>
        <v>417008.55650000001</v>
      </c>
      <c r="P33" s="50">
        <f t="shared" si="2"/>
        <v>0</v>
      </c>
      <c r="Q33" s="50">
        <f t="shared" si="2"/>
        <v>197757.13750000001</v>
      </c>
      <c r="R33" s="50">
        <f t="shared" si="2"/>
        <v>2243711.6889999998</v>
      </c>
      <c r="S33" s="50">
        <f t="shared" si="2"/>
        <v>1323798.55</v>
      </c>
      <c r="T33" s="50">
        <f t="shared" si="2"/>
        <v>270694.09999999998</v>
      </c>
      <c r="U33" s="50">
        <f t="shared" si="2"/>
        <v>214409.26550000001</v>
      </c>
      <c r="V33" s="50">
        <f t="shared" si="2"/>
        <v>290747.03749999998</v>
      </c>
      <c r="W33" s="50">
        <f t="shared" si="2"/>
        <v>186643.587</v>
      </c>
      <c r="X33" s="50">
        <f t="shared" si="2"/>
        <v>236106.53</v>
      </c>
      <c r="Y33" s="50">
        <f t="shared" si="2"/>
        <v>146513.5845</v>
      </c>
      <c r="Z33" s="50">
        <f t="shared" si="2"/>
        <v>309860.18699999998</v>
      </c>
      <c r="AA33" s="51">
        <f t="shared" si="2"/>
        <v>0</v>
      </c>
      <c r="AB33" s="39"/>
    </row>
    <row r="34" spans="1:28" x14ac:dyDescent="0.25">
      <c r="A34" s="1" t="s">
        <v>2</v>
      </c>
      <c r="B34" s="39"/>
      <c r="C34" s="49" t="s">
        <v>27</v>
      </c>
      <c r="D34" s="50">
        <f t="shared" si="1"/>
        <v>1043867.392</v>
      </c>
      <c r="E34" s="50">
        <f t="shared" si="1"/>
        <v>83142.664000000004</v>
      </c>
      <c r="F34" s="50">
        <f t="shared" si="1"/>
        <v>890823.10400000005</v>
      </c>
      <c r="G34" s="50">
        <f t="shared" si="1"/>
        <v>416940.54399999999</v>
      </c>
      <c r="H34" s="50">
        <f t="shared" si="1"/>
        <v>182209.88800000001</v>
      </c>
      <c r="I34" s="50">
        <f t="shared" si="1"/>
        <v>173150.704</v>
      </c>
      <c r="J34" s="50">
        <f t="shared" si="1"/>
        <v>105127.47199999999</v>
      </c>
      <c r="K34" s="50">
        <f t="shared" si="1"/>
        <v>660247.424</v>
      </c>
      <c r="L34" s="50">
        <f t="shared" si="1"/>
        <v>476895.07199999999</v>
      </c>
      <c r="M34" s="50">
        <f t="shared" si="1"/>
        <v>1523.0844999999999</v>
      </c>
      <c r="N34" s="50">
        <f t="shared" si="2"/>
        <v>297878.81599999999</v>
      </c>
      <c r="O34" s="50">
        <f t="shared" si="2"/>
        <v>461855.90399999998</v>
      </c>
      <c r="P34" s="50">
        <f t="shared" si="2"/>
        <v>0</v>
      </c>
      <c r="Q34" s="50">
        <f t="shared" si="2"/>
        <v>400028.89600000001</v>
      </c>
      <c r="R34" s="50">
        <f t="shared" si="2"/>
        <v>5471477.7599999998</v>
      </c>
      <c r="S34" s="50">
        <f t="shared" si="2"/>
        <v>3654211.5839999998</v>
      </c>
      <c r="T34" s="50">
        <f t="shared" si="2"/>
        <v>354568.48</v>
      </c>
      <c r="U34" s="50">
        <f t="shared" si="2"/>
        <v>456470.4</v>
      </c>
      <c r="V34" s="50">
        <f t="shared" si="2"/>
        <v>1047256.8320000001</v>
      </c>
      <c r="W34" s="50">
        <f t="shared" si="2"/>
        <v>369427.32799999998</v>
      </c>
      <c r="X34" s="50">
        <f t="shared" si="2"/>
        <v>668966.40000000002</v>
      </c>
      <c r="Y34" s="50">
        <f t="shared" si="2"/>
        <v>145652.68799999999</v>
      </c>
      <c r="Z34" s="50">
        <f t="shared" si="2"/>
        <v>1360706.9439999999</v>
      </c>
      <c r="AA34" s="51">
        <f t="shared" si="2"/>
        <v>0</v>
      </c>
      <c r="AB34" s="39"/>
    </row>
    <row r="35" spans="1:28" x14ac:dyDescent="0.25">
      <c r="A35" s="1" t="s">
        <v>10</v>
      </c>
      <c r="B35" s="39"/>
      <c r="C35" s="49" t="s">
        <v>28</v>
      </c>
      <c r="D35" s="50">
        <f t="shared" si="1"/>
        <v>0</v>
      </c>
      <c r="E35" s="50">
        <f t="shared" si="1"/>
        <v>0</v>
      </c>
      <c r="F35" s="50">
        <f t="shared" si="1"/>
        <v>0</v>
      </c>
      <c r="G35" s="50">
        <f t="shared" si="1"/>
        <v>0</v>
      </c>
      <c r="H35" s="50">
        <f t="shared" si="1"/>
        <v>0</v>
      </c>
      <c r="I35" s="50">
        <f t="shared" si="1"/>
        <v>0</v>
      </c>
      <c r="J35" s="50">
        <f t="shared" si="1"/>
        <v>0</v>
      </c>
      <c r="K35" s="50">
        <f t="shared" si="1"/>
        <v>0</v>
      </c>
      <c r="L35" s="50">
        <f t="shared" si="1"/>
        <v>0</v>
      </c>
      <c r="M35" s="50">
        <f t="shared" si="1"/>
        <v>0</v>
      </c>
      <c r="N35" s="50">
        <f t="shared" si="2"/>
        <v>0</v>
      </c>
      <c r="O35" s="50">
        <f t="shared" si="2"/>
        <v>0</v>
      </c>
      <c r="P35" s="50">
        <f t="shared" si="2"/>
        <v>0</v>
      </c>
      <c r="Q35" s="50">
        <f t="shared" si="2"/>
        <v>0</v>
      </c>
      <c r="R35" s="50">
        <f t="shared" si="2"/>
        <v>0</v>
      </c>
      <c r="S35" s="50">
        <f t="shared" si="2"/>
        <v>0</v>
      </c>
      <c r="T35" s="50">
        <f t="shared" si="2"/>
        <v>0</v>
      </c>
      <c r="U35" s="50">
        <f t="shared" si="2"/>
        <v>0</v>
      </c>
      <c r="V35" s="50">
        <f t="shared" si="2"/>
        <v>0</v>
      </c>
      <c r="W35" s="50">
        <f t="shared" si="2"/>
        <v>0</v>
      </c>
      <c r="X35" s="50">
        <f t="shared" si="2"/>
        <v>0</v>
      </c>
      <c r="Y35" s="50">
        <f t="shared" si="2"/>
        <v>0</v>
      </c>
      <c r="Z35" s="50">
        <f t="shared" si="2"/>
        <v>0</v>
      </c>
      <c r="AA35" s="51">
        <f t="shared" si="2"/>
        <v>0</v>
      </c>
      <c r="AB35" s="39"/>
    </row>
    <row r="36" spans="1:28" x14ac:dyDescent="0.25">
      <c r="A36" s="1" t="s">
        <v>9</v>
      </c>
      <c r="B36" s="39"/>
      <c r="C36" s="49" t="s">
        <v>29</v>
      </c>
      <c r="D36" s="50">
        <f t="shared" si="1"/>
        <v>22126.86</v>
      </c>
      <c r="E36" s="50">
        <f t="shared" si="1"/>
        <v>172.88415624999999</v>
      </c>
      <c r="F36" s="50">
        <f t="shared" si="1"/>
        <v>0</v>
      </c>
      <c r="G36" s="50">
        <f t="shared" si="1"/>
        <v>12053.993</v>
      </c>
      <c r="H36" s="50">
        <f t="shared" si="1"/>
        <v>5240.2165000000005</v>
      </c>
      <c r="I36" s="50">
        <f t="shared" si="1"/>
        <v>2810.14525</v>
      </c>
      <c r="J36" s="50">
        <f t="shared" si="1"/>
        <v>1042.3563125000001</v>
      </c>
      <c r="K36" s="50">
        <f t="shared" si="1"/>
        <v>13040.146000000001</v>
      </c>
      <c r="L36" s="50">
        <f t="shared" si="1"/>
        <v>8714.9860000000008</v>
      </c>
      <c r="M36" s="50">
        <f t="shared" si="1"/>
        <v>12.1525</v>
      </c>
      <c r="N36" s="50">
        <f t="shared" si="2"/>
        <v>3098.7550000000001</v>
      </c>
      <c r="O36" s="50">
        <f t="shared" si="2"/>
        <v>0</v>
      </c>
      <c r="P36" s="50">
        <f t="shared" si="2"/>
        <v>0</v>
      </c>
      <c r="Q36" s="50">
        <f t="shared" si="2"/>
        <v>27.22518359375</v>
      </c>
      <c r="R36" s="50">
        <f t="shared" si="2"/>
        <v>14756.356</v>
      </c>
      <c r="S36" s="50">
        <f t="shared" si="2"/>
        <v>2234.0230000000001</v>
      </c>
      <c r="T36" s="50">
        <f t="shared" si="2"/>
        <v>1052.7995000000001</v>
      </c>
      <c r="U36" s="50">
        <f t="shared" si="2"/>
        <v>159.84212500000001</v>
      </c>
      <c r="V36" s="50">
        <f t="shared" si="2"/>
        <v>-62.785656250000002</v>
      </c>
      <c r="W36" s="50">
        <f t="shared" si="2"/>
        <v>1246.393</v>
      </c>
      <c r="X36" s="50">
        <f t="shared" si="2"/>
        <v>12787.584999999999</v>
      </c>
      <c r="Y36" s="50">
        <f t="shared" si="2"/>
        <v>4049.8919999999998</v>
      </c>
      <c r="Z36" s="50">
        <f t="shared" si="2"/>
        <v>42817.712</v>
      </c>
      <c r="AA36" s="51">
        <f t="shared" si="2"/>
        <v>280.20299999999997</v>
      </c>
      <c r="AB36" s="39"/>
    </row>
    <row r="37" spans="1:28" x14ac:dyDescent="0.25">
      <c r="A37" s="1" t="s">
        <v>7</v>
      </c>
      <c r="B37" s="39"/>
      <c r="C37" s="49" t="s">
        <v>30</v>
      </c>
      <c r="D37" s="50">
        <f t="shared" ref="D37:M38" si="3">-VLOOKUP(D$28,$C$2:$CH$25,MATCH($A37,$C$1:$CH$1,0),FALSE)/1000</f>
        <v>-76378.016000000003</v>
      </c>
      <c r="E37" s="50">
        <f t="shared" si="3"/>
        <v>-2259.8812499999999</v>
      </c>
      <c r="F37" s="50">
        <f t="shared" si="3"/>
        <v>-24391.234</v>
      </c>
      <c r="G37" s="50">
        <f t="shared" si="3"/>
        <v>-2323.326</v>
      </c>
      <c r="H37" s="50">
        <f t="shared" si="3"/>
        <v>-20870.506000000001</v>
      </c>
      <c r="I37" s="50">
        <f t="shared" si="3"/>
        <v>-9826.7870000000003</v>
      </c>
      <c r="J37" s="50">
        <f t="shared" si="3"/>
        <v>-5962.0469999999996</v>
      </c>
      <c r="K37" s="50">
        <f t="shared" si="3"/>
        <v>-40491.203999999998</v>
      </c>
      <c r="L37" s="50">
        <f t="shared" si="3"/>
        <v>-18136.225999999999</v>
      </c>
      <c r="M37" s="50">
        <f t="shared" si="3"/>
        <v>-57.281613281250003</v>
      </c>
      <c r="N37" s="50">
        <f t="shared" ref="N37:AA38" si="4">-VLOOKUP(N$28,$C$2:$CH$25,MATCH($A37,$C$1:$CH$1,0),FALSE)/1000</f>
        <v>-43008.771999999997</v>
      </c>
      <c r="O37" s="50">
        <f t="shared" si="4"/>
        <v>-2627.2597500000002</v>
      </c>
      <c r="P37" s="50">
        <f t="shared" si="4"/>
        <v>0</v>
      </c>
      <c r="Q37" s="50">
        <f t="shared" si="4"/>
        <v>-14688.914000000001</v>
      </c>
      <c r="R37" s="50">
        <f t="shared" si="4"/>
        <v>-68917.672000000006</v>
      </c>
      <c r="S37" s="50">
        <f t="shared" si="4"/>
        <v>-98041.144</v>
      </c>
      <c r="T37" s="50">
        <f t="shared" si="4"/>
        <v>-39574.476000000002</v>
      </c>
      <c r="U37" s="50">
        <f t="shared" si="4"/>
        <v>-20859.705999999998</v>
      </c>
      <c r="V37" s="50">
        <f t="shared" si="4"/>
        <v>-28570.062000000002</v>
      </c>
      <c r="W37" s="50">
        <f t="shared" si="4"/>
        <v>-973.16106249999996</v>
      </c>
      <c r="X37" s="50">
        <f t="shared" si="4"/>
        <v>-66479.86</v>
      </c>
      <c r="Y37" s="50">
        <f t="shared" si="4"/>
        <v>0</v>
      </c>
      <c r="Z37" s="50">
        <f t="shared" si="4"/>
        <v>-9784.76</v>
      </c>
      <c r="AA37" s="51">
        <f t="shared" si="4"/>
        <v>0</v>
      </c>
      <c r="AB37" s="39"/>
    </row>
    <row r="38" spans="1:28" x14ac:dyDescent="0.25">
      <c r="A38" s="1" t="s">
        <v>8</v>
      </c>
      <c r="B38" s="39"/>
      <c r="C38" s="49" t="s">
        <v>31</v>
      </c>
      <c r="D38" s="50">
        <f t="shared" si="3"/>
        <v>-7097.2375000000002</v>
      </c>
      <c r="E38" s="50">
        <f t="shared" si="3"/>
        <v>0</v>
      </c>
      <c r="F38" s="50">
        <f t="shared" si="3"/>
        <v>-380.96084374999998</v>
      </c>
      <c r="G38" s="50">
        <f t="shared" si="3"/>
        <v>-202.99629687500001</v>
      </c>
      <c r="H38" s="50">
        <f t="shared" si="3"/>
        <v>-2450.924</v>
      </c>
      <c r="I38" s="50">
        <f t="shared" si="3"/>
        <v>-2251.5075000000002</v>
      </c>
      <c r="J38" s="50">
        <f t="shared" si="3"/>
        <v>-479.840125</v>
      </c>
      <c r="K38" s="50">
        <f t="shared" si="3"/>
        <v>-15347.834999999999</v>
      </c>
      <c r="L38" s="50">
        <f t="shared" si="3"/>
        <v>-5449.192</v>
      </c>
      <c r="M38" s="50">
        <f t="shared" si="3"/>
        <v>-1.0449249267578125</v>
      </c>
      <c r="N38" s="50">
        <f t="shared" si="4"/>
        <v>-1685.602875</v>
      </c>
      <c r="O38" s="50">
        <f t="shared" si="4"/>
        <v>-3896.1782499999999</v>
      </c>
      <c r="P38" s="50">
        <f t="shared" si="4"/>
        <v>0</v>
      </c>
      <c r="Q38" s="50">
        <f t="shared" si="4"/>
        <v>-2971.3462500000001</v>
      </c>
      <c r="R38" s="50">
        <f t="shared" si="4"/>
        <v>-13197.599</v>
      </c>
      <c r="S38" s="50">
        <f t="shared" si="4"/>
        <v>-7026.3564999999999</v>
      </c>
      <c r="T38" s="50">
        <f t="shared" si="4"/>
        <v>-3139.0504999999998</v>
      </c>
      <c r="U38" s="50">
        <f t="shared" si="4"/>
        <v>-1579.2283749999999</v>
      </c>
      <c r="V38" s="50">
        <f t="shared" si="4"/>
        <v>-383.11334375000001</v>
      </c>
      <c r="W38" s="50">
        <f t="shared" si="4"/>
        <v>-2248.1120000000001</v>
      </c>
      <c r="X38" s="50">
        <f t="shared" si="4"/>
        <v>-27698.560000000001</v>
      </c>
      <c r="Y38" s="50">
        <f t="shared" si="4"/>
        <v>0</v>
      </c>
      <c r="Z38" s="50">
        <f t="shared" si="4"/>
        <v>0</v>
      </c>
      <c r="AA38" s="51">
        <f t="shared" si="4"/>
        <v>-1052.0851250000001</v>
      </c>
      <c r="AB38" s="39"/>
    </row>
    <row r="39" spans="1:28" x14ac:dyDescent="0.25">
      <c r="A39" s="1" t="s">
        <v>3</v>
      </c>
      <c r="B39" s="39"/>
      <c r="C39" s="49" t="s">
        <v>32</v>
      </c>
      <c r="D39" s="50">
        <f t="shared" ref="D39:M42" si="5">VLOOKUP(D$28,$C$2:$CH$25,MATCH($A39,$C$1:$CH$1,0),FALSE)/1000</f>
        <v>0</v>
      </c>
      <c r="E39" s="50">
        <f t="shared" si="5"/>
        <v>0</v>
      </c>
      <c r="F39" s="50">
        <f t="shared" si="5"/>
        <v>0</v>
      </c>
      <c r="G39" s="50">
        <f t="shared" si="5"/>
        <v>0</v>
      </c>
      <c r="H39" s="50">
        <f t="shared" si="5"/>
        <v>0</v>
      </c>
      <c r="I39" s="50">
        <f t="shared" si="5"/>
        <v>0</v>
      </c>
      <c r="J39" s="50">
        <f t="shared" si="5"/>
        <v>0</v>
      </c>
      <c r="K39" s="50">
        <f t="shared" si="5"/>
        <v>0</v>
      </c>
      <c r="L39" s="50">
        <f t="shared" si="5"/>
        <v>0</v>
      </c>
      <c r="M39" s="50">
        <f t="shared" si="5"/>
        <v>0</v>
      </c>
      <c r="N39" s="50">
        <f t="shared" ref="N39:AA42" si="6">VLOOKUP(N$28,$C$2:$CH$25,MATCH($A39,$C$1:$CH$1,0),FALSE)/1000</f>
        <v>0</v>
      </c>
      <c r="O39" s="50">
        <f t="shared" si="6"/>
        <v>0</v>
      </c>
      <c r="P39" s="50">
        <f t="shared" si="6"/>
        <v>0</v>
      </c>
      <c r="Q39" s="50">
        <f t="shared" si="6"/>
        <v>0</v>
      </c>
      <c r="R39" s="50">
        <f t="shared" si="6"/>
        <v>0</v>
      </c>
      <c r="S39" s="50">
        <f t="shared" si="6"/>
        <v>0</v>
      </c>
      <c r="T39" s="50">
        <f t="shared" si="6"/>
        <v>0</v>
      </c>
      <c r="U39" s="50">
        <f t="shared" si="6"/>
        <v>0</v>
      </c>
      <c r="V39" s="50">
        <f t="shared" si="6"/>
        <v>0</v>
      </c>
      <c r="W39" s="50">
        <f t="shared" si="6"/>
        <v>0</v>
      </c>
      <c r="X39" s="50">
        <f t="shared" si="6"/>
        <v>0</v>
      </c>
      <c r="Y39" s="50">
        <f t="shared" si="6"/>
        <v>0</v>
      </c>
      <c r="Z39" s="50">
        <f t="shared" si="6"/>
        <v>0</v>
      </c>
      <c r="AA39" s="51">
        <f t="shared" si="6"/>
        <v>0</v>
      </c>
      <c r="AB39" s="39"/>
    </row>
    <row r="40" spans="1:28" x14ac:dyDescent="0.25">
      <c r="A40" s="1" t="s">
        <v>13</v>
      </c>
      <c r="B40" s="39"/>
      <c r="C40" s="49" t="s">
        <v>33</v>
      </c>
      <c r="D40" s="50">
        <f t="shared" si="5"/>
        <v>4532.3209999999999</v>
      </c>
      <c r="E40" s="50">
        <f t="shared" si="5"/>
        <v>3444.2292499999999</v>
      </c>
      <c r="F40" s="50">
        <f t="shared" si="5"/>
        <v>21879.802</v>
      </c>
      <c r="G40" s="50">
        <f t="shared" si="5"/>
        <v>3768.6089999999999</v>
      </c>
      <c r="H40" s="50">
        <f t="shared" si="5"/>
        <v>2514.7310000000002</v>
      </c>
      <c r="I40" s="50">
        <f t="shared" si="5"/>
        <v>2600.0100000000002</v>
      </c>
      <c r="J40" s="50">
        <f t="shared" si="5"/>
        <v>13104.401</v>
      </c>
      <c r="K40" s="50">
        <f t="shared" si="5"/>
        <v>3967.5327499999999</v>
      </c>
      <c r="L40" s="50">
        <f t="shared" si="5"/>
        <v>15077.302</v>
      </c>
      <c r="M40" s="50">
        <f t="shared" si="5"/>
        <v>54.035550781250002</v>
      </c>
      <c r="N40" s="50">
        <f t="shared" si="6"/>
        <v>7827.8239999999996</v>
      </c>
      <c r="O40" s="50">
        <f t="shared" si="6"/>
        <v>6551.5595000000003</v>
      </c>
      <c r="P40" s="50">
        <f t="shared" si="6"/>
        <v>0</v>
      </c>
      <c r="Q40" s="50">
        <f t="shared" si="6"/>
        <v>7059.5379999999996</v>
      </c>
      <c r="R40" s="50">
        <f t="shared" si="6"/>
        <v>34086.767999999996</v>
      </c>
      <c r="S40" s="50">
        <f t="shared" si="6"/>
        <v>29800.52</v>
      </c>
      <c r="T40" s="50">
        <f t="shared" si="6"/>
        <v>5711.7489999999998</v>
      </c>
      <c r="U40" s="50">
        <f t="shared" si="6"/>
        <v>2162.8842500000001</v>
      </c>
      <c r="V40" s="50">
        <f t="shared" si="6"/>
        <v>17359.186000000002</v>
      </c>
      <c r="W40" s="50">
        <f t="shared" si="6"/>
        <v>4539.5140000000001</v>
      </c>
      <c r="X40" s="50">
        <f t="shared" si="6"/>
        <v>15329.236999999999</v>
      </c>
      <c r="Y40" s="50">
        <f t="shared" si="6"/>
        <v>993.72537499999999</v>
      </c>
      <c r="Z40" s="50">
        <f t="shared" si="6"/>
        <v>5716.973</v>
      </c>
      <c r="AA40" s="51">
        <f t="shared" si="6"/>
        <v>1143.0425</v>
      </c>
      <c r="AB40" s="39"/>
    </row>
    <row r="41" spans="1:28" x14ac:dyDescent="0.25">
      <c r="A41" s="1" t="s">
        <v>11</v>
      </c>
      <c r="B41" s="39"/>
      <c r="C41" s="49" t="s">
        <v>34</v>
      </c>
      <c r="D41" s="50">
        <f t="shared" si="5"/>
        <v>20112.036</v>
      </c>
      <c r="E41" s="50">
        <f t="shared" si="5"/>
        <v>3222.3935000000001</v>
      </c>
      <c r="F41" s="50">
        <f t="shared" si="5"/>
        <v>55080.531999999999</v>
      </c>
      <c r="G41" s="50">
        <f t="shared" si="5"/>
        <v>12344.802</v>
      </c>
      <c r="H41" s="50">
        <f t="shared" si="5"/>
        <v>7274.0129999999999</v>
      </c>
      <c r="I41" s="50">
        <f t="shared" si="5"/>
        <v>3168.7930000000001</v>
      </c>
      <c r="J41" s="50">
        <f t="shared" si="5"/>
        <v>7093.5214999999998</v>
      </c>
      <c r="K41" s="50">
        <f t="shared" si="5"/>
        <v>40562.008000000002</v>
      </c>
      <c r="L41" s="50">
        <f t="shared" si="5"/>
        <v>7507.3280000000004</v>
      </c>
      <c r="M41" s="50">
        <f t="shared" si="5"/>
        <v>80.277476562499999</v>
      </c>
      <c r="N41" s="50">
        <f t="shared" si="6"/>
        <v>9911.9240000000009</v>
      </c>
      <c r="O41" s="50">
        <f t="shared" si="6"/>
        <v>38630.004000000001</v>
      </c>
      <c r="P41" s="50">
        <f t="shared" si="6"/>
        <v>0</v>
      </c>
      <c r="Q41" s="50">
        <f t="shared" si="6"/>
        <v>19666.734</v>
      </c>
      <c r="R41" s="50">
        <f t="shared" si="6"/>
        <v>18685.07</v>
      </c>
      <c r="S41" s="50">
        <f t="shared" si="6"/>
        <v>204560.04800000001</v>
      </c>
      <c r="T41" s="50">
        <f t="shared" si="6"/>
        <v>7067.2055</v>
      </c>
      <c r="U41" s="50">
        <f t="shared" si="6"/>
        <v>8625.9879999999994</v>
      </c>
      <c r="V41" s="50">
        <f t="shared" si="6"/>
        <v>64664.267999999996</v>
      </c>
      <c r="W41" s="50">
        <f t="shared" si="6"/>
        <v>-104.823953125</v>
      </c>
      <c r="X41" s="50">
        <f t="shared" si="6"/>
        <v>12893.78</v>
      </c>
      <c r="Y41" s="50">
        <f t="shared" si="6"/>
        <v>8272.9295000000002</v>
      </c>
      <c r="Z41" s="50">
        <f t="shared" si="6"/>
        <v>62160.232000000004</v>
      </c>
      <c r="AA41" s="51">
        <f t="shared" si="6"/>
        <v>0</v>
      </c>
      <c r="AB41" s="39"/>
    </row>
    <row r="42" spans="1:28" x14ac:dyDescent="0.25">
      <c r="A42" s="1" t="s">
        <v>12</v>
      </c>
      <c r="B42" s="39"/>
      <c r="C42" s="52" t="s">
        <v>35</v>
      </c>
      <c r="D42" s="50">
        <f t="shared" si="5"/>
        <v>1007163.392</v>
      </c>
      <c r="E42" s="50">
        <f t="shared" si="5"/>
        <v>87722.288</v>
      </c>
      <c r="F42" s="50">
        <f t="shared" si="5"/>
        <v>943011.26399999997</v>
      </c>
      <c r="G42" s="50">
        <f t="shared" si="5"/>
        <v>442581.63199999998</v>
      </c>
      <c r="H42" s="50">
        <f t="shared" si="5"/>
        <v>173917.408</v>
      </c>
      <c r="I42" s="50">
        <f t="shared" si="5"/>
        <v>169651.36</v>
      </c>
      <c r="J42" s="50">
        <f t="shared" si="5"/>
        <v>119925.864</v>
      </c>
      <c r="K42" s="50">
        <f t="shared" si="5"/>
        <v>661978.11199999996</v>
      </c>
      <c r="L42" s="50">
        <f t="shared" si="5"/>
        <v>484609.24800000002</v>
      </c>
      <c r="M42" s="50">
        <f t="shared" si="5"/>
        <v>1611.2235000000001</v>
      </c>
      <c r="N42" s="50">
        <f t="shared" si="6"/>
        <v>274022.94400000002</v>
      </c>
      <c r="O42" s="50">
        <f t="shared" si="6"/>
        <v>500514.016</v>
      </c>
      <c r="P42" s="50">
        <f t="shared" si="6"/>
        <v>0</v>
      </c>
      <c r="Q42" s="50">
        <f t="shared" si="6"/>
        <v>409122.14399999997</v>
      </c>
      <c r="R42" s="50">
        <f t="shared" si="6"/>
        <v>5456890.3679999998</v>
      </c>
      <c r="S42" s="50">
        <f t="shared" si="6"/>
        <v>3785738.7519999999</v>
      </c>
      <c r="T42" s="50">
        <f t="shared" si="6"/>
        <v>325686.71999999997</v>
      </c>
      <c r="U42" s="50">
        <f t="shared" si="6"/>
        <v>444980.19199999998</v>
      </c>
      <c r="V42" s="50">
        <f t="shared" si="6"/>
        <v>1100264.32</v>
      </c>
      <c r="W42" s="50">
        <f t="shared" si="6"/>
        <v>371887.136</v>
      </c>
      <c r="X42" s="50">
        <f t="shared" si="6"/>
        <v>615798.59199999995</v>
      </c>
      <c r="Y42" s="50">
        <f t="shared" si="6"/>
        <v>158969.23199999999</v>
      </c>
      <c r="Z42" s="50">
        <f t="shared" si="6"/>
        <v>1461617.152</v>
      </c>
      <c r="AA42" s="51">
        <f t="shared" si="6"/>
        <v>37618.703999999998</v>
      </c>
      <c r="AB42" s="39"/>
    </row>
    <row r="43" spans="1:28" x14ac:dyDescent="0.25">
      <c r="A43" s="1" t="s">
        <v>20</v>
      </c>
      <c r="B43" s="39"/>
      <c r="C43" s="53" t="s">
        <v>36</v>
      </c>
      <c r="D43" s="54">
        <f t="shared" ref="D43:AA43" si="7">VLOOKUP(D$28,$C$2:$CH$25,MATCH($A43,$C$1:$CH$1,0),FALSE)</f>
        <v>6.4205452799797058E-2</v>
      </c>
      <c r="E43" s="54">
        <f t="shared" si="7"/>
        <v>8.8073067367076874E-2</v>
      </c>
      <c r="F43" s="54">
        <f t="shared" si="7"/>
        <v>7.7700547873973846E-2</v>
      </c>
      <c r="G43" s="54">
        <f t="shared" si="7"/>
        <v>7.8334294259548187E-2</v>
      </c>
      <c r="H43" s="54">
        <f t="shared" si="7"/>
        <v>7.9047024250030518E-2</v>
      </c>
      <c r="I43" s="54">
        <f t="shared" si="7"/>
        <v>7.4386268854141235E-2</v>
      </c>
      <c r="J43" s="54">
        <f t="shared" si="7"/>
        <v>7.1943387389183044E-2</v>
      </c>
      <c r="K43" s="54">
        <f t="shared" si="7"/>
        <v>7.423391193151474E-2</v>
      </c>
      <c r="L43" s="54">
        <f t="shared" si="7"/>
        <v>8.0993078649044037E-2</v>
      </c>
      <c r="M43" s="54">
        <f t="shared" si="7"/>
        <v>9.1399997472763062E-2</v>
      </c>
      <c r="N43" s="54">
        <f t="shared" si="7"/>
        <v>7.2547078132629395E-2</v>
      </c>
      <c r="O43" s="54">
        <f t="shared" si="7"/>
        <v>8.7303981184959412E-2</v>
      </c>
      <c r="P43" s="54">
        <f t="shared" si="7"/>
        <v>0</v>
      </c>
      <c r="Q43" s="54">
        <f t="shared" si="7"/>
        <v>7.2689570486545563E-2</v>
      </c>
      <c r="R43" s="54">
        <f t="shared" si="7"/>
        <v>7.2641991078853607E-2</v>
      </c>
      <c r="S43" s="54">
        <f t="shared" si="7"/>
        <v>7.4272863566875458E-2</v>
      </c>
      <c r="T43" s="54">
        <f t="shared" si="7"/>
        <v>7.7277101576328278E-2</v>
      </c>
      <c r="U43" s="54">
        <f t="shared" si="7"/>
        <v>7.1357294917106628E-2</v>
      </c>
      <c r="V43" s="54">
        <f t="shared" si="7"/>
        <v>7.8576475381851196E-2</v>
      </c>
      <c r="W43" s="54">
        <f t="shared" si="7"/>
        <v>7.0959217846393585E-2</v>
      </c>
      <c r="X43" s="54">
        <f t="shared" si="7"/>
        <v>7.4818693101406097E-2</v>
      </c>
      <c r="Y43" s="54">
        <f t="shared" si="7"/>
        <v>3.4215271472930908E-2</v>
      </c>
      <c r="Z43" s="54">
        <f t="shared" si="7"/>
        <v>7.4515603482723236E-2</v>
      </c>
      <c r="AA43" s="55">
        <f t="shared" si="7"/>
        <v>7.4169091880321503E-2</v>
      </c>
      <c r="AB43" s="39"/>
    </row>
    <row r="44" spans="1:28" x14ac:dyDescent="0.25">
      <c r="B44" s="39"/>
      <c r="C44" s="56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8"/>
      <c r="AB44" s="39"/>
    </row>
    <row r="45" spans="1:28" x14ac:dyDescent="0.25">
      <c r="B45" s="39"/>
      <c r="C45" s="43" t="s">
        <v>708</v>
      </c>
      <c r="D45" s="44"/>
      <c r="E45" s="44"/>
      <c r="F45" s="44"/>
      <c r="G45" s="44"/>
      <c r="H45" s="44"/>
      <c r="I45" s="44"/>
      <c r="J45" s="44"/>
      <c r="K45" s="44"/>
      <c r="L45" s="44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8"/>
      <c r="AB45" s="39"/>
    </row>
    <row r="46" spans="1:28" x14ac:dyDescent="0.25">
      <c r="A46" s="1" t="s">
        <v>22</v>
      </c>
      <c r="B46" s="39"/>
      <c r="C46" s="46" t="s">
        <v>37</v>
      </c>
      <c r="D46" s="47">
        <f t="shared" ref="D46:AA46" si="8">VLOOKUP(D$28,$C$2:$CH$25,MATCH($A46,$C$1:$CH$1,0),FALSE)/1000</f>
        <v>64665.38</v>
      </c>
      <c r="E46" s="47">
        <f t="shared" si="8"/>
        <v>7725.9709999999995</v>
      </c>
      <c r="F46" s="47">
        <f t="shared" si="8"/>
        <v>73272.487999999998</v>
      </c>
      <c r="G46" s="47">
        <f t="shared" si="8"/>
        <v>34669.32</v>
      </c>
      <c r="H46" s="47">
        <f t="shared" si="8"/>
        <v>13747.654</v>
      </c>
      <c r="I46" s="47">
        <f t="shared" si="8"/>
        <v>12619.732</v>
      </c>
      <c r="J46" s="47">
        <f t="shared" si="8"/>
        <v>8627.8729999999996</v>
      </c>
      <c r="K46" s="47">
        <f t="shared" si="8"/>
        <v>49141.224000000002</v>
      </c>
      <c r="L46" s="47">
        <f t="shared" si="8"/>
        <v>39249.995999999999</v>
      </c>
      <c r="M46" s="47">
        <f t="shared" si="8"/>
        <v>147.26582812500001</v>
      </c>
      <c r="N46" s="47">
        <f t="shared" si="8"/>
        <v>19879.563999999998</v>
      </c>
      <c r="O46" s="47">
        <f t="shared" si="8"/>
        <v>43696.868000000002</v>
      </c>
      <c r="P46" s="47">
        <f t="shared" si="8"/>
        <v>0</v>
      </c>
      <c r="Q46" s="47">
        <f t="shared" si="8"/>
        <v>29738.912</v>
      </c>
      <c r="R46" s="47">
        <f t="shared" si="8"/>
        <v>396399.39199999999</v>
      </c>
      <c r="S46" s="47">
        <f t="shared" si="8"/>
        <v>281177.66399999999</v>
      </c>
      <c r="T46" s="47">
        <f t="shared" si="8"/>
        <v>25168.126</v>
      </c>
      <c r="U46" s="47">
        <f t="shared" si="8"/>
        <v>31752.581999999999</v>
      </c>
      <c r="V46" s="47">
        <f t="shared" si="8"/>
        <v>86454.895999999993</v>
      </c>
      <c r="W46" s="47">
        <f t="shared" si="8"/>
        <v>26388.82</v>
      </c>
      <c r="X46" s="47">
        <f t="shared" si="8"/>
        <v>46073.243999999999</v>
      </c>
      <c r="Y46" s="47">
        <f t="shared" si="8"/>
        <v>5439.1755000000003</v>
      </c>
      <c r="Z46" s="47">
        <f t="shared" si="8"/>
        <v>108913.288</v>
      </c>
      <c r="AA46" s="48">
        <f t="shared" si="8"/>
        <v>2790.145</v>
      </c>
      <c r="AB46" s="39"/>
    </row>
    <row r="47" spans="1:28" x14ac:dyDescent="0.25">
      <c r="A47" s="1" t="s">
        <v>205</v>
      </c>
      <c r="B47" s="39"/>
      <c r="C47" s="35" t="s">
        <v>690</v>
      </c>
      <c r="D47" s="79">
        <f t="shared" ref="D47:AA47" si="9">VLOOKUP(D$28,$C$2:$CM$25,MATCH($A47,$C$1:$CM$1,0),FALSE)/1000</f>
        <v>20243.400000000001</v>
      </c>
      <c r="E47" s="79">
        <f t="shared" si="9"/>
        <v>1253.3320000000001</v>
      </c>
      <c r="F47" s="79">
        <f t="shared" si="9"/>
        <v>11200.645</v>
      </c>
      <c r="G47" s="79">
        <f t="shared" si="9"/>
        <v>8197.1229999999996</v>
      </c>
      <c r="H47" s="79">
        <f t="shared" si="9"/>
        <v>3629.3719999999998</v>
      </c>
      <c r="I47" s="79">
        <f t="shared" si="9"/>
        <v>4333.5730000000003</v>
      </c>
      <c r="J47" s="79">
        <f t="shared" si="9"/>
        <v>5212.0559999999996</v>
      </c>
      <c r="K47" s="79">
        <f t="shared" si="9"/>
        <v>14971.967000000001</v>
      </c>
      <c r="L47" s="79">
        <f t="shared" si="9"/>
        <v>5750.8029999999999</v>
      </c>
      <c r="M47" s="79">
        <f t="shared" si="9"/>
        <v>360.036</v>
      </c>
      <c r="N47" s="79">
        <f t="shared" si="9"/>
        <v>12706.147999999999</v>
      </c>
      <c r="O47" s="79">
        <f t="shared" si="9"/>
        <v>24402.594000000001</v>
      </c>
      <c r="P47" s="79">
        <f t="shared" si="9"/>
        <v>7202.3010000000004</v>
      </c>
      <c r="Q47" s="79">
        <f t="shared" si="9"/>
        <v>104067.39200000001</v>
      </c>
      <c r="R47" s="79">
        <f t="shared" si="9"/>
        <v>44476.671999999999</v>
      </c>
      <c r="S47" s="79">
        <f t="shared" si="9"/>
        <v>5761.4309999999996</v>
      </c>
      <c r="T47" s="79">
        <f t="shared" si="9"/>
        <v>3720.027</v>
      </c>
      <c r="U47" s="79">
        <f t="shared" si="9"/>
        <v>13170.891</v>
      </c>
      <c r="V47" s="79">
        <f t="shared" si="9"/>
        <v>7787.64</v>
      </c>
      <c r="W47" s="79">
        <f t="shared" si="9"/>
        <v>8535.6460000000006</v>
      </c>
      <c r="X47" s="79">
        <f t="shared" si="9"/>
        <v>4298.2619999999997</v>
      </c>
      <c r="Y47" s="79">
        <f t="shared" si="9"/>
        <v>31871.455999999998</v>
      </c>
      <c r="Z47" s="79">
        <f t="shared" si="9"/>
        <v>1860.7159999999999</v>
      </c>
      <c r="AA47" s="80">
        <f t="shared" si="9"/>
        <v>0</v>
      </c>
      <c r="AB47" s="39"/>
    </row>
    <row r="48" spans="1:28" x14ac:dyDescent="0.25">
      <c r="A48" s="1" t="s">
        <v>17</v>
      </c>
      <c r="B48" s="39"/>
      <c r="C48" s="49" t="s">
        <v>38</v>
      </c>
      <c r="D48" s="50">
        <f t="shared" ref="D48:AA48" si="10">VLOOKUP(D$28,$C$2:$CH$25,MATCH($A48,$C$1:$CH$1,0),FALSE)/1000</f>
        <v>5753.3675000000003</v>
      </c>
      <c r="E48" s="50">
        <f t="shared" si="10"/>
        <v>422.9176875</v>
      </c>
      <c r="F48" s="50">
        <f t="shared" si="10"/>
        <v>4858.6170000000002</v>
      </c>
      <c r="G48" s="50">
        <f t="shared" si="10"/>
        <v>2534.2945</v>
      </c>
      <c r="H48" s="50">
        <f t="shared" si="10"/>
        <v>2873.6532499999998</v>
      </c>
      <c r="I48" s="50">
        <f t="shared" si="10"/>
        <v>984.25037499999996</v>
      </c>
      <c r="J48" s="50">
        <f t="shared" si="10"/>
        <v>767.86556250000001</v>
      </c>
      <c r="K48" s="50">
        <f t="shared" si="10"/>
        <v>2550.2489999999998</v>
      </c>
      <c r="L48" s="50">
        <f t="shared" si="10"/>
        <v>2577.8822500000001</v>
      </c>
      <c r="M48" s="50">
        <f t="shared" si="10"/>
        <v>39.13058203125</v>
      </c>
      <c r="N48" s="50">
        <f t="shared" si="10"/>
        <v>1691.155375</v>
      </c>
      <c r="O48" s="50">
        <f t="shared" si="10"/>
        <v>16836.29</v>
      </c>
      <c r="P48" s="50">
        <f t="shared" si="10"/>
        <v>0</v>
      </c>
      <c r="Q48" s="50">
        <f t="shared" si="10"/>
        <v>2338.76325</v>
      </c>
      <c r="R48" s="50">
        <f t="shared" si="10"/>
        <v>4392.8879999999999</v>
      </c>
      <c r="S48" s="50">
        <f t="shared" si="10"/>
        <v>10469.687</v>
      </c>
      <c r="T48" s="50">
        <f t="shared" si="10"/>
        <v>5650.3639999999996</v>
      </c>
      <c r="U48" s="50">
        <f t="shared" si="10"/>
        <v>2705.299</v>
      </c>
      <c r="V48" s="50">
        <f t="shared" si="10"/>
        <v>5954.7820000000002</v>
      </c>
      <c r="W48" s="50">
        <f t="shared" si="10"/>
        <v>2155.5329999999999</v>
      </c>
      <c r="X48" s="50">
        <f t="shared" si="10"/>
        <v>2642.2597500000002</v>
      </c>
      <c r="Y48" s="50">
        <f t="shared" si="10"/>
        <v>948.26637500000004</v>
      </c>
      <c r="Z48" s="50">
        <f t="shared" si="10"/>
        <v>2876.8380000000002</v>
      </c>
      <c r="AA48" s="51">
        <f t="shared" si="10"/>
        <v>101.32521875</v>
      </c>
      <c r="AB48" s="39"/>
    </row>
    <row r="49" spans="1:28" x14ac:dyDescent="0.25">
      <c r="B49" s="39"/>
      <c r="C49" s="35" t="s">
        <v>695</v>
      </c>
      <c r="D49" s="79">
        <f t="shared" ref="D49:O49" si="11">D101*(D47/D100)</f>
        <v>9226.9556971408565</v>
      </c>
      <c r="E49" s="79">
        <f t="shared" si="11"/>
        <v>635.69080907263674</v>
      </c>
      <c r="F49" s="79">
        <f t="shared" si="11"/>
        <v>1777.16133446242</v>
      </c>
      <c r="G49" s="79">
        <f t="shared" si="11"/>
        <v>4194.5821946308033</v>
      </c>
      <c r="H49" s="79">
        <f t="shared" si="11"/>
        <v>2417.4968552038026</v>
      </c>
      <c r="I49" s="79">
        <f t="shared" si="11"/>
        <v>2149.7283722110492</v>
      </c>
      <c r="J49" s="79">
        <f t="shared" si="11"/>
        <v>1583.6465910967556</v>
      </c>
      <c r="K49" s="79">
        <f t="shared" si="11"/>
        <v>12749.240872286193</v>
      </c>
      <c r="L49" s="79">
        <f t="shared" si="11"/>
        <v>1666.0972731903103</v>
      </c>
      <c r="M49" s="79">
        <f t="shared" si="11"/>
        <v>207.57305413311235</v>
      </c>
      <c r="N49" s="79">
        <f t="shared" si="11"/>
        <v>4493.932627487502</v>
      </c>
      <c r="O49" s="79">
        <f t="shared" si="11"/>
        <v>7908.8732050639219</v>
      </c>
      <c r="P49" s="79"/>
      <c r="Q49" s="79">
        <f t="shared" ref="Q49:AA49" si="12">Q101*(Q47/Q100)</f>
        <v>38155.635875010637</v>
      </c>
      <c r="R49" s="79">
        <f t="shared" si="12"/>
        <v>26116.215144852642</v>
      </c>
      <c r="S49" s="79">
        <f t="shared" si="12"/>
        <v>921.70291213933274</v>
      </c>
      <c r="T49" s="79">
        <f t="shared" si="12"/>
        <v>1529.2650341027843</v>
      </c>
      <c r="U49" s="79">
        <f t="shared" si="12"/>
        <v>8727.3053671371745</v>
      </c>
      <c r="V49" s="79">
        <f t="shared" si="12"/>
        <v>2475.2108768546691</v>
      </c>
      <c r="W49" s="79">
        <f t="shared" si="12"/>
        <v>3633.8847032618851</v>
      </c>
      <c r="X49" s="79">
        <f t="shared" si="12"/>
        <v>1374.6538019823922</v>
      </c>
      <c r="Y49" s="79">
        <f t="shared" si="12"/>
        <v>15022.279080442142</v>
      </c>
      <c r="Z49" s="79">
        <f t="shared" si="12"/>
        <v>1397.2366486363551</v>
      </c>
      <c r="AA49" s="80">
        <f t="shared" si="12"/>
        <v>0</v>
      </c>
      <c r="AB49" s="39"/>
    </row>
    <row r="50" spans="1:28" x14ac:dyDescent="0.25">
      <c r="A50" s="1" t="s">
        <v>6</v>
      </c>
      <c r="B50" s="39"/>
      <c r="C50" s="49" t="s">
        <v>40</v>
      </c>
      <c r="D50" s="50">
        <f t="shared" ref="D50:S51" si="13">VLOOKUP(D$28,$C$2:$CH$25,MATCH($A50,$C$1:$CH$1,0),FALSE)/1000</f>
        <v>31435.670999999998</v>
      </c>
      <c r="E50" s="50">
        <f t="shared" si="13"/>
        <v>2396.5390000000002</v>
      </c>
      <c r="F50" s="50">
        <f t="shared" si="13"/>
        <v>28010.172999999999</v>
      </c>
      <c r="G50" s="50">
        <f t="shared" si="13"/>
        <v>11845.312</v>
      </c>
      <c r="H50" s="50">
        <f t="shared" si="13"/>
        <v>6657.1840000000002</v>
      </c>
      <c r="I50" s="50">
        <f t="shared" si="13"/>
        <v>5840.2179999999998</v>
      </c>
      <c r="J50" s="50">
        <f t="shared" si="13"/>
        <v>3437.058</v>
      </c>
      <c r="K50" s="50">
        <f t="shared" si="13"/>
        <v>19134.689999999999</v>
      </c>
      <c r="L50" s="50">
        <f t="shared" si="13"/>
        <v>18354.345000000001</v>
      </c>
      <c r="M50" s="50">
        <f t="shared" si="13"/>
        <v>124.973</v>
      </c>
      <c r="N50" s="50">
        <f t="shared" si="13"/>
        <v>11828.526</v>
      </c>
      <c r="O50" s="50">
        <f t="shared" si="13"/>
        <v>19994.179</v>
      </c>
      <c r="P50" s="50">
        <f t="shared" si="13"/>
        <v>0</v>
      </c>
      <c r="Q50" s="50">
        <f t="shared" si="13"/>
        <v>17955.714</v>
      </c>
      <c r="R50" s="50">
        <f t="shared" si="13"/>
        <v>202986.38200000001</v>
      </c>
      <c r="S50" s="50">
        <f t="shared" si="13"/>
        <v>94564.623000000007</v>
      </c>
      <c r="T50" s="50">
        <f t="shared" ref="E50:AA51" si="14">VLOOKUP(T$28,$C$2:$CH$25,MATCH($A50,$C$1:$CH$1,0),FALSE)/1000</f>
        <v>12521.358</v>
      </c>
      <c r="U50" s="50">
        <f t="shared" si="14"/>
        <v>10374.245000000001</v>
      </c>
      <c r="V50" s="50">
        <f t="shared" si="14"/>
        <v>30542.019</v>
      </c>
      <c r="W50" s="50">
        <f t="shared" si="14"/>
        <v>10014.786</v>
      </c>
      <c r="X50" s="50">
        <f t="shared" si="14"/>
        <v>24992.21</v>
      </c>
      <c r="Y50" s="50">
        <f t="shared" si="14"/>
        <v>14965.794</v>
      </c>
      <c r="Z50" s="50">
        <f t="shared" si="14"/>
        <v>29675.11</v>
      </c>
      <c r="AA50" s="51">
        <f t="shared" si="14"/>
        <v>738.048</v>
      </c>
      <c r="AB50" s="39"/>
    </row>
    <row r="51" spans="1:28" x14ac:dyDescent="0.25">
      <c r="A51" s="1" t="s">
        <v>14</v>
      </c>
      <c r="B51" s="39"/>
      <c r="C51" s="49" t="s">
        <v>41</v>
      </c>
      <c r="D51" s="50">
        <f t="shared" si="13"/>
        <v>2881.7339999999999</v>
      </c>
      <c r="E51" s="50">
        <f t="shared" si="14"/>
        <v>453.34025000000003</v>
      </c>
      <c r="F51" s="50">
        <f t="shared" si="14"/>
        <v>3284.7247499999999</v>
      </c>
      <c r="G51" s="50">
        <f t="shared" si="14"/>
        <v>2073.8938750000002</v>
      </c>
      <c r="H51" s="50">
        <f t="shared" si="14"/>
        <v>702.58668750000004</v>
      </c>
      <c r="I51" s="50">
        <f t="shared" si="14"/>
        <v>325.75528125</v>
      </c>
      <c r="J51" s="50">
        <f t="shared" si="14"/>
        <v>675.72256249999998</v>
      </c>
      <c r="K51" s="50">
        <f t="shared" si="14"/>
        <v>1887.4293749999999</v>
      </c>
      <c r="L51" s="50">
        <f t="shared" si="14"/>
        <v>722.89356250000003</v>
      </c>
      <c r="M51" s="50">
        <f t="shared" si="14"/>
        <v>13.2303203125</v>
      </c>
      <c r="N51" s="50">
        <f t="shared" si="14"/>
        <v>1595.7391250000001</v>
      </c>
      <c r="O51" s="50">
        <f t="shared" si="14"/>
        <v>4578.9084999999995</v>
      </c>
      <c r="P51" s="50">
        <f t="shared" si="14"/>
        <v>0</v>
      </c>
      <c r="Q51" s="50">
        <f t="shared" si="14"/>
        <v>2628.63175</v>
      </c>
      <c r="R51" s="50">
        <f t="shared" si="14"/>
        <v>42772.92</v>
      </c>
      <c r="S51" s="50">
        <f t="shared" si="14"/>
        <v>9256.3349999999991</v>
      </c>
      <c r="T51" s="50">
        <f t="shared" si="14"/>
        <v>1025.343875</v>
      </c>
      <c r="U51" s="50">
        <f t="shared" si="14"/>
        <v>4327.3504999999996</v>
      </c>
      <c r="V51" s="50">
        <f t="shared" si="14"/>
        <v>2884.12925</v>
      </c>
      <c r="W51" s="50">
        <f t="shared" si="14"/>
        <v>3961.9052499999998</v>
      </c>
      <c r="X51" s="50">
        <f t="shared" si="14"/>
        <v>1274.1869999999999</v>
      </c>
      <c r="Y51" s="50">
        <f t="shared" si="14"/>
        <v>503.04262499999999</v>
      </c>
      <c r="Z51" s="50">
        <f t="shared" si="14"/>
        <v>5253.9390000000003</v>
      </c>
      <c r="AA51" s="51">
        <f t="shared" si="14"/>
        <v>85.237421874999995</v>
      </c>
      <c r="AB51" s="39"/>
    </row>
    <row r="52" spans="1:28" x14ac:dyDescent="0.25">
      <c r="A52" s="1" t="s">
        <v>15</v>
      </c>
      <c r="B52" s="39"/>
      <c r="C52" s="49" t="s">
        <v>42</v>
      </c>
      <c r="D52" s="59">
        <f t="shared" ref="D52:AA52" si="15">D50+D51</f>
        <v>34317.404999999999</v>
      </c>
      <c r="E52" s="59">
        <f t="shared" si="15"/>
        <v>2849.8792500000004</v>
      </c>
      <c r="F52" s="59">
        <f t="shared" si="15"/>
        <v>31294.89775</v>
      </c>
      <c r="G52" s="59">
        <f t="shared" si="15"/>
        <v>13919.205875</v>
      </c>
      <c r="H52" s="59">
        <f t="shared" si="15"/>
        <v>7359.7706875000003</v>
      </c>
      <c r="I52" s="59">
        <f t="shared" si="15"/>
        <v>6165.9732812499997</v>
      </c>
      <c r="J52" s="59">
        <f t="shared" si="15"/>
        <v>4112.7805625000001</v>
      </c>
      <c r="K52" s="59">
        <f t="shared" si="15"/>
        <v>21022.119374999998</v>
      </c>
      <c r="L52" s="59">
        <f t="shared" si="15"/>
        <v>19077.238562500002</v>
      </c>
      <c r="M52" s="59">
        <f t="shared" si="15"/>
        <v>138.20332031250001</v>
      </c>
      <c r="N52" s="59">
        <f t="shared" si="15"/>
        <v>13424.265125</v>
      </c>
      <c r="O52" s="59">
        <f t="shared" si="15"/>
        <v>24573.087500000001</v>
      </c>
      <c r="P52" s="59">
        <f t="shared" si="15"/>
        <v>0</v>
      </c>
      <c r="Q52" s="59">
        <f t="shared" si="15"/>
        <v>20584.34575</v>
      </c>
      <c r="R52" s="59">
        <f t="shared" si="15"/>
        <v>245759.30200000003</v>
      </c>
      <c r="S52" s="59">
        <f t="shared" si="15"/>
        <v>103820.95800000001</v>
      </c>
      <c r="T52" s="59">
        <f t="shared" si="15"/>
        <v>13546.701875000001</v>
      </c>
      <c r="U52" s="59">
        <f t="shared" si="15"/>
        <v>14701.595499999999</v>
      </c>
      <c r="V52" s="59">
        <f t="shared" si="15"/>
        <v>33426.148249999998</v>
      </c>
      <c r="W52" s="59">
        <f t="shared" si="15"/>
        <v>13976.69125</v>
      </c>
      <c r="X52" s="59">
        <f t="shared" si="15"/>
        <v>26266.396999999997</v>
      </c>
      <c r="Y52" s="59">
        <f t="shared" si="15"/>
        <v>15468.836625</v>
      </c>
      <c r="Z52" s="59">
        <f t="shared" si="15"/>
        <v>34929.048999999999</v>
      </c>
      <c r="AA52" s="60">
        <f t="shared" si="15"/>
        <v>823.285421875</v>
      </c>
      <c r="AB52" s="39"/>
    </row>
    <row r="53" spans="1:28" x14ac:dyDescent="0.25">
      <c r="A53" s="1" t="s">
        <v>24</v>
      </c>
      <c r="B53" s="39"/>
      <c r="C53" s="49" t="s">
        <v>43</v>
      </c>
      <c r="D53" s="61">
        <f t="shared" ref="D53:AA53" si="16">VLOOKUP(D$28,$C$2:$CH$25,MATCH($A53,$C$1:$CH$1,0),FALSE)</f>
        <v>1.6553942114114761E-2</v>
      </c>
      <c r="E53" s="61">
        <f t="shared" si="16"/>
        <v>1.7611810937523842E-2</v>
      </c>
      <c r="F53" s="61">
        <f t="shared" si="16"/>
        <v>2.203301340341568E-2</v>
      </c>
      <c r="G53" s="61">
        <f t="shared" si="16"/>
        <v>2.4031642824411392E-2</v>
      </c>
      <c r="H53" s="61">
        <f t="shared" si="16"/>
        <v>1.6026543453335762E-2</v>
      </c>
      <c r="I53" s="61">
        <f t="shared" si="16"/>
        <v>1.8865102902054787E-2</v>
      </c>
      <c r="J53" s="61">
        <f t="shared" si="16"/>
        <v>1.8517820164561272E-2</v>
      </c>
      <c r="K53" s="61">
        <f t="shared" si="16"/>
        <v>1.8740518018603325E-2</v>
      </c>
      <c r="L53" s="61">
        <f t="shared" si="16"/>
        <v>2.3858169093728065E-2</v>
      </c>
      <c r="M53" s="61">
        <f t="shared" si="16"/>
        <v>3.4960497170686722E-2</v>
      </c>
      <c r="N53" s="61">
        <f t="shared" si="16"/>
        <v>2.1035058423876762E-2</v>
      </c>
      <c r="O53" s="61">
        <f t="shared" si="16"/>
        <v>1.8825164064764977E-2</v>
      </c>
      <c r="P53" s="61">
        <f t="shared" si="16"/>
        <v>0</v>
      </c>
      <c r="Q53" s="61">
        <f t="shared" si="16"/>
        <v>1.9027328118681908E-2</v>
      </c>
      <c r="R53" s="61">
        <f t="shared" si="16"/>
        <v>1.8879564478993416E-2</v>
      </c>
      <c r="S53" s="61">
        <f t="shared" si="16"/>
        <v>1.9367989152669907E-2</v>
      </c>
      <c r="T53" s="61">
        <f t="shared" si="16"/>
        <v>1.7557740211486816E-2</v>
      </c>
      <c r="U53" s="61">
        <f t="shared" si="16"/>
        <v>1.4913845807313919E-2</v>
      </c>
      <c r="V53" s="61">
        <f t="shared" si="16"/>
        <v>1.8479578197002411E-2</v>
      </c>
      <c r="W53" s="61">
        <f t="shared" si="16"/>
        <v>1.5076601877808571E-2</v>
      </c>
      <c r="X53" s="61">
        <f t="shared" si="16"/>
        <v>2.0371941849589348E-2</v>
      </c>
      <c r="Y53" s="61">
        <f t="shared" si="16"/>
        <v>8.1772283010650426E-5</v>
      </c>
      <c r="Z53" s="61">
        <f t="shared" si="16"/>
        <v>2.1345211192965508E-2</v>
      </c>
      <c r="AA53" s="62">
        <f t="shared" si="16"/>
        <v>2.0227778702974319E-2</v>
      </c>
      <c r="AB53" s="39"/>
    </row>
    <row r="54" spans="1:28" x14ac:dyDescent="0.25">
      <c r="A54" s="1" t="s">
        <v>21</v>
      </c>
      <c r="B54" s="39"/>
      <c r="C54" s="49" t="s">
        <v>44</v>
      </c>
      <c r="D54" s="50">
        <f t="shared" ref="D54:S55" si="17">VLOOKUP(D$28,$C$2:$CH$25,MATCH($A54,$C$1:$CH$1,0),FALSE)/1000</f>
        <v>16672.524000000001</v>
      </c>
      <c r="E54" s="50">
        <f t="shared" si="17"/>
        <v>1544.9483749999999</v>
      </c>
      <c r="F54" s="50">
        <f t="shared" si="17"/>
        <v>20777.38</v>
      </c>
      <c r="G54" s="50">
        <f t="shared" si="17"/>
        <v>10635.964</v>
      </c>
      <c r="H54" s="50">
        <f t="shared" si="17"/>
        <v>2787.2950000000001</v>
      </c>
      <c r="I54" s="50">
        <f t="shared" si="17"/>
        <v>3200.4902499999998</v>
      </c>
      <c r="J54" s="50">
        <f t="shared" si="17"/>
        <v>2220.7655</v>
      </c>
      <c r="K54" s="50">
        <f t="shared" si="17"/>
        <v>12405.813</v>
      </c>
      <c r="L54" s="50">
        <f t="shared" si="17"/>
        <v>11561.888999999999</v>
      </c>
      <c r="M54" s="50">
        <f t="shared" si="17"/>
        <v>56.329175781250001</v>
      </c>
      <c r="N54" s="50">
        <f t="shared" si="17"/>
        <v>5764.0884999999998</v>
      </c>
      <c r="O54" s="50">
        <f t="shared" si="17"/>
        <v>9422.2579999999998</v>
      </c>
      <c r="P54" s="50">
        <f t="shared" si="17"/>
        <v>0</v>
      </c>
      <c r="Q54" s="50">
        <f t="shared" si="17"/>
        <v>7784.5015000000003</v>
      </c>
      <c r="R54" s="50">
        <f t="shared" si="17"/>
        <v>103023.712</v>
      </c>
      <c r="S54" s="50">
        <f t="shared" si="17"/>
        <v>73322.144</v>
      </c>
      <c r="T54" s="50">
        <f t="shared" ref="E54:AA55" si="18">VLOOKUP(T$28,$C$2:$CH$25,MATCH($A54,$C$1:$CH$1,0),FALSE)/1000</f>
        <v>5718.3230000000003</v>
      </c>
      <c r="U54" s="50">
        <f t="shared" si="18"/>
        <v>6636.366</v>
      </c>
      <c r="V54" s="50">
        <f t="shared" si="18"/>
        <v>20332.419999999998</v>
      </c>
      <c r="W54" s="50">
        <f t="shared" si="18"/>
        <v>5606.7945</v>
      </c>
      <c r="X54" s="50">
        <f t="shared" si="18"/>
        <v>12545.013000000001</v>
      </c>
      <c r="Y54" s="50">
        <f t="shared" si="18"/>
        <v>12.99927734375</v>
      </c>
      <c r="Z54" s="50">
        <f t="shared" si="18"/>
        <v>31198.526000000002</v>
      </c>
      <c r="AA54" s="51">
        <f t="shared" si="18"/>
        <v>760.94281249999995</v>
      </c>
      <c r="AB54" s="39"/>
    </row>
    <row r="55" spans="1:28" x14ac:dyDescent="0.25">
      <c r="A55" s="1" t="s">
        <v>19</v>
      </c>
      <c r="B55" s="39"/>
      <c r="C55" s="49" t="s">
        <v>45</v>
      </c>
      <c r="D55" s="50">
        <f t="shared" si="17"/>
        <v>7590.2709999999997</v>
      </c>
      <c r="E55" s="50">
        <f t="shared" si="18"/>
        <v>2584.2307500000002</v>
      </c>
      <c r="F55" s="50">
        <f t="shared" si="18"/>
        <v>16416.357</v>
      </c>
      <c r="G55" s="50">
        <f t="shared" si="18"/>
        <v>26174.687999999998</v>
      </c>
      <c r="H55" s="50">
        <f t="shared" si="18"/>
        <v>6569.8305</v>
      </c>
      <c r="I55" s="50">
        <f t="shared" si="18"/>
        <v>7455.5874999999996</v>
      </c>
      <c r="J55" s="50">
        <f t="shared" si="18"/>
        <v>21035.583999999999</v>
      </c>
      <c r="K55" s="50">
        <f t="shared" si="18"/>
        <v>4883.0780000000004</v>
      </c>
      <c r="L55" s="50">
        <f t="shared" si="18"/>
        <v>14543.647000000001</v>
      </c>
      <c r="M55" s="50">
        <f t="shared" si="18"/>
        <v>132.17462499999999</v>
      </c>
      <c r="N55" s="50">
        <f t="shared" si="18"/>
        <v>12045.26</v>
      </c>
      <c r="O55" s="50">
        <f t="shared" si="18"/>
        <v>32517.91</v>
      </c>
      <c r="P55" s="50">
        <f t="shared" si="18"/>
        <v>0</v>
      </c>
      <c r="Q55" s="50">
        <f t="shared" si="18"/>
        <v>12836.165999999999</v>
      </c>
      <c r="R55" s="50">
        <f t="shared" si="18"/>
        <v>65775.899999999994</v>
      </c>
      <c r="S55" s="50">
        <f t="shared" si="18"/>
        <v>41503.608</v>
      </c>
      <c r="T55" s="50">
        <f t="shared" si="18"/>
        <v>5672.0775000000003</v>
      </c>
      <c r="U55" s="50">
        <f t="shared" si="18"/>
        <v>4879.6499999999996</v>
      </c>
      <c r="V55" s="50">
        <f t="shared" si="18"/>
        <v>23330.57</v>
      </c>
      <c r="W55" s="50">
        <f t="shared" si="18"/>
        <v>22312.254000000001</v>
      </c>
      <c r="X55" s="50">
        <f t="shared" si="18"/>
        <v>31998.400000000001</v>
      </c>
      <c r="Y55" s="50">
        <f t="shared" si="18"/>
        <v>127.86820312499999</v>
      </c>
      <c r="Z55" s="50">
        <f t="shared" si="18"/>
        <v>9793.4429999999993</v>
      </c>
      <c r="AA55" s="51">
        <f t="shared" si="18"/>
        <v>6865.25</v>
      </c>
      <c r="AB55" s="39"/>
    </row>
    <row r="56" spans="1:28" x14ac:dyDescent="0.25">
      <c r="A56" s="1" t="s">
        <v>23</v>
      </c>
      <c r="B56" s="39"/>
      <c r="C56" s="77" t="s">
        <v>709</v>
      </c>
      <c r="D56" s="63">
        <f>SUM(D54:D55,D52,D46:D49)</f>
        <v>158469.30319714083</v>
      </c>
      <c r="E56" s="63">
        <f t="shared" ref="E56:AA56" si="19">SUM(E54:E55,E52,E46:E49)</f>
        <v>17016.969871572637</v>
      </c>
      <c r="F56" s="63">
        <f t="shared" si="19"/>
        <v>159597.54608446237</v>
      </c>
      <c r="G56" s="63">
        <f t="shared" si="19"/>
        <v>100325.17756963079</v>
      </c>
      <c r="H56" s="63">
        <f t="shared" si="19"/>
        <v>39385.072292703815</v>
      </c>
      <c r="I56" s="63">
        <f t="shared" si="19"/>
        <v>36909.33477846106</v>
      </c>
      <c r="J56" s="63">
        <f t="shared" si="19"/>
        <v>43560.571216096752</v>
      </c>
      <c r="K56" s="63">
        <f t="shared" si="19"/>
        <v>117723.69124728619</v>
      </c>
      <c r="L56" s="63">
        <f t="shared" si="19"/>
        <v>94427.553085690306</v>
      </c>
      <c r="M56" s="63">
        <f t="shared" si="19"/>
        <v>1080.7125853831126</v>
      </c>
      <c r="N56" s="63">
        <f t="shared" si="19"/>
        <v>70004.413627487505</v>
      </c>
      <c r="O56" s="63">
        <f t="shared" si="19"/>
        <v>159357.88070506393</v>
      </c>
      <c r="P56" s="63">
        <f t="shared" si="19"/>
        <v>7202.3010000000004</v>
      </c>
      <c r="Q56" s="63">
        <f t="shared" si="19"/>
        <v>215505.71637501064</v>
      </c>
      <c r="R56" s="63">
        <f t="shared" si="19"/>
        <v>885944.08114485268</v>
      </c>
      <c r="S56" s="63">
        <f t="shared" si="19"/>
        <v>516977.19491213933</v>
      </c>
      <c r="T56" s="63">
        <f t="shared" si="19"/>
        <v>61004.884409102793</v>
      </c>
      <c r="U56" s="63">
        <f t="shared" si="19"/>
        <v>82573.688867137171</v>
      </c>
      <c r="V56" s="63">
        <f t="shared" si="19"/>
        <v>179761.66712685465</v>
      </c>
      <c r="W56" s="63">
        <f t="shared" si="19"/>
        <v>82609.623453261869</v>
      </c>
      <c r="X56" s="63">
        <f t="shared" si="19"/>
        <v>125198.2295519824</v>
      </c>
      <c r="Y56" s="63">
        <f t="shared" si="19"/>
        <v>68890.881060910891</v>
      </c>
      <c r="Z56" s="63">
        <f t="shared" si="19"/>
        <v>190969.0966486363</v>
      </c>
      <c r="AA56" s="64">
        <f t="shared" si="19"/>
        <v>11340.948453125</v>
      </c>
      <c r="AB56" s="39"/>
    </row>
    <row r="57" spans="1:28" x14ac:dyDescent="0.25">
      <c r="B57" s="39"/>
      <c r="C57" s="56"/>
      <c r="D57" s="78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8"/>
      <c r="AB57" s="39"/>
    </row>
    <row r="58" spans="1:28" x14ac:dyDescent="0.25">
      <c r="B58" s="39"/>
      <c r="C58" s="43" t="s">
        <v>51</v>
      </c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6"/>
      <c r="AB58" s="39"/>
    </row>
    <row r="59" spans="1:28" x14ac:dyDescent="0.25">
      <c r="A59" s="1" t="s">
        <v>94</v>
      </c>
      <c r="B59" s="39"/>
      <c r="C59" s="46" t="s">
        <v>52</v>
      </c>
      <c r="D59" s="67">
        <f t="shared" ref="D59:AA59" si="20">VLOOKUP(D$28,$C$2:$CH$25,MATCH($A59,$C$1:$CH$1,0),FALSE)/1000</f>
        <v>31668.311000000002</v>
      </c>
      <c r="E59" s="67">
        <f t="shared" si="20"/>
        <v>3377.3449999999998</v>
      </c>
      <c r="F59" s="67">
        <f t="shared" si="20"/>
        <v>605.41200000000003</v>
      </c>
      <c r="G59" s="67">
        <f t="shared" si="20"/>
        <v>19299.686000000002</v>
      </c>
      <c r="H59" s="67">
        <f t="shared" si="20"/>
        <v>11440.694</v>
      </c>
      <c r="I59" s="67">
        <f t="shared" si="20"/>
        <v>5968.634</v>
      </c>
      <c r="J59" s="67">
        <f t="shared" si="20"/>
        <v>5074.7579999999998</v>
      </c>
      <c r="K59" s="67">
        <f t="shared" si="20"/>
        <v>17460.116999999998</v>
      </c>
      <c r="L59" s="67">
        <f t="shared" si="20"/>
        <v>11213.593000000001</v>
      </c>
      <c r="M59" s="67">
        <f t="shared" si="20"/>
        <v>476.16500000000002</v>
      </c>
      <c r="N59" s="67">
        <f t="shared" si="20"/>
        <v>13569.084000000001</v>
      </c>
      <c r="O59" s="67">
        <f t="shared" si="20"/>
        <v>19836.62</v>
      </c>
      <c r="P59" s="67">
        <f t="shared" si="20"/>
        <v>0</v>
      </c>
      <c r="Q59" s="67">
        <f t="shared" si="20"/>
        <v>7081.6289999999999</v>
      </c>
      <c r="R59" s="67">
        <f t="shared" si="20"/>
        <v>83825.542000000001</v>
      </c>
      <c r="S59" s="67">
        <f t="shared" si="20"/>
        <v>70617.028000000006</v>
      </c>
      <c r="T59" s="67">
        <f t="shared" si="20"/>
        <v>12801.402</v>
      </c>
      <c r="U59" s="67">
        <f t="shared" si="20"/>
        <v>9465.0169999999998</v>
      </c>
      <c r="V59" s="67">
        <f t="shared" si="20"/>
        <v>30052.51</v>
      </c>
      <c r="W59" s="67">
        <f t="shared" si="20"/>
        <v>13937.652</v>
      </c>
      <c r="X59" s="67">
        <f t="shared" si="20"/>
        <v>18458.235000000001</v>
      </c>
      <c r="Y59" s="67">
        <f t="shared" si="20"/>
        <v>2962.0790000000002</v>
      </c>
      <c r="Z59" s="67">
        <f t="shared" si="20"/>
        <v>0</v>
      </c>
      <c r="AA59" s="68">
        <f t="shared" si="20"/>
        <v>821.84799999999996</v>
      </c>
      <c r="AB59" s="39"/>
    </row>
    <row r="60" spans="1:28" x14ac:dyDescent="0.25">
      <c r="A60" s="1" t="s">
        <v>96</v>
      </c>
      <c r="B60" s="39"/>
      <c r="C60" s="49" t="s">
        <v>56</v>
      </c>
      <c r="D60" s="50">
        <f t="shared" ref="D60:AA60" si="21">VLOOKUP(D$28,$C$2:$CH$25,MATCH($A60,$C$1:$CH$1,0),FALSE)</f>
        <v>6189</v>
      </c>
      <c r="E60" s="50">
        <f t="shared" si="21"/>
        <v>409</v>
      </c>
      <c r="F60" s="50">
        <f t="shared" si="21"/>
        <v>1515.75</v>
      </c>
      <c r="G60" s="50">
        <f t="shared" si="21"/>
        <v>1163.75</v>
      </c>
      <c r="H60" s="50">
        <f t="shared" si="21"/>
        <v>1651.25</v>
      </c>
      <c r="I60" s="50">
        <f t="shared" si="21"/>
        <v>1037.5</v>
      </c>
      <c r="J60" s="50">
        <f t="shared" si="21"/>
        <v>714</v>
      </c>
      <c r="K60" s="50">
        <f t="shared" si="21"/>
        <v>3024.75</v>
      </c>
      <c r="L60" s="50">
        <f t="shared" si="21"/>
        <v>2306.75</v>
      </c>
      <c r="M60" s="50">
        <f t="shared" si="21"/>
        <v>62.75</v>
      </c>
      <c r="N60" s="50">
        <f t="shared" si="21"/>
        <v>1620.75</v>
      </c>
      <c r="O60" s="50">
        <f t="shared" si="21"/>
        <v>2832.75</v>
      </c>
      <c r="P60" s="50">
        <f t="shared" si="21"/>
        <v>0</v>
      </c>
      <c r="Q60" s="50">
        <f t="shared" si="21"/>
        <v>1224.5999755859375</v>
      </c>
      <c r="R60" s="50">
        <f t="shared" si="21"/>
        <v>18460.5</v>
      </c>
      <c r="S60" s="50">
        <f t="shared" si="21"/>
        <v>9840.5</v>
      </c>
      <c r="T60" s="50">
        <f t="shared" si="21"/>
        <v>1946.5</v>
      </c>
      <c r="U60" s="50">
        <f t="shared" si="21"/>
        <v>1594.75</v>
      </c>
      <c r="V60" s="50">
        <f t="shared" si="21"/>
        <v>4959.75</v>
      </c>
      <c r="W60" s="50">
        <f t="shared" si="21"/>
        <v>1573.25</v>
      </c>
      <c r="X60" s="50">
        <f t="shared" si="21"/>
        <v>2481.75</v>
      </c>
      <c r="Y60" s="50">
        <f t="shared" si="21"/>
        <v>441.25</v>
      </c>
      <c r="Z60" s="50">
        <f t="shared" si="21"/>
        <v>3405.75</v>
      </c>
      <c r="AA60" s="51">
        <f t="shared" si="21"/>
        <v>196.75</v>
      </c>
      <c r="AB60" s="39"/>
    </row>
    <row r="61" spans="1:28" x14ac:dyDescent="0.25">
      <c r="B61" s="39"/>
      <c r="C61" s="69" t="s">
        <v>202</v>
      </c>
      <c r="D61" s="70">
        <f>SUMIF('Pole Miles 2013'!$A$2:$A$25,D$28,'Pole Miles 2013'!$L$2:$L$25)+SUMIF('Pole Miles 2013'!$A$2:$A$25,D$28,'Pole Miles 2013'!$M$2:$M$25)</f>
        <v>4829.05</v>
      </c>
      <c r="E61" s="70">
        <f>SUMIF('Pole Miles 2013'!$A$2:$A$25,E$28,'Pole Miles 2013'!$L$2:$L$25)+SUMIF('Pole Miles 2013'!$A$2:$A$25,E$28,'Pole Miles 2013'!$M$2:$M$25)</f>
        <v>626.3599999999999</v>
      </c>
      <c r="F61" s="70">
        <f>SUMIF('Pole Miles 2013'!$A$2:$A$25,F$28,'Pole Miles 2013'!$L$2:$L$25)+SUMIF('Pole Miles 2013'!$A$2:$A$25,F$28,'Pole Miles 2013'!$M$2:$M$25)</f>
        <v>2740.6600000000003</v>
      </c>
      <c r="G61" s="70">
        <f>SUMIF('Pole Miles 2013'!$A$2:$A$25,G$28,'Pole Miles 2013'!$L$2:$L$25)+SUMIF('Pole Miles 2013'!$A$2:$A$25,G$28,'Pole Miles 2013'!$M$2:$M$25)</f>
        <v>2238.4</v>
      </c>
      <c r="H61" s="70">
        <f>SUMIF('Pole Miles 2013'!$A$2:$A$25,H$28,'Pole Miles 2013'!$L$2:$L$25)+SUMIF('Pole Miles 2013'!$A$2:$A$25,H$28,'Pole Miles 2013'!$M$2:$M$25)</f>
        <v>1788.49</v>
      </c>
      <c r="I61" s="70">
        <f>SUMIF('Pole Miles 2013'!$A$2:$A$25,I$28,'Pole Miles 2013'!$L$2:$L$25)+SUMIF('Pole Miles 2013'!$A$2:$A$25,I$28,'Pole Miles 2013'!$M$2:$M$25)</f>
        <v>1353.89</v>
      </c>
      <c r="J61" s="70">
        <f>SUMIF('Pole Miles 2013'!$A$2:$A$25,J$28,'Pole Miles 2013'!$L$2:$L$25)+SUMIF('Pole Miles 2013'!$A$2:$A$25,J$28,'Pole Miles 2013'!$M$2:$M$25)</f>
        <v>1010.25</v>
      </c>
      <c r="K61" s="70">
        <f>SUMIF('Pole Miles 2013'!$A$2:$A$25,K$28,'Pole Miles 2013'!$L$2:$L$25)+SUMIF('Pole Miles 2013'!$A$2:$A$25,K$28,'Pole Miles 2013'!$M$2:$M$25)</f>
        <v>4790.38</v>
      </c>
      <c r="L61" s="70">
        <f>SUMIF('Pole Miles 2013'!$A$2:$A$25,L$28,'Pole Miles 2013'!$L$2:$L$25)+SUMIF('Pole Miles 2013'!$A$2:$A$25,L$28,'Pole Miles 2013'!$M$2:$M$25)</f>
        <v>2514.0500000000002</v>
      </c>
      <c r="M61" s="70">
        <f>SUMIF('Pole Miles 2013'!$A$2:$A$25,M$28,'Pole Miles 2013'!$L$2:$L$25)+SUMIF('Pole Miles 2013'!$A$2:$A$25,M$28,'Pole Miles 2013'!$M$2:$M$25)</f>
        <v>89.7</v>
      </c>
      <c r="N61" s="70">
        <f>SUMIF('Pole Miles 2013'!$A$2:$A$25,N$28,'Pole Miles 2013'!$L$2:$L$25)+SUMIF('Pole Miles 2013'!$A$2:$A$25,N$28,'Pole Miles 2013'!$M$2:$M$25)</f>
        <v>2739.7900000000004</v>
      </c>
      <c r="O61" s="70">
        <f>SUMIF('Pole Miles 2013'!$A$2:$A$25,O$28,'Pole Miles 2013'!$L$2:$L$25)+SUMIF('Pole Miles 2013'!$A$2:$A$25,O$28,'Pole Miles 2013'!$M$2:$M$25)</f>
        <v>4361.1000000000004</v>
      </c>
      <c r="P61" s="70">
        <f>SUMIF('Pole Miles 2013'!$A$2:$A$25,P$28,'Pole Miles 2013'!$L$2:$L$25)+SUMIF('Pole Miles 2013'!$A$2:$A$25,P$28,'Pole Miles 2013'!$M$2:$M$25)</f>
        <v>0</v>
      </c>
      <c r="Q61" s="70">
        <f>SUMIF('Pole Miles 2013'!$A$2:$A$25,Q$28,'Pole Miles 2013'!$L$2:$L$25)+SUMIF('Pole Miles 2013'!$A$2:$A$25,Q$28,'Pole Miles 2013'!$M$2:$M$25)</f>
        <v>2402.59</v>
      </c>
      <c r="R61" s="70">
        <f>SUMIF('Pole Miles 2013'!$A$2:$A$25,R$28,'Pole Miles 2013'!$L$2:$L$25)+SUMIF('Pole Miles 2013'!$A$2:$A$25,R$28,'Pole Miles 2013'!$M$2:$M$25)</f>
        <v>18567.189999999999</v>
      </c>
      <c r="S61" s="70">
        <f>SUMIF('Pole Miles 2013'!$A$2:$A$25,S$28,'Pole Miles 2013'!$L$2:$L$25)+SUMIF('Pole Miles 2013'!$A$2:$A$25,S$28,'Pole Miles 2013'!$M$2:$M$25)</f>
        <v>16912</v>
      </c>
      <c r="T61" s="70">
        <f>SUMIF('Pole Miles 2013'!$A$2:$A$25,T$28,'Pole Miles 2013'!$L$2:$L$25)+SUMIF('Pole Miles 2013'!$A$2:$A$25,T$28,'Pole Miles 2013'!$M$2:$M$25)</f>
        <v>3188.85</v>
      </c>
      <c r="U61" s="70">
        <f>SUMIF('Pole Miles 2013'!$A$2:$A$25,U$28,'Pole Miles 2013'!$L$2:$L$25)+SUMIF('Pole Miles 2013'!$A$2:$A$25,U$28,'Pole Miles 2013'!$M$2:$M$25)</f>
        <v>2151</v>
      </c>
      <c r="V61" s="70">
        <f>SUMIF('Pole Miles 2013'!$A$2:$A$25,V$28,'Pole Miles 2013'!$L$2:$L$25)+SUMIF('Pole Miles 2013'!$A$2:$A$25,V$28,'Pole Miles 2013'!$M$2:$M$25)</f>
        <v>6839.28</v>
      </c>
      <c r="W61" s="70">
        <f>SUMIF('Pole Miles 2013'!$A$2:$A$25,W$28,'Pole Miles 2013'!$L$2:$L$25)+SUMIF('Pole Miles 2013'!$A$2:$A$25,W$28,'Pole Miles 2013'!$M$2:$M$25)</f>
        <v>2210</v>
      </c>
      <c r="X61" s="70">
        <f>SUMIF('Pole Miles 2013'!$A$2:$A$25,X$28,'Pole Miles 2013'!$L$2:$L$25)+SUMIF('Pole Miles 2013'!$A$2:$A$25,X$28,'Pole Miles 2013'!$M$2:$M$25)</f>
        <v>2220.42</v>
      </c>
      <c r="Y61" s="70">
        <f>SUMIF('Pole Miles 2013'!$A$2:$A$25,Y$28,'Pole Miles 2013'!$L$2:$L$25)+SUMIF('Pole Miles 2013'!$A$2:$A$25,Y$28,'Pole Miles 2013'!$M$2:$M$25)</f>
        <v>561.80999999999995</v>
      </c>
      <c r="Z61" s="70">
        <f>SUMIF('Pole Miles 2013'!$A$2:$A$25,Z$28,'Pole Miles 2013'!$L$2:$L$25)+SUMIF('Pole Miles 2013'!$A$2:$A$25,Z$28,'Pole Miles 2013'!$M$2:$M$25)</f>
        <v>6758.7599999999993</v>
      </c>
      <c r="AA61" s="71">
        <f>SUMIF('Pole Miles 2013'!$A$2:$A$25,AA$28,'Pole Miles 2013'!$L$2:$L$25)+SUMIF('Pole Miles 2013'!$A$2:$A$25,AA$28,'Pole Miles 2013'!$M$2:$M$25)</f>
        <v>237.18</v>
      </c>
      <c r="AB61" s="39"/>
    </row>
    <row r="62" spans="1:28" x14ac:dyDescent="0.25">
      <c r="B62" s="39"/>
      <c r="C62" s="72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39"/>
    </row>
    <row r="63" spans="1:28" x14ac:dyDescent="0.25"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</row>
    <row r="64" spans="1:28" ht="60" x14ac:dyDescent="0.25">
      <c r="B64" s="39"/>
      <c r="C64" s="74" t="s">
        <v>735</v>
      </c>
      <c r="D64" s="81" t="str">
        <f>D30</f>
        <v>Entergy Arkansas, Inc.</v>
      </c>
      <c r="E64" s="81" t="str">
        <f t="shared" ref="E64:O64" si="22">E30</f>
        <v>Black Hills Power, Inc.</v>
      </c>
      <c r="F64" s="81" t="str">
        <f t="shared" si="22"/>
        <v>Central Maine Power Company</v>
      </c>
      <c r="G64" s="81" t="str">
        <f t="shared" si="22"/>
        <v>Duke Energy Ohio, Inc.</v>
      </c>
      <c r="H64" s="81" t="str">
        <f t="shared" si="22"/>
        <v>El Paso Electric Company</v>
      </c>
      <c r="I64" s="81" t="str">
        <f t="shared" si="22"/>
        <v>The Empire District Electric Company</v>
      </c>
      <c r="J64" s="81" t="str">
        <f t="shared" si="22"/>
        <v>Green Mountain Power Corp</v>
      </c>
      <c r="K64" s="81" t="str">
        <f t="shared" si="22"/>
        <v>Idaho Power Company</v>
      </c>
      <c r="L64" s="81" t="str">
        <f t="shared" si="22"/>
        <v>Kansas Gas and Electric Company</v>
      </c>
      <c r="M64" s="81" t="str">
        <f t="shared" si="22"/>
        <v>Lockhart Power Company</v>
      </c>
      <c r="N64" s="81" t="str">
        <f t="shared" si="22"/>
        <v>ALLETE, Inc.</v>
      </c>
      <c r="O64" s="82" t="str">
        <f t="shared" si="22"/>
        <v>New York State Electric &amp; Gas Corporation</v>
      </c>
      <c r="P64" s="39"/>
    </row>
    <row r="65" spans="2:27" x14ac:dyDescent="0.25">
      <c r="B65" s="39"/>
      <c r="C65" s="497" t="s">
        <v>706</v>
      </c>
      <c r="D65" s="498"/>
      <c r="E65" s="498"/>
      <c r="F65" s="498"/>
      <c r="G65" s="498"/>
      <c r="H65" s="498"/>
      <c r="I65" s="498"/>
      <c r="J65" s="498"/>
      <c r="K65" s="498"/>
      <c r="L65" s="498"/>
      <c r="M65" s="498"/>
      <c r="N65" s="498"/>
      <c r="O65" s="499"/>
      <c r="P65" s="65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2:27" x14ac:dyDescent="0.25">
      <c r="B66" s="39"/>
      <c r="C66" s="46" t="s">
        <v>53</v>
      </c>
      <c r="D66" s="83">
        <f>IFERROR(SUM(D46,D48,D52,D54)/D59,0)</f>
        <v>3.8337591322757945</v>
      </c>
      <c r="E66" s="83">
        <f t="shared" ref="E66:O66" si="23">IFERROR(SUM(E46,E52,E54)/E59,0)</f>
        <v>3.5888541517079244</v>
      </c>
      <c r="F66" s="83">
        <f t="shared" si="23"/>
        <v>207.04043816442356</v>
      </c>
      <c r="G66" s="83">
        <f t="shared" si="23"/>
        <v>3.0686763440089124</v>
      </c>
      <c r="H66" s="83">
        <f t="shared" si="23"/>
        <v>2.0885725715153294</v>
      </c>
      <c r="I66" s="83">
        <f t="shared" si="23"/>
        <v>3.683622673336981</v>
      </c>
      <c r="J66" s="83">
        <f t="shared" si="23"/>
        <v>2.9482034537410455</v>
      </c>
      <c r="K66" s="83">
        <f t="shared" si="23"/>
        <v>4.7290150675966256</v>
      </c>
      <c r="L66" s="83">
        <f t="shared" si="23"/>
        <v>6.2325361338243681</v>
      </c>
      <c r="M66" s="83">
        <f t="shared" si="23"/>
        <v>0.71781488395566673</v>
      </c>
      <c r="N66" s="83">
        <f t="shared" si="23"/>
        <v>2.8791860692291382</v>
      </c>
      <c r="O66" s="84">
        <f t="shared" si="23"/>
        <v>3.9166054247144935</v>
      </c>
      <c r="P66" s="39"/>
    </row>
    <row r="67" spans="2:27" x14ac:dyDescent="0.25">
      <c r="B67" s="39"/>
      <c r="C67" s="49" t="s">
        <v>57</v>
      </c>
      <c r="D67" s="85">
        <f>IFERROR(SUM(D46,47,D52,D54)/D60,0)</f>
        <v>18.694830990466958</v>
      </c>
      <c r="E67" s="85">
        <f t="shared" ref="E67:O67" si="24">IFERROR(SUM(E46,E52,E54)/E60,0)</f>
        <v>29.635204462102688</v>
      </c>
      <c r="F67" s="85">
        <f t="shared" si="24"/>
        <v>82.694880917037779</v>
      </c>
      <c r="G67" s="85">
        <f t="shared" si="24"/>
        <v>50.891076154672398</v>
      </c>
      <c r="H67" s="85">
        <f t="shared" si="24"/>
        <v>14.470685654806966</v>
      </c>
      <c r="I67" s="85">
        <f t="shared" si="24"/>
        <v>21.19151376506024</v>
      </c>
      <c r="J67" s="85">
        <f t="shared" si="24"/>
        <v>20.954368434873949</v>
      </c>
      <c r="K67" s="85">
        <f t="shared" si="24"/>
        <v>27.297844904537563</v>
      </c>
      <c r="L67" s="85">
        <f t="shared" si="24"/>
        <v>30.29765842093855</v>
      </c>
      <c r="M67" s="85">
        <f t="shared" si="24"/>
        <v>5.446985246513945</v>
      </c>
      <c r="N67" s="85">
        <f t="shared" si="24"/>
        <v>24.10483888631806</v>
      </c>
      <c r="O67" s="86">
        <f t="shared" si="24"/>
        <v>27.426427852793225</v>
      </c>
      <c r="P67" s="39"/>
    </row>
    <row r="68" spans="2:27" hidden="1" x14ac:dyDescent="0.25">
      <c r="B68" s="39"/>
      <c r="C68" s="56" t="s">
        <v>54</v>
      </c>
      <c r="D68" s="87">
        <f>IFERROR(#REF!/D59,0)</f>
        <v>0</v>
      </c>
      <c r="E68" s="87">
        <f>IFERROR(#REF!/E59,0)</f>
        <v>0</v>
      </c>
      <c r="F68" s="87">
        <f>IFERROR(#REF!/F59,0)</f>
        <v>0</v>
      </c>
      <c r="G68" s="87">
        <f>IFERROR(#REF!/G59,0)</f>
        <v>0</v>
      </c>
      <c r="H68" s="87">
        <f>IFERROR(#REF!/H59,0)</f>
        <v>0</v>
      </c>
      <c r="I68" s="87">
        <f>IFERROR(#REF!/I59,0)</f>
        <v>0</v>
      </c>
      <c r="J68" s="87">
        <f>IFERROR(#REF!/J59,0)</f>
        <v>0</v>
      </c>
      <c r="K68" s="87">
        <f>IFERROR(#REF!/K59,0)</f>
        <v>0</v>
      </c>
      <c r="L68" s="87">
        <f>IFERROR(#REF!/L59,0)</f>
        <v>0</v>
      </c>
      <c r="M68" s="87">
        <f>IFERROR(#REF!/M59,0)</f>
        <v>0</v>
      </c>
      <c r="N68" s="87">
        <f>IFERROR(#REF!/N59,0)</f>
        <v>0</v>
      </c>
      <c r="O68" s="88">
        <f>IFERROR(#REF!/O59,0)</f>
        <v>0</v>
      </c>
      <c r="P68" s="39"/>
    </row>
    <row r="69" spans="2:27" x14ac:dyDescent="0.25">
      <c r="B69" s="39"/>
      <c r="C69" s="49" t="s">
        <v>203</v>
      </c>
      <c r="D69" s="85">
        <f>IFERROR(SUM(D46,D48,D52,D54)/D61,0)</f>
        <v>25.141316925689317</v>
      </c>
      <c r="E69" s="85">
        <f t="shared" ref="E69:O69" si="25">IFERROR(SUM(E46,E52,E54)/E61,0)</f>
        <v>19.351169654831089</v>
      </c>
      <c r="F69" s="85">
        <f t="shared" si="25"/>
        <v>45.735248352586602</v>
      </c>
      <c r="G69" s="85">
        <f t="shared" si="25"/>
        <v>26.458403267959255</v>
      </c>
      <c r="H69" s="85">
        <f t="shared" si="25"/>
        <v>13.360275812277397</v>
      </c>
      <c r="I69" s="85">
        <f t="shared" si="25"/>
        <v>16.239277586251465</v>
      </c>
      <c r="J69" s="85">
        <f t="shared" si="25"/>
        <v>14.809620452858203</v>
      </c>
      <c r="K69" s="85">
        <f t="shared" si="25"/>
        <v>17.23645230127881</v>
      </c>
      <c r="L69" s="85">
        <f t="shared" si="25"/>
        <v>27.799416703128415</v>
      </c>
      <c r="M69" s="85">
        <f t="shared" si="25"/>
        <v>3.8104606936315499</v>
      </c>
      <c r="N69" s="85">
        <f t="shared" si="25"/>
        <v>14.259456974804634</v>
      </c>
      <c r="O69" s="86">
        <f t="shared" si="25"/>
        <v>17.814820458141295</v>
      </c>
      <c r="P69" s="39"/>
    </row>
    <row r="70" spans="2:27" x14ac:dyDescent="0.25">
      <c r="B70" s="39"/>
      <c r="C70" s="49" t="s">
        <v>691</v>
      </c>
      <c r="D70" s="85">
        <f>IFERROR(SUM(D47,D49,D55)/D59,0)</f>
        <v>1.1702748118502706</v>
      </c>
      <c r="E70" s="85">
        <f t="shared" ref="E70:O70" si="26">IFERROR(SUM(E47:E49,E55)/E59,0)</f>
        <v>1.4497101263189394</v>
      </c>
      <c r="F70" s="85">
        <f t="shared" si="26"/>
        <v>56.577636938915013</v>
      </c>
      <c r="G70" s="85">
        <f t="shared" si="26"/>
        <v>2.1296039580452657</v>
      </c>
      <c r="H70" s="85">
        <f t="shared" si="26"/>
        <v>1.3539696634840337</v>
      </c>
      <c r="I70" s="85">
        <f t="shared" si="26"/>
        <v>2.5002604024993071</v>
      </c>
      <c r="J70" s="85">
        <f t="shared" si="26"/>
        <v>5.6355696475766441</v>
      </c>
      <c r="K70" s="85">
        <f t="shared" si="26"/>
        <v>2.0134192040228709</v>
      </c>
      <c r="L70" s="85">
        <f t="shared" si="26"/>
        <v>2.1882753835626381</v>
      </c>
      <c r="M70" s="85">
        <f t="shared" si="26"/>
        <v>1.5518029699040505</v>
      </c>
      <c r="N70" s="85">
        <f t="shared" si="26"/>
        <v>2.2799251594645225</v>
      </c>
      <c r="O70" s="86">
        <f t="shared" si="26"/>
        <v>4.1169144342667217</v>
      </c>
      <c r="P70" s="39"/>
    </row>
    <row r="71" spans="2:27" x14ac:dyDescent="0.25">
      <c r="B71" s="39"/>
      <c r="C71" s="49" t="s">
        <v>692</v>
      </c>
      <c r="D71" s="85">
        <f>IFERROR(SUM(D47,D49,D55)/D60,0)</f>
        <v>5.9881445624722662</v>
      </c>
      <c r="E71" s="85">
        <f t="shared" ref="E71:O71" si="27">IFERROR(SUM(E47:E49,E55)/E60,0)</f>
        <v>11.971078842475887</v>
      </c>
      <c r="F71" s="85">
        <f t="shared" si="27"/>
        <v>22.59790884675073</v>
      </c>
      <c r="G71" s="85">
        <f t="shared" si="27"/>
        <v>35.317454517405629</v>
      </c>
      <c r="H71" s="85">
        <f t="shared" si="27"/>
        <v>9.3809856806684646</v>
      </c>
      <c r="I71" s="85">
        <f t="shared" si="27"/>
        <v>14.38374867201065</v>
      </c>
      <c r="J71" s="85">
        <f t="shared" si="27"/>
        <v>40.05483494901506</v>
      </c>
      <c r="K71" s="85">
        <f t="shared" si="27"/>
        <v>11.62229436227331</v>
      </c>
      <c r="L71" s="85">
        <f t="shared" si="27"/>
        <v>10.637663172511244</v>
      </c>
      <c r="M71" s="85">
        <f t="shared" si="27"/>
        <v>11.775526074332467</v>
      </c>
      <c r="N71" s="85">
        <f t="shared" si="27"/>
        <v>19.08776554217955</v>
      </c>
      <c r="O71" s="86">
        <f t="shared" si="27"/>
        <v>28.82911206603616</v>
      </c>
      <c r="P71" s="39"/>
    </row>
    <row r="72" spans="2:27" x14ac:dyDescent="0.25">
      <c r="B72" s="39"/>
      <c r="C72" s="35" t="s">
        <v>693</v>
      </c>
      <c r="D72" s="36">
        <f>IFERROR(SUM(D47,D49,D55)/D61,0)</f>
        <v>7.6745170783364953</v>
      </c>
      <c r="E72" s="36">
        <f t="shared" ref="E72:O72" si="28">IFERROR(SUM(E47:E49,E55)/E61,0)</f>
        <v>7.816864497369945</v>
      </c>
      <c r="F72" s="36">
        <f t="shared" si="28"/>
        <v>12.498004252429128</v>
      </c>
      <c r="G72" s="36">
        <f t="shared" si="28"/>
        <v>18.361636747065226</v>
      </c>
      <c r="H72" s="36">
        <f t="shared" si="28"/>
        <v>8.6611345913054052</v>
      </c>
      <c r="I72" s="36">
        <f t="shared" si="28"/>
        <v>11.022416331615602</v>
      </c>
      <c r="J72" s="36">
        <f t="shared" si="28"/>
        <v>28.308985056764914</v>
      </c>
      <c r="K72" s="36">
        <f t="shared" si="28"/>
        <v>7.3385691473925236</v>
      </c>
      <c r="L72" s="36">
        <f t="shared" si="28"/>
        <v>9.7605176998032306</v>
      </c>
      <c r="M72" s="36">
        <f t="shared" si="28"/>
        <v>8.2376171813195356</v>
      </c>
      <c r="N72" s="36">
        <f t="shared" si="28"/>
        <v>11.291557383043044</v>
      </c>
      <c r="O72" s="37">
        <f t="shared" si="28"/>
        <v>18.725933183156524</v>
      </c>
      <c r="P72" s="39"/>
    </row>
    <row r="73" spans="2:27" x14ac:dyDescent="0.25">
      <c r="B73" s="39"/>
      <c r="C73" s="49" t="s">
        <v>55</v>
      </c>
      <c r="D73" s="85">
        <f t="shared" ref="D73:O73" si="29">IFERROR(D56/D59,0)</f>
        <v>5.0040339441260642</v>
      </c>
      <c r="E73" s="85">
        <f t="shared" si="29"/>
        <v>5.0385642780268638</v>
      </c>
      <c r="F73" s="85">
        <f t="shared" si="29"/>
        <v>263.61807510333847</v>
      </c>
      <c r="G73" s="85">
        <f t="shared" si="29"/>
        <v>5.1982803020541777</v>
      </c>
      <c r="H73" s="85">
        <f t="shared" si="29"/>
        <v>3.4425422349993644</v>
      </c>
      <c r="I73" s="85">
        <f t="shared" si="29"/>
        <v>6.1838830758362899</v>
      </c>
      <c r="J73" s="85">
        <f t="shared" si="29"/>
        <v>8.5837731013176892</v>
      </c>
      <c r="K73" s="85">
        <f t="shared" si="29"/>
        <v>6.7424342716194969</v>
      </c>
      <c r="L73" s="85">
        <f t="shared" si="29"/>
        <v>8.4208115173870048</v>
      </c>
      <c r="M73" s="85">
        <f t="shared" si="29"/>
        <v>2.2696178538597178</v>
      </c>
      <c r="N73" s="85">
        <f t="shared" si="29"/>
        <v>5.1591112286936616</v>
      </c>
      <c r="O73" s="86">
        <f t="shared" si="29"/>
        <v>8.0335198589812151</v>
      </c>
      <c r="P73" s="39"/>
    </row>
    <row r="74" spans="2:27" x14ac:dyDescent="0.25">
      <c r="B74" s="39"/>
      <c r="C74" s="49" t="s">
        <v>58</v>
      </c>
      <c r="D74" s="85">
        <f t="shared" ref="D74:O74" si="30">IFERROR(D56/D60,0)</f>
        <v>25.604993245619781</v>
      </c>
      <c r="E74" s="85">
        <f t="shared" si="30"/>
        <v>41.606283304578575</v>
      </c>
      <c r="F74" s="85">
        <f t="shared" si="30"/>
        <v>105.29278976378848</v>
      </c>
      <c r="G74" s="85">
        <f t="shared" si="30"/>
        <v>86.208530672078012</v>
      </c>
      <c r="H74" s="85">
        <f t="shared" si="30"/>
        <v>23.851671335475437</v>
      </c>
      <c r="I74" s="85">
        <f t="shared" si="30"/>
        <v>35.575262437070904</v>
      </c>
      <c r="J74" s="85">
        <f t="shared" si="30"/>
        <v>61.009203383889009</v>
      </c>
      <c r="K74" s="85">
        <f t="shared" si="30"/>
        <v>38.920139266810871</v>
      </c>
      <c r="L74" s="85">
        <f t="shared" si="30"/>
        <v>40.935321593449792</v>
      </c>
      <c r="M74" s="85">
        <f t="shared" si="30"/>
        <v>17.222511320846415</v>
      </c>
      <c r="N74" s="85">
        <f t="shared" si="30"/>
        <v>43.19260442849761</v>
      </c>
      <c r="O74" s="86">
        <f t="shared" si="30"/>
        <v>56.255539918829385</v>
      </c>
      <c r="P74" s="39"/>
    </row>
    <row r="75" spans="2:27" x14ac:dyDescent="0.25">
      <c r="B75" s="39"/>
      <c r="C75" s="69" t="s">
        <v>204</v>
      </c>
      <c r="D75" s="89">
        <f t="shared" ref="D75:O75" si="31">IFERROR(D56/D61,0)</f>
        <v>32.81583400402581</v>
      </c>
      <c r="E75" s="89">
        <f t="shared" si="31"/>
        <v>27.168034152201034</v>
      </c>
      <c r="F75" s="89">
        <f t="shared" si="31"/>
        <v>58.233252605015707</v>
      </c>
      <c r="G75" s="89">
        <f t="shared" si="31"/>
        <v>44.820040015024475</v>
      </c>
      <c r="H75" s="89">
        <f t="shared" si="31"/>
        <v>22.021410403582806</v>
      </c>
      <c r="I75" s="89">
        <f t="shared" si="31"/>
        <v>27.261693917867078</v>
      </c>
      <c r="J75" s="89">
        <f t="shared" si="31"/>
        <v>43.118605509623116</v>
      </c>
      <c r="K75" s="89">
        <f t="shared" si="31"/>
        <v>24.575021448671333</v>
      </c>
      <c r="L75" s="89">
        <f t="shared" si="31"/>
        <v>37.559934402931646</v>
      </c>
      <c r="M75" s="89">
        <f t="shared" si="31"/>
        <v>12.048077874951087</v>
      </c>
      <c r="N75" s="89">
        <f t="shared" si="31"/>
        <v>25.551014357847681</v>
      </c>
      <c r="O75" s="90">
        <f t="shared" si="31"/>
        <v>36.540753641297819</v>
      </c>
      <c r="P75" s="39"/>
    </row>
    <row r="76" spans="2:27" x14ac:dyDescent="0.25">
      <c r="B76" s="39"/>
      <c r="C76" s="72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39"/>
    </row>
    <row r="77" spans="2:27" x14ac:dyDescent="0.25">
      <c r="B77" s="39"/>
      <c r="C77" s="72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</row>
    <row r="78" spans="2:27" ht="75" x14ac:dyDescent="0.25">
      <c r="B78" s="39"/>
      <c r="C78" s="74" t="s">
        <v>735</v>
      </c>
      <c r="D78" s="81" t="str">
        <f>P30</f>
        <v>Niagara Mohawk Power Corporation</v>
      </c>
      <c r="E78" s="81" t="str">
        <f t="shared" ref="E78:O78" si="32">Q30</f>
        <v>Northern States Power Company (Wisconsin)</v>
      </c>
      <c r="F78" s="81" t="str">
        <f t="shared" si="32"/>
        <v>Pacific Gas And Electric Company</v>
      </c>
      <c r="G78" s="81" t="str">
        <f t="shared" si="32"/>
        <v>PacifiCorp</v>
      </c>
      <c r="H78" s="81" t="str">
        <f t="shared" si="32"/>
        <v>Public Service Company of New Mexico</v>
      </c>
      <c r="I78" s="81" t="str">
        <f t="shared" si="32"/>
        <v>Sierra Pacific Power Company d/b/a NV Energy</v>
      </c>
      <c r="J78" s="81" t="str">
        <f t="shared" si="32"/>
        <v>Southwestern Public Service Company</v>
      </c>
      <c r="K78" s="81" t="str">
        <f t="shared" si="32"/>
        <v>Avista Corporation</v>
      </c>
      <c r="L78" s="81" t="str">
        <f t="shared" si="32"/>
        <v>Westar Energy, Inc.</v>
      </c>
      <c r="M78" s="81" t="str">
        <f t="shared" si="32"/>
        <v>Chugach Electric Association, Inc.</v>
      </c>
      <c r="N78" s="81" t="str">
        <f t="shared" si="32"/>
        <v>ITC Midwest LLC</v>
      </c>
      <c r="O78" s="82" t="str">
        <f t="shared" si="32"/>
        <v>UGI Utilities, Inc.</v>
      </c>
      <c r="P78" s="91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</row>
    <row r="79" spans="2:27" x14ac:dyDescent="0.25">
      <c r="B79" s="39"/>
      <c r="C79" s="497" t="s">
        <v>706</v>
      </c>
      <c r="D79" s="498"/>
      <c r="E79" s="498"/>
      <c r="F79" s="498"/>
      <c r="G79" s="498"/>
      <c r="H79" s="498"/>
      <c r="I79" s="498"/>
      <c r="J79" s="498"/>
      <c r="K79" s="498"/>
      <c r="L79" s="498"/>
      <c r="M79" s="498"/>
      <c r="N79" s="498"/>
      <c r="O79" s="499"/>
      <c r="P79" s="91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</row>
    <row r="80" spans="2:27" x14ac:dyDescent="0.25">
      <c r="B80" s="39"/>
      <c r="C80" s="46" t="s">
        <v>53</v>
      </c>
      <c r="D80" s="83"/>
      <c r="E80" s="83">
        <f t="shared" ref="E80:O80" si="33">IFERROR(SUM(Q46,Q52,Q54)/Q59,0)</f>
        <v>8.2054226859385047</v>
      </c>
      <c r="F80" s="83">
        <f t="shared" si="33"/>
        <v>8.8896819301210126</v>
      </c>
      <c r="G80" s="83">
        <f t="shared" si="33"/>
        <v>6.4902301750790174</v>
      </c>
      <c r="H80" s="83">
        <f t="shared" si="33"/>
        <v>3.47095973355106</v>
      </c>
      <c r="I80" s="83">
        <f t="shared" si="33"/>
        <v>5.609133454276944</v>
      </c>
      <c r="J80" s="83">
        <f t="shared" si="33"/>
        <v>4.6656157588833675</v>
      </c>
      <c r="K80" s="83">
        <f t="shared" si="33"/>
        <v>3.2984254270374951</v>
      </c>
      <c r="L80" s="83">
        <f t="shared" si="33"/>
        <v>4.5987416456665553</v>
      </c>
      <c r="M80" s="83">
        <f t="shared" si="33"/>
        <v>7.062948490686356</v>
      </c>
      <c r="N80" s="83">
        <f t="shared" si="33"/>
        <v>0</v>
      </c>
      <c r="O80" s="84">
        <f t="shared" si="33"/>
        <v>5.3226061685068284</v>
      </c>
      <c r="P80" s="91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</row>
    <row r="81" spans="2:27" x14ac:dyDescent="0.25">
      <c r="B81" s="39"/>
      <c r="C81" s="49" t="s">
        <v>57</v>
      </c>
      <c r="D81" s="85"/>
      <c r="E81" s="85">
        <f t="shared" ref="E81:O81" si="34">IFERROR(SUM(Q46,Q52,Q54)/Q60,0)</f>
        <v>47.45040046419814</v>
      </c>
      <c r="F81" s="85">
        <f t="shared" si="34"/>
        <v>40.366317597031497</v>
      </c>
      <c r="G81" s="85">
        <f t="shared" si="34"/>
        <v>46.574947004725367</v>
      </c>
      <c r="H81" s="85">
        <f t="shared" si="34"/>
        <v>22.82720312098639</v>
      </c>
      <c r="I81" s="85">
        <f t="shared" si="34"/>
        <v>33.290825207712807</v>
      </c>
      <c r="J81" s="85">
        <f t="shared" si="34"/>
        <v>28.270268511517717</v>
      </c>
      <c r="K81" s="85">
        <f t="shared" si="34"/>
        <v>29.221233592880978</v>
      </c>
      <c r="L81" s="85">
        <f t="shared" si="34"/>
        <v>34.203547496726102</v>
      </c>
      <c r="M81" s="85">
        <f t="shared" si="34"/>
        <v>47.413057002478759</v>
      </c>
      <c r="N81" s="85">
        <f t="shared" si="34"/>
        <v>51.395687587168766</v>
      </c>
      <c r="O81" s="86">
        <f t="shared" si="34"/>
        <v>22.233154939644219</v>
      </c>
      <c r="P81" s="91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</row>
    <row r="82" spans="2:27" x14ac:dyDescent="0.25">
      <c r="B82" s="39"/>
      <c r="C82" s="49" t="s">
        <v>203</v>
      </c>
      <c r="D82" s="85"/>
      <c r="E82" s="85">
        <f t="shared" ref="E82:O82" si="35">IFERROR(SUM(Q46,Q52,Q54)/Q61,0)</f>
        <v>24.185466205220198</v>
      </c>
      <c r="F82" s="85">
        <f t="shared" si="35"/>
        <v>40.134366374233259</v>
      </c>
      <c r="G82" s="85">
        <f t="shared" si="35"/>
        <v>27.100329115421001</v>
      </c>
      <c r="H82" s="85">
        <f t="shared" si="35"/>
        <v>13.93391061824796</v>
      </c>
      <c r="I82" s="85">
        <f t="shared" si="35"/>
        <v>24.681796141329613</v>
      </c>
      <c r="J82" s="85">
        <f t="shared" si="35"/>
        <v>20.501202502310186</v>
      </c>
      <c r="K82" s="85">
        <f t="shared" si="35"/>
        <v>20.801948303167421</v>
      </c>
      <c r="L82" s="85">
        <f t="shared" si="35"/>
        <v>38.229098098557934</v>
      </c>
      <c r="M82" s="85">
        <f t="shared" si="35"/>
        <v>37.238588494942697</v>
      </c>
      <c r="N82" s="85">
        <f t="shared" si="35"/>
        <v>25.898369375447572</v>
      </c>
      <c r="O82" s="86">
        <f t="shared" si="35"/>
        <v>18.44326348922759</v>
      </c>
      <c r="P82" s="91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</row>
    <row r="83" spans="2:27" x14ac:dyDescent="0.25">
      <c r="B83" s="39"/>
      <c r="C83" s="49" t="s">
        <v>691</v>
      </c>
      <c r="D83" s="85"/>
      <c r="E83" s="85">
        <f t="shared" ref="E83:O83" si="36">IFERROR(SUM(Q47:Q49,Q55)/Q59,0)</f>
        <v>22.226235958564143</v>
      </c>
      <c r="F83" s="85">
        <f t="shared" si="36"/>
        <v>1.6792217716272282</v>
      </c>
      <c r="G83" s="85">
        <f t="shared" si="36"/>
        <v>0.83062726616219706</v>
      </c>
      <c r="H83" s="85">
        <f t="shared" si="36"/>
        <v>1.2945248914222662</v>
      </c>
      <c r="I83" s="85">
        <f t="shared" si="36"/>
        <v>3.114959578745307</v>
      </c>
      <c r="J83" s="85">
        <f t="shared" si="36"/>
        <v>1.3159700429965642</v>
      </c>
      <c r="K83" s="85">
        <f t="shared" si="36"/>
        <v>2.6286578042888347</v>
      </c>
      <c r="L83" s="85">
        <f t="shared" si="36"/>
        <v>2.1840428162271417</v>
      </c>
      <c r="M83" s="85">
        <f t="shared" si="36"/>
        <v>16.194662484885491</v>
      </c>
      <c r="N83" s="85">
        <f t="shared" si="36"/>
        <v>0</v>
      </c>
      <c r="O83" s="86">
        <f t="shared" si="36"/>
        <v>8.4767198055479849</v>
      </c>
      <c r="P83" s="91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</row>
    <row r="84" spans="2:27" x14ac:dyDescent="0.25">
      <c r="B84" s="39"/>
      <c r="C84" s="49" t="s">
        <v>692</v>
      </c>
      <c r="D84" s="85"/>
      <c r="E84" s="85">
        <f t="shared" ref="E84:O84" si="37">IFERROR(SUM(Q47:Q49,Q55)/Q60,0)</f>
        <v>128.53009983909237</v>
      </c>
      <c r="F84" s="85">
        <f t="shared" si="37"/>
        <v>7.6250196443678471</v>
      </c>
      <c r="G84" s="85">
        <f t="shared" si="37"/>
        <v>5.960716316461494</v>
      </c>
      <c r="H84" s="85">
        <f t="shared" si="37"/>
        <v>8.5136057200630795</v>
      </c>
      <c r="I84" s="85">
        <f t="shared" si="37"/>
        <v>18.487628385099338</v>
      </c>
      <c r="J84" s="85">
        <f t="shared" si="37"/>
        <v>7.9738299061151618</v>
      </c>
      <c r="K84" s="85">
        <f t="shared" si="37"/>
        <v>23.287664200388932</v>
      </c>
      <c r="L84" s="85">
        <f t="shared" si="37"/>
        <v>16.244011504777834</v>
      </c>
      <c r="M84" s="85">
        <f t="shared" si="37"/>
        <v>108.71358562848076</v>
      </c>
      <c r="N84" s="85">
        <f t="shared" si="37"/>
        <v>4.6768651981608613</v>
      </c>
      <c r="O84" s="86">
        <f t="shared" si="37"/>
        <v>35.408260324015252</v>
      </c>
      <c r="P84" s="91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</row>
    <row r="85" spans="2:27" x14ac:dyDescent="0.25">
      <c r="B85" s="39"/>
      <c r="C85" s="35" t="s">
        <v>693</v>
      </c>
      <c r="D85" s="36"/>
      <c r="E85" s="36">
        <f t="shared" ref="E85:O85" si="38">IFERROR(SUM(Q47:Q49,Q55)/Q61,0)</f>
        <v>65.511784001852433</v>
      </c>
      <c r="F85" s="36">
        <f t="shared" si="38"/>
        <v>7.5812050797591155</v>
      </c>
      <c r="G85" s="36">
        <f t="shared" si="38"/>
        <v>3.4683318893176045</v>
      </c>
      <c r="H85" s="36">
        <f t="shared" si="38"/>
        <v>5.1967742396483949</v>
      </c>
      <c r="I85" s="36">
        <f t="shared" si="38"/>
        <v>13.706715651853637</v>
      </c>
      <c r="J85" s="36">
        <f t="shared" si="38"/>
        <v>5.7825096906187019</v>
      </c>
      <c r="K85" s="36">
        <f t="shared" si="38"/>
        <v>16.577971811430718</v>
      </c>
      <c r="L85" s="36">
        <f t="shared" si="38"/>
        <v>18.15583337926266</v>
      </c>
      <c r="M85" s="36">
        <f t="shared" si="38"/>
        <v>85.384506610005417</v>
      </c>
      <c r="N85" s="36">
        <f t="shared" si="38"/>
        <v>2.3566798715498636</v>
      </c>
      <c r="O85" s="37">
        <f t="shared" si="38"/>
        <v>29.372523900624</v>
      </c>
      <c r="P85" s="91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</row>
    <row r="86" spans="2:27" x14ac:dyDescent="0.25">
      <c r="B86" s="39"/>
      <c r="C86" s="49" t="s">
        <v>55</v>
      </c>
      <c r="D86" s="85"/>
      <c r="E86" s="85">
        <f t="shared" ref="E86:O86" si="39">IFERROR(Q56/Q59,0)</f>
        <v>30.431658644502647</v>
      </c>
      <c r="F86" s="85">
        <f t="shared" si="39"/>
        <v>10.568903701748241</v>
      </c>
      <c r="G86" s="85">
        <f t="shared" si="39"/>
        <v>7.3208574412412153</v>
      </c>
      <c r="H86" s="85">
        <f t="shared" si="39"/>
        <v>4.7654846249733263</v>
      </c>
      <c r="I86" s="85">
        <f t="shared" si="39"/>
        <v>8.7240930330222515</v>
      </c>
      <c r="J86" s="85">
        <f t="shared" si="39"/>
        <v>5.9815858018799313</v>
      </c>
      <c r="K86" s="85">
        <f t="shared" si="39"/>
        <v>5.9270832313263284</v>
      </c>
      <c r="L86" s="85">
        <f t="shared" si="39"/>
        <v>6.7827844618936961</v>
      </c>
      <c r="M86" s="85">
        <f t="shared" si="39"/>
        <v>23.257610975571851</v>
      </c>
      <c r="N86" s="85">
        <f t="shared" si="39"/>
        <v>0</v>
      </c>
      <c r="O86" s="86">
        <f t="shared" si="39"/>
        <v>13.799325974054813</v>
      </c>
      <c r="P86" s="91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</row>
    <row r="87" spans="2:27" x14ac:dyDescent="0.25">
      <c r="B87" s="39"/>
      <c r="C87" s="49" t="s">
        <v>58</v>
      </c>
      <c r="D87" s="85"/>
      <c r="E87" s="85">
        <f t="shared" ref="E87:O87" si="40">IFERROR(Q56/Q60,0)</f>
        <v>175.98050030329051</v>
      </c>
      <c r="F87" s="85">
        <f t="shared" si="40"/>
        <v>47.99133724139935</v>
      </c>
      <c r="G87" s="85">
        <f t="shared" si="40"/>
        <v>52.53566332118686</v>
      </c>
      <c r="H87" s="85">
        <f t="shared" si="40"/>
        <v>31.340808841049469</v>
      </c>
      <c r="I87" s="85">
        <f t="shared" si="40"/>
        <v>51.778453592812149</v>
      </c>
      <c r="J87" s="85">
        <f t="shared" si="40"/>
        <v>36.244098417632877</v>
      </c>
      <c r="K87" s="85">
        <f t="shared" si="40"/>
        <v>52.508897793269902</v>
      </c>
      <c r="L87" s="85">
        <f t="shared" si="40"/>
        <v>50.44755900150394</v>
      </c>
      <c r="M87" s="85">
        <f t="shared" si="40"/>
        <v>156.12664263095954</v>
      </c>
      <c r="N87" s="85">
        <f t="shared" si="40"/>
        <v>56.072552785329606</v>
      </c>
      <c r="O87" s="86">
        <f t="shared" si="40"/>
        <v>57.641415263659468</v>
      </c>
      <c r="P87" s="91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</row>
    <row r="88" spans="2:27" x14ac:dyDescent="0.25">
      <c r="B88" s="39"/>
      <c r="C88" s="69" t="s">
        <v>204</v>
      </c>
      <c r="D88" s="89"/>
      <c r="E88" s="89">
        <f t="shared" ref="E88:O88" si="41">IFERROR(Q56/Q61,0)</f>
        <v>89.697250207072628</v>
      </c>
      <c r="F88" s="89">
        <f t="shared" si="41"/>
        <v>47.715571453992375</v>
      </c>
      <c r="G88" s="89">
        <f t="shared" si="41"/>
        <v>30.568661004738608</v>
      </c>
      <c r="H88" s="89">
        <f t="shared" si="41"/>
        <v>19.130684857896355</v>
      </c>
      <c r="I88" s="89">
        <f t="shared" si="41"/>
        <v>38.388511793183248</v>
      </c>
      <c r="J88" s="89">
        <f t="shared" si="41"/>
        <v>26.283712192928885</v>
      </c>
      <c r="K88" s="89">
        <f t="shared" si="41"/>
        <v>37.379920114598129</v>
      </c>
      <c r="L88" s="89">
        <f t="shared" si="41"/>
        <v>56.384931477820587</v>
      </c>
      <c r="M88" s="89">
        <f t="shared" si="41"/>
        <v>122.62309510494811</v>
      </c>
      <c r="N88" s="89">
        <f t="shared" si="41"/>
        <v>28.255049246997427</v>
      </c>
      <c r="O88" s="90">
        <f t="shared" si="41"/>
        <v>47.815787389851586</v>
      </c>
      <c r="P88" s="91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</row>
    <row r="89" spans="2:27" x14ac:dyDescent="0.25"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91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</row>
    <row r="90" spans="2:27" x14ac:dyDescent="0.25">
      <c r="C90" s="2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</row>
    <row r="91" spans="2:27" x14ac:dyDescent="0.25">
      <c r="C91" s="2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</row>
    <row r="92" spans="2:27" x14ac:dyDescent="0.25">
      <c r="C92" s="29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</row>
    <row r="100" spans="1:28" x14ac:dyDescent="0.25">
      <c r="A100" s="1" t="s">
        <v>5</v>
      </c>
      <c r="C100" s="2" t="s">
        <v>689</v>
      </c>
      <c r="D100" s="3">
        <f t="shared" ref="D100:M101" si="42">VLOOKUP(D$28,$C$2:$CH$25,MATCH($A100,$C$1:$CH$1,0),FALSE)/1000</f>
        <v>30215.472000000002</v>
      </c>
      <c r="E100" s="3">
        <f t="shared" si="42"/>
        <v>22961.527999999998</v>
      </c>
      <c r="F100" s="3">
        <f t="shared" si="42"/>
        <v>145865.34400000001</v>
      </c>
      <c r="G100" s="3">
        <f t="shared" si="42"/>
        <v>25124.06</v>
      </c>
      <c r="H100" s="3">
        <f t="shared" si="42"/>
        <v>16764.874</v>
      </c>
      <c r="I100" s="3">
        <f t="shared" si="42"/>
        <v>17333.400000000001</v>
      </c>
      <c r="J100" s="3">
        <f t="shared" si="42"/>
        <v>87362.672000000006</v>
      </c>
      <c r="K100" s="3">
        <f t="shared" si="42"/>
        <v>26450.218000000001</v>
      </c>
      <c r="L100" s="3">
        <f t="shared" si="42"/>
        <v>100515.344</v>
      </c>
      <c r="M100" s="3">
        <f t="shared" si="42"/>
        <v>360.23700000000002</v>
      </c>
      <c r="N100" s="3">
        <f>VLOOKUP(N$28,$C$2:$CH$25,MATCH($A100,$C$1:$CH$1,0),FALSE)/1000</f>
        <v>52185.491999999998</v>
      </c>
      <c r="O100" s="3">
        <f>VLOOKUP(O$28,$C$2:$CH$25,MATCH($A100,$C$1:$CH$1,0),FALSE)/1000</f>
        <v>43677.063999999998</v>
      </c>
      <c r="P100" s="3"/>
      <c r="Q100" s="3">
        <f t="shared" ref="Q100:AA101" si="43">VLOOKUP(Q$28,$C$2:$CH$25,MATCH($A100,$C$1:$CH$1,0),FALSE)/1000</f>
        <v>47063.588000000003</v>
      </c>
      <c r="R100" s="3">
        <f t="shared" si="43"/>
        <v>227245.12</v>
      </c>
      <c r="S100" s="3">
        <f t="shared" si="43"/>
        <v>198670.128</v>
      </c>
      <c r="T100" s="3">
        <f t="shared" si="43"/>
        <v>38078.328000000001</v>
      </c>
      <c r="U100" s="3">
        <f t="shared" si="43"/>
        <v>14419.228999999999</v>
      </c>
      <c r="V100" s="3">
        <f t="shared" si="43"/>
        <v>115727.912</v>
      </c>
      <c r="W100" s="3">
        <f t="shared" si="43"/>
        <v>30263.425999999999</v>
      </c>
      <c r="X100" s="3">
        <f t="shared" si="43"/>
        <v>102194.912</v>
      </c>
      <c r="Y100" s="3">
        <f t="shared" si="43"/>
        <v>6624.8360000000002</v>
      </c>
      <c r="Z100" s="3">
        <f t="shared" si="43"/>
        <v>38113.152000000002</v>
      </c>
      <c r="AA100" s="3">
        <f t="shared" si="43"/>
        <v>7620.2830000000004</v>
      </c>
      <c r="AB100" s="34"/>
    </row>
    <row r="101" spans="1:28" x14ac:dyDescent="0.25">
      <c r="A101" s="1" t="s">
        <v>16</v>
      </c>
      <c r="C101" s="2" t="s">
        <v>694</v>
      </c>
      <c r="D101" s="3">
        <f t="shared" si="42"/>
        <v>13772.233</v>
      </c>
      <c r="E101" s="3">
        <f t="shared" si="42"/>
        <v>11646.102000000001</v>
      </c>
      <c r="F101" s="3">
        <f t="shared" si="42"/>
        <v>23143.867999999999</v>
      </c>
      <c r="G101" s="3">
        <f t="shared" si="42"/>
        <v>12856.332</v>
      </c>
      <c r="H101" s="3">
        <f t="shared" si="42"/>
        <v>11166.954</v>
      </c>
      <c r="I101" s="3">
        <f t="shared" si="42"/>
        <v>8598.4709999999995</v>
      </c>
      <c r="J101" s="3">
        <f t="shared" si="42"/>
        <v>26544.534</v>
      </c>
      <c r="K101" s="3">
        <f t="shared" si="42"/>
        <v>22523.439999999999</v>
      </c>
      <c r="L101" s="3">
        <f t="shared" si="42"/>
        <v>29120.862000000001</v>
      </c>
      <c r="M101" s="3">
        <f t="shared" si="42"/>
        <v>207.68893750000001</v>
      </c>
      <c r="N101" s="3">
        <f>VLOOKUP(N$28,$C$2:$CH$25,MATCH($A101,$C$1:$CH$1,0),FALSE)/1000</f>
        <v>18457.056</v>
      </c>
      <c r="O101" s="3">
        <f>VLOOKUP(O$28,$C$2:$CH$25,MATCH($A101,$C$1:$CH$1,0),FALSE)/1000</f>
        <v>14155.723</v>
      </c>
      <c r="P101" s="3"/>
      <c r="Q101" s="3">
        <f t="shared" si="43"/>
        <v>17255.560000000001</v>
      </c>
      <c r="R101" s="3">
        <f t="shared" si="43"/>
        <v>133435.848</v>
      </c>
      <c r="S101" s="3">
        <f t="shared" si="43"/>
        <v>31782.874</v>
      </c>
      <c r="T101" s="3">
        <f t="shared" si="43"/>
        <v>15653.611000000001</v>
      </c>
      <c r="U101" s="3">
        <f t="shared" si="43"/>
        <v>9554.48</v>
      </c>
      <c r="V101" s="3">
        <f t="shared" si="43"/>
        <v>36782.771999999997</v>
      </c>
      <c r="W101" s="3">
        <f t="shared" si="43"/>
        <v>12884.063</v>
      </c>
      <c r="X101" s="3">
        <f t="shared" si="43"/>
        <v>32683.588</v>
      </c>
      <c r="Y101" s="3">
        <f t="shared" si="43"/>
        <v>3122.5475000000001</v>
      </c>
      <c r="Z101" s="3">
        <f t="shared" si="43"/>
        <v>28619.678</v>
      </c>
      <c r="AA101" s="3">
        <f t="shared" si="43"/>
        <v>3245.7584999999999</v>
      </c>
      <c r="AB101" s="34"/>
    </row>
    <row r="104" spans="1:28" x14ac:dyDescent="0.25">
      <c r="C104" s="1" t="s">
        <v>704</v>
      </c>
      <c r="D104" s="33">
        <f>D72</f>
        <v>7.6745170783364953</v>
      </c>
      <c r="E104" s="33">
        <f t="shared" ref="E104:O104" si="44">E72</f>
        <v>7.816864497369945</v>
      </c>
      <c r="F104" s="33">
        <f t="shared" si="44"/>
        <v>12.498004252429128</v>
      </c>
      <c r="G104" s="33">
        <f t="shared" si="44"/>
        <v>18.361636747065226</v>
      </c>
      <c r="H104" s="33">
        <f t="shared" si="44"/>
        <v>8.6611345913054052</v>
      </c>
      <c r="I104" s="33">
        <f t="shared" si="44"/>
        <v>11.022416331615602</v>
      </c>
      <c r="J104" s="33">
        <f t="shared" si="44"/>
        <v>28.308985056764914</v>
      </c>
      <c r="K104" s="33">
        <f t="shared" si="44"/>
        <v>7.3385691473925236</v>
      </c>
      <c r="L104" s="33">
        <f t="shared" si="44"/>
        <v>9.7605176998032306</v>
      </c>
      <c r="M104" s="33">
        <f t="shared" si="44"/>
        <v>8.2376171813195356</v>
      </c>
      <c r="N104" s="33">
        <f t="shared" si="44"/>
        <v>11.291557383043044</v>
      </c>
      <c r="O104" s="33">
        <f t="shared" si="44"/>
        <v>18.725933183156524</v>
      </c>
      <c r="P104" s="33"/>
      <c r="Q104" s="33">
        <f t="shared" ref="Q104:AA104" si="45">E85</f>
        <v>65.511784001852433</v>
      </c>
      <c r="R104" s="33">
        <f t="shared" si="45"/>
        <v>7.5812050797591155</v>
      </c>
      <c r="S104" s="33">
        <f t="shared" si="45"/>
        <v>3.4683318893176045</v>
      </c>
      <c r="T104" s="33">
        <f t="shared" si="45"/>
        <v>5.1967742396483949</v>
      </c>
      <c r="U104" s="33">
        <f t="shared" si="45"/>
        <v>13.706715651853637</v>
      </c>
      <c r="V104" s="33">
        <f t="shared" si="45"/>
        <v>5.7825096906187019</v>
      </c>
      <c r="W104" s="33">
        <f t="shared" si="45"/>
        <v>16.577971811430718</v>
      </c>
      <c r="X104" s="33">
        <f t="shared" si="45"/>
        <v>18.15583337926266</v>
      </c>
      <c r="Y104" s="33">
        <f t="shared" si="45"/>
        <v>85.384506610005417</v>
      </c>
      <c r="Z104" s="33">
        <f t="shared" si="45"/>
        <v>2.3566798715498636</v>
      </c>
      <c r="AA104" s="33">
        <f t="shared" si="45"/>
        <v>29.372523900624</v>
      </c>
    </row>
    <row r="105" spans="1:28" x14ac:dyDescent="0.25">
      <c r="C105" s="32" t="s">
        <v>705</v>
      </c>
      <c r="D105" s="5">
        <f t="shared" ref="D105:O105" si="46">D61</f>
        <v>4829.05</v>
      </c>
      <c r="E105" s="5">
        <f t="shared" si="46"/>
        <v>626.3599999999999</v>
      </c>
      <c r="F105" s="5">
        <f t="shared" si="46"/>
        <v>2740.6600000000003</v>
      </c>
      <c r="G105" s="5">
        <f t="shared" si="46"/>
        <v>2238.4</v>
      </c>
      <c r="H105" s="5">
        <f t="shared" si="46"/>
        <v>1788.49</v>
      </c>
      <c r="I105" s="5">
        <f t="shared" si="46"/>
        <v>1353.89</v>
      </c>
      <c r="J105" s="5">
        <f t="shared" si="46"/>
        <v>1010.25</v>
      </c>
      <c r="K105" s="5">
        <f t="shared" si="46"/>
        <v>4790.38</v>
      </c>
      <c r="L105" s="5">
        <f t="shared" si="46"/>
        <v>2514.0500000000002</v>
      </c>
      <c r="M105" s="5">
        <f t="shared" si="46"/>
        <v>89.7</v>
      </c>
      <c r="N105" s="5">
        <f t="shared" si="46"/>
        <v>2739.7900000000004</v>
      </c>
      <c r="O105" s="5">
        <f t="shared" si="46"/>
        <v>4361.1000000000004</v>
      </c>
      <c r="P105" s="5"/>
      <c r="Q105" s="5">
        <f t="shared" ref="Q105:AA105" si="47">Q61</f>
        <v>2402.59</v>
      </c>
      <c r="R105" s="5">
        <f t="shared" si="47"/>
        <v>18567.189999999999</v>
      </c>
      <c r="S105" s="5">
        <f t="shared" si="47"/>
        <v>16912</v>
      </c>
      <c r="T105" s="5">
        <f t="shared" si="47"/>
        <v>3188.85</v>
      </c>
      <c r="U105" s="5">
        <f t="shared" si="47"/>
        <v>2151</v>
      </c>
      <c r="V105" s="5">
        <f t="shared" si="47"/>
        <v>6839.28</v>
      </c>
      <c r="W105" s="5">
        <f t="shared" si="47"/>
        <v>2210</v>
      </c>
      <c r="X105" s="5">
        <f t="shared" si="47"/>
        <v>2220.42</v>
      </c>
      <c r="Y105" s="5">
        <f t="shared" si="47"/>
        <v>561.80999999999995</v>
      </c>
      <c r="Z105" s="5">
        <f t="shared" si="47"/>
        <v>6758.7599999999993</v>
      </c>
      <c r="AA105" s="5">
        <f t="shared" si="47"/>
        <v>237.18</v>
      </c>
    </row>
  </sheetData>
  <mergeCells count="2">
    <mergeCell ref="C65:O65"/>
    <mergeCell ref="C79:O79"/>
  </mergeCells>
  <pageMargins left="0.7" right="0.7" top="0.75" bottom="0.75" header="0.3" footer="0.3"/>
  <pageSetup scale="59" fitToWidth="2" orientation="landscape" horizontalDpi="4294967295" verticalDpi="4294967295" r:id="rId1"/>
  <colBreaks count="1" manualBreakCount="1">
    <brk id="13" min="29" max="72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M24"/>
  <sheetViews>
    <sheetView workbookViewId="0">
      <selection activeCell="D25" sqref="D25"/>
    </sheetView>
  </sheetViews>
  <sheetFormatPr defaultColWidth="9.140625" defaultRowHeight="15" x14ac:dyDescent="0.25"/>
  <cols>
    <col min="1" max="16384" width="9.140625" style="1"/>
  </cols>
  <sheetData>
    <row r="1" spans="1:39" x14ac:dyDescent="0.25">
      <c r="A1" s="1" t="s">
        <v>60</v>
      </c>
      <c r="B1" s="1" t="s">
        <v>59</v>
      </c>
      <c r="C1" s="1" t="s">
        <v>160</v>
      </c>
      <c r="D1" s="1" t="s">
        <v>161</v>
      </c>
      <c r="E1" s="1" t="s">
        <v>162</v>
      </c>
      <c r="F1" s="1" t="s">
        <v>163</v>
      </c>
      <c r="G1" s="1" t="s">
        <v>165</v>
      </c>
      <c r="H1" s="1" t="s">
        <v>167</v>
      </c>
      <c r="I1" s="1" t="s">
        <v>169</v>
      </c>
      <c r="J1" s="1" t="s">
        <v>170</v>
      </c>
      <c r="K1" s="1" t="s">
        <v>171</v>
      </c>
      <c r="L1" s="1" t="s">
        <v>173</v>
      </c>
      <c r="M1" s="1" t="s">
        <v>174</v>
      </c>
      <c r="N1" s="1" t="s">
        <v>175</v>
      </c>
      <c r="O1" s="1" t="s">
        <v>176</v>
      </c>
      <c r="P1" s="1" t="s">
        <v>178</v>
      </c>
      <c r="Q1" s="1" t="s">
        <v>179</v>
      </c>
      <c r="R1" s="1" t="s">
        <v>180</v>
      </c>
      <c r="S1" s="1" t="s">
        <v>181</v>
      </c>
      <c r="T1" s="1" t="s">
        <v>182</v>
      </c>
      <c r="U1" s="1" t="s">
        <v>183</v>
      </c>
      <c r="V1" s="1" t="s">
        <v>184</v>
      </c>
      <c r="W1" s="1" t="s">
        <v>185</v>
      </c>
      <c r="X1" s="1" t="s">
        <v>186</v>
      </c>
      <c r="Y1" s="1" t="s">
        <v>187</v>
      </c>
      <c r="Z1" s="1" t="s">
        <v>188</v>
      </c>
      <c r="AA1" s="1" t="s">
        <v>189</v>
      </c>
      <c r="AB1" s="1" t="s">
        <v>190</v>
      </c>
      <c r="AC1" s="1" t="s">
        <v>191</v>
      </c>
      <c r="AD1" s="1" t="s">
        <v>192</v>
      </c>
      <c r="AE1" s="1" t="s">
        <v>193</v>
      </c>
      <c r="AF1" s="1" t="s">
        <v>194</v>
      </c>
      <c r="AG1" s="1" t="s">
        <v>195</v>
      </c>
      <c r="AH1" s="1" t="s">
        <v>196</v>
      </c>
      <c r="AI1" s="1" t="s">
        <v>197</v>
      </c>
      <c r="AJ1" s="1" t="s">
        <v>198</v>
      </c>
      <c r="AK1" s="1" t="s">
        <v>199</v>
      </c>
      <c r="AL1" s="1" t="s">
        <v>200</v>
      </c>
      <c r="AM1" s="1" t="s">
        <v>201</v>
      </c>
    </row>
    <row r="2" spans="1:39" x14ac:dyDescent="0.25">
      <c r="A2" s="1">
        <v>8</v>
      </c>
      <c r="B2" s="1">
        <v>2013</v>
      </c>
      <c r="C2" s="1">
        <v>0</v>
      </c>
      <c r="D2" s="1">
        <v>36</v>
      </c>
      <c r="E2" s="1">
        <v>36</v>
      </c>
      <c r="F2" s="1" t="s">
        <v>164</v>
      </c>
      <c r="G2" s="1" t="s">
        <v>166</v>
      </c>
      <c r="H2" s="1" t="s">
        <v>168</v>
      </c>
      <c r="I2" s="1">
        <v>0</v>
      </c>
      <c r="J2" s="1">
        <v>0</v>
      </c>
      <c r="K2" s="1" t="s">
        <v>172</v>
      </c>
      <c r="L2" s="1">
        <v>4670.79</v>
      </c>
      <c r="M2" s="1">
        <v>158.26</v>
      </c>
      <c r="N2" s="1">
        <v>209</v>
      </c>
      <c r="O2" s="1" t="s">
        <v>177</v>
      </c>
      <c r="P2" s="1">
        <v>83250549</v>
      </c>
      <c r="Q2" s="1">
        <v>767387551</v>
      </c>
      <c r="R2" s="1">
        <v>850638100</v>
      </c>
      <c r="S2" s="1">
        <v>13627961</v>
      </c>
      <c r="T2" s="1">
        <v>4313552</v>
      </c>
      <c r="U2" s="1">
        <v>58293</v>
      </c>
      <c r="V2" s="1">
        <v>17999806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12</v>
      </c>
    </row>
    <row r="3" spans="1:39" x14ac:dyDescent="0.25">
      <c r="A3" s="1">
        <v>12</v>
      </c>
      <c r="B3" s="1">
        <v>2013</v>
      </c>
      <c r="C3" s="1">
        <v>0</v>
      </c>
      <c r="D3" s="1">
        <v>36</v>
      </c>
      <c r="E3" s="1">
        <v>36</v>
      </c>
      <c r="F3" s="1" t="s">
        <v>164</v>
      </c>
      <c r="G3" s="1" t="s">
        <v>166</v>
      </c>
      <c r="H3" s="1" t="s">
        <v>168</v>
      </c>
      <c r="I3" s="1">
        <v>0</v>
      </c>
      <c r="J3" s="1">
        <v>0</v>
      </c>
      <c r="K3" s="1" t="s">
        <v>172</v>
      </c>
      <c r="L3" s="1">
        <v>621.05999999999995</v>
      </c>
      <c r="M3" s="1">
        <v>5.3</v>
      </c>
      <c r="N3" s="1">
        <v>28</v>
      </c>
      <c r="O3" s="1" t="s">
        <v>177</v>
      </c>
      <c r="P3" s="1">
        <v>5019615</v>
      </c>
      <c r="Q3" s="1">
        <v>58343161</v>
      </c>
      <c r="R3" s="1">
        <v>63362776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12</v>
      </c>
    </row>
    <row r="4" spans="1:39" x14ac:dyDescent="0.25">
      <c r="A4" s="1">
        <v>23</v>
      </c>
      <c r="B4" s="1">
        <v>2013</v>
      </c>
      <c r="C4" s="1">
        <v>0</v>
      </c>
      <c r="D4" s="1">
        <v>36</v>
      </c>
      <c r="E4" s="1">
        <v>36</v>
      </c>
      <c r="F4" s="1" t="s">
        <v>164</v>
      </c>
      <c r="G4" s="1" t="s">
        <v>166</v>
      </c>
      <c r="H4" s="1" t="s">
        <v>168</v>
      </c>
      <c r="I4" s="1">
        <v>0</v>
      </c>
      <c r="J4" s="1">
        <v>0</v>
      </c>
      <c r="K4" s="1" t="s">
        <v>172</v>
      </c>
      <c r="L4" s="1">
        <v>2661.09</v>
      </c>
      <c r="M4" s="1">
        <v>79.569999999999993</v>
      </c>
      <c r="N4" s="1">
        <v>27</v>
      </c>
      <c r="O4" s="1" t="s">
        <v>177</v>
      </c>
      <c r="P4" s="1">
        <v>15160209</v>
      </c>
      <c r="Q4" s="1">
        <v>713613544</v>
      </c>
      <c r="R4" s="1">
        <v>728773753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12</v>
      </c>
    </row>
    <row r="5" spans="1:39" x14ac:dyDescent="0.25">
      <c r="A5" s="1">
        <v>27</v>
      </c>
      <c r="B5" s="1">
        <v>2013</v>
      </c>
      <c r="C5" s="1">
        <v>0</v>
      </c>
      <c r="D5" s="1">
        <v>36</v>
      </c>
      <c r="E5" s="1">
        <v>36</v>
      </c>
      <c r="F5" s="1" t="s">
        <v>164</v>
      </c>
      <c r="G5" s="1" t="s">
        <v>166</v>
      </c>
      <c r="H5" s="1" t="s">
        <v>168</v>
      </c>
      <c r="I5" s="1">
        <v>0</v>
      </c>
      <c r="J5" s="1">
        <v>0</v>
      </c>
      <c r="K5" s="1" t="s">
        <v>172</v>
      </c>
      <c r="L5" s="1">
        <v>1879.34</v>
      </c>
      <c r="M5" s="1">
        <v>359.06</v>
      </c>
      <c r="N5" s="1">
        <v>162</v>
      </c>
      <c r="O5" s="1" t="s">
        <v>177</v>
      </c>
      <c r="P5" s="1">
        <v>29123847</v>
      </c>
      <c r="Q5" s="1">
        <v>249114807</v>
      </c>
      <c r="R5" s="1">
        <v>278238654</v>
      </c>
      <c r="S5" s="1">
        <v>436922</v>
      </c>
      <c r="T5" s="1">
        <v>4817219</v>
      </c>
      <c r="U5" s="1">
        <v>51932</v>
      </c>
      <c r="V5" s="1">
        <v>5306073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12</v>
      </c>
    </row>
    <row r="6" spans="1:39" x14ac:dyDescent="0.25">
      <c r="A6" s="1">
        <v>49</v>
      </c>
      <c r="B6" s="1">
        <v>2013</v>
      </c>
      <c r="C6" s="1">
        <v>0</v>
      </c>
      <c r="D6" s="1">
        <v>36</v>
      </c>
      <c r="E6" s="1">
        <v>36</v>
      </c>
      <c r="F6" s="1" t="s">
        <v>164</v>
      </c>
      <c r="G6" s="1" t="s">
        <v>166</v>
      </c>
      <c r="H6" s="1" t="s">
        <v>168</v>
      </c>
      <c r="I6" s="1">
        <v>0</v>
      </c>
      <c r="J6" s="1">
        <v>0</v>
      </c>
      <c r="K6" s="1" t="s">
        <v>172</v>
      </c>
      <c r="L6" s="1">
        <v>1357.29</v>
      </c>
      <c r="M6" s="1">
        <v>431.2</v>
      </c>
      <c r="N6" s="1">
        <v>13</v>
      </c>
      <c r="O6" s="1" t="s">
        <v>177</v>
      </c>
      <c r="P6" s="1">
        <v>13824221</v>
      </c>
      <c r="Q6" s="1">
        <v>211706224</v>
      </c>
      <c r="R6" s="1">
        <v>225530445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12</v>
      </c>
    </row>
    <row r="7" spans="1:39" x14ac:dyDescent="0.25">
      <c r="A7" s="1">
        <v>51</v>
      </c>
      <c r="B7" s="1">
        <v>2013</v>
      </c>
      <c r="C7" s="1">
        <v>0</v>
      </c>
      <c r="D7" s="1">
        <v>36</v>
      </c>
      <c r="E7" s="1">
        <v>36</v>
      </c>
      <c r="F7" s="1" t="s">
        <v>164</v>
      </c>
      <c r="G7" s="1" t="s">
        <v>166</v>
      </c>
      <c r="H7" s="1" t="s">
        <v>168</v>
      </c>
      <c r="I7" s="1">
        <v>0</v>
      </c>
      <c r="J7" s="1">
        <v>0</v>
      </c>
      <c r="K7" s="1" t="s">
        <v>172</v>
      </c>
      <c r="L7" s="1">
        <v>1289.46</v>
      </c>
      <c r="M7" s="1">
        <v>64.430000000000007</v>
      </c>
      <c r="N7" s="1">
        <v>17</v>
      </c>
      <c r="O7" s="1" t="s">
        <v>177</v>
      </c>
      <c r="P7" s="1">
        <v>11611367</v>
      </c>
      <c r="Q7" s="1">
        <v>141554750</v>
      </c>
      <c r="R7" s="1">
        <v>153166117</v>
      </c>
      <c r="S7" s="1">
        <v>67473</v>
      </c>
      <c r="T7" s="1">
        <v>2606765</v>
      </c>
      <c r="U7" s="1">
        <v>0</v>
      </c>
      <c r="V7" s="1">
        <v>2674238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12</v>
      </c>
    </row>
    <row r="8" spans="1:39" x14ac:dyDescent="0.25">
      <c r="A8" s="1">
        <v>61</v>
      </c>
      <c r="B8" s="1">
        <v>2013</v>
      </c>
      <c r="C8" s="1">
        <v>0</v>
      </c>
      <c r="D8" s="1">
        <v>36</v>
      </c>
      <c r="E8" s="1">
        <v>36</v>
      </c>
      <c r="F8" s="1" t="s">
        <v>164</v>
      </c>
      <c r="G8" s="1" t="s">
        <v>166</v>
      </c>
      <c r="H8" s="1" t="s">
        <v>168</v>
      </c>
      <c r="I8" s="1">
        <v>0</v>
      </c>
      <c r="J8" s="1">
        <v>0</v>
      </c>
      <c r="K8" s="1" t="s">
        <v>172</v>
      </c>
      <c r="L8" s="1">
        <v>1000.15</v>
      </c>
      <c r="M8" s="1">
        <v>10.1</v>
      </c>
      <c r="N8" s="1">
        <v>175</v>
      </c>
      <c r="O8" s="1" t="s">
        <v>177</v>
      </c>
      <c r="P8" s="1">
        <v>5166391</v>
      </c>
      <c r="Q8" s="1">
        <v>177733765</v>
      </c>
      <c r="R8" s="1">
        <v>182900156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12</v>
      </c>
    </row>
    <row r="9" spans="1:39" x14ac:dyDescent="0.25">
      <c r="A9" s="1">
        <v>70</v>
      </c>
      <c r="B9" s="1">
        <v>2013</v>
      </c>
      <c r="C9" s="1">
        <v>0</v>
      </c>
      <c r="D9" s="1">
        <v>36</v>
      </c>
      <c r="E9" s="1">
        <v>36</v>
      </c>
      <c r="F9" s="1" t="s">
        <v>164</v>
      </c>
      <c r="G9" s="1" t="s">
        <v>166</v>
      </c>
      <c r="H9" s="1" t="s">
        <v>168</v>
      </c>
      <c r="I9" s="1">
        <v>0</v>
      </c>
      <c r="J9" s="1">
        <v>0</v>
      </c>
      <c r="K9" s="1" t="s">
        <v>172</v>
      </c>
      <c r="L9" s="1">
        <v>4779.3599999999997</v>
      </c>
      <c r="M9" s="1">
        <v>11.02</v>
      </c>
      <c r="N9" s="1">
        <v>190</v>
      </c>
      <c r="O9" s="1" t="s">
        <v>177</v>
      </c>
      <c r="P9" s="1">
        <v>30423400</v>
      </c>
      <c r="Q9" s="1">
        <v>481134170</v>
      </c>
      <c r="R9" s="1">
        <v>511557570</v>
      </c>
      <c r="S9" s="1">
        <v>7215461</v>
      </c>
      <c r="T9" s="1">
        <v>3912451</v>
      </c>
      <c r="U9" s="1">
        <v>2917528</v>
      </c>
      <c r="V9" s="1">
        <v>14045440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12</v>
      </c>
    </row>
    <row r="10" spans="1:39" x14ac:dyDescent="0.25">
      <c r="A10" s="1">
        <v>80</v>
      </c>
      <c r="B10" s="1">
        <v>2013</v>
      </c>
      <c r="C10" s="1">
        <v>0</v>
      </c>
      <c r="D10" s="1">
        <v>36</v>
      </c>
      <c r="E10" s="1">
        <v>36</v>
      </c>
      <c r="F10" s="1" t="s">
        <v>164</v>
      </c>
      <c r="G10" s="1" t="s">
        <v>166</v>
      </c>
      <c r="H10" s="1" t="s">
        <v>168</v>
      </c>
      <c r="I10" s="1">
        <v>0</v>
      </c>
      <c r="J10" s="1">
        <v>0</v>
      </c>
      <c r="K10" s="1" t="s">
        <v>172</v>
      </c>
      <c r="L10" s="1">
        <v>2447.5700000000002</v>
      </c>
      <c r="M10" s="1">
        <v>66.48</v>
      </c>
      <c r="N10" s="1">
        <v>144</v>
      </c>
      <c r="O10" s="1" t="s">
        <v>177</v>
      </c>
      <c r="P10" s="1">
        <v>29209963</v>
      </c>
      <c r="Q10" s="1">
        <v>446229295</v>
      </c>
      <c r="R10" s="1">
        <v>475439258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12</v>
      </c>
    </row>
    <row r="11" spans="1:39" x14ac:dyDescent="0.25">
      <c r="A11" s="1">
        <v>84</v>
      </c>
      <c r="B11" s="1">
        <v>2013</v>
      </c>
      <c r="C11" s="1">
        <v>0</v>
      </c>
      <c r="D11" s="1">
        <v>36</v>
      </c>
      <c r="E11" s="1">
        <v>36</v>
      </c>
      <c r="F11" s="1" t="s">
        <v>164</v>
      </c>
      <c r="G11" s="1" t="s">
        <v>166</v>
      </c>
      <c r="H11" s="1" t="s">
        <v>168</v>
      </c>
      <c r="I11" s="1">
        <v>0</v>
      </c>
      <c r="J11" s="1">
        <v>0</v>
      </c>
      <c r="K11" s="1" t="s">
        <v>172</v>
      </c>
      <c r="L11" s="1">
        <v>63.7</v>
      </c>
      <c r="M11" s="1">
        <v>26</v>
      </c>
      <c r="N11" s="1">
        <v>26</v>
      </c>
      <c r="O11" s="1" t="s">
        <v>177</v>
      </c>
      <c r="P11" s="1">
        <v>51657</v>
      </c>
      <c r="Q11" s="1">
        <v>1892465</v>
      </c>
      <c r="R11" s="1">
        <v>1944122</v>
      </c>
      <c r="S11" s="1">
        <v>28476</v>
      </c>
      <c r="T11" s="1">
        <v>171965</v>
      </c>
      <c r="U11" s="1">
        <v>0</v>
      </c>
      <c r="V11" s="1">
        <v>200441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12</v>
      </c>
    </row>
    <row r="12" spans="1:39" x14ac:dyDescent="0.25">
      <c r="A12" s="1">
        <v>98</v>
      </c>
      <c r="B12" s="1">
        <v>2013</v>
      </c>
      <c r="C12" s="1">
        <v>0</v>
      </c>
      <c r="D12" s="1">
        <v>36</v>
      </c>
      <c r="E12" s="1">
        <v>36</v>
      </c>
      <c r="F12" s="1" t="s">
        <v>164</v>
      </c>
      <c r="G12" s="1" t="s">
        <v>166</v>
      </c>
      <c r="H12" s="1" t="s">
        <v>168</v>
      </c>
      <c r="I12" s="1">
        <v>0</v>
      </c>
      <c r="J12" s="1">
        <v>0</v>
      </c>
      <c r="K12" s="1" t="s">
        <v>172</v>
      </c>
      <c r="L12" s="1">
        <v>2643.01</v>
      </c>
      <c r="M12" s="1">
        <v>96.78</v>
      </c>
      <c r="N12" s="1">
        <v>110</v>
      </c>
      <c r="O12" s="1" t="s">
        <v>177</v>
      </c>
      <c r="P12" s="1">
        <v>23192521</v>
      </c>
      <c r="Q12" s="1">
        <v>234150623</v>
      </c>
      <c r="R12" s="1">
        <v>257343144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12</v>
      </c>
    </row>
    <row r="13" spans="1:39" x14ac:dyDescent="0.25">
      <c r="A13" s="1">
        <v>115</v>
      </c>
      <c r="B13" s="1">
        <v>2013</v>
      </c>
      <c r="C13" s="1">
        <v>0</v>
      </c>
      <c r="D13" s="1">
        <v>36</v>
      </c>
      <c r="E13" s="1">
        <v>36</v>
      </c>
      <c r="F13" s="1" t="s">
        <v>164</v>
      </c>
      <c r="G13" s="1" t="s">
        <v>166</v>
      </c>
      <c r="H13" s="1" t="s">
        <v>168</v>
      </c>
      <c r="I13" s="1">
        <v>0</v>
      </c>
      <c r="J13" s="1">
        <v>0</v>
      </c>
      <c r="K13" s="1" t="s">
        <v>172</v>
      </c>
      <c r="L13" s="1">
        <v>4295.1000000000004</v>
      </c>
      <c r="M13" s="1">
        <v>66</v>
      </c>
      <c r="N13" s="1">
        <v>1091</v>
      </c>
      <c r="O13" s="1" t="s">
        <v>177</v>
      </c>
      <c r="P13" s="1">
        <v>43470152</v>
      </c>
      <c r="Q13" s="1">
        <v>422204731</v>
      </c>
      <c r="R13" s="1">
        <v>465674883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12</v>
      </c>
    </row>
    <row r="14" spans="1:39" x14ac:dyDescent="0.25">
      <c r="A14" s="1">
        <v>121</v>
      </c>
      <c r="B14" s="1">
        <v>2013</v>
      </c>
      <c r="C14" s="1">
        <v>0</v>
      </c>
      <c r="D14" s="1">
        <v>36</v>
      </c>
      <c r="E14" s="1">
        <v>36</v>
      </c>
      <c r="F14" s="1" t="s">
        <v>164</v>
      </c>
      <c r="G14" s="1" t="s">
        <v>166</v>
      </c>
      <c r="H14" s="1" t="s">
        <v>168</v>
      </c>
      <c r="I14" s="1">
        <v>0</v>
      </c>
      <c r="J14" s="1">
        <v>0</v>
      </c>
      <c r="K14" s="1" t="s">
        <v>172</v>
      </c>
      <c r="L14" s="1">
        <v>2217</v>
      </c>
      <c r="M14" s="1">
        <v>185.59</v>
      </c>
      <c r="N14" s="1">
        <v>26</v>
      </c>
      <c r="O14" s="1" t="s">
        <v>177</v>
      </c>
      <c r="P14" s="1">
        <v>14346928</v>
      </c>
      <c r="Q14" s="1">
        <v>367086410</v>
      </c>
      <c r="R14" s="1">
        <v>381433338</v>
      </c>
      <c r="S14" s="1">
        <v>1254100</v>
      </c>
      <c r="T14" s="1">
        <v>2278486</v>
      </c>
      <c r="U14" s="1">
        <v>553968</v>
      </c>
      <c r="V14" s="1">
        <v>4086554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12</v>
      </c>
    </row>
    <row r="15" spans="1:39" x14ac:dyDescent="0.25">
      <c r="A15" s="1">
        <v>133</v>
      </c>
      <c r="B15" s="1">
        <v>2013</v>
      </c>
      <c r="C15" s="1">
        <v>0</v>
      </c>
      <c r="D15" s="1">
        <v>36</v>
      </c>
      <c r="E15" s="1">
        <v>36</v>
      </c>
      <c r="F15" s="1" t="s">
        <v>164</v>
      </c>
      <c r="G15" s="1" t="s">
        <v>166</v>
      </c>
      <c r="H15" s="1" t="s">
        <v>168</v>
      </c>
      <c r="I15" s="1">
        <v>0</v>
      </c>
      <c r="J15" s="1">
        <v>0</v>
      </c>
      <c r="K15" s="1" t="s">
        <v>172</v>
      </c>
      <c r="L15" s="1">
        <v>14976.97</v>
      </c>
      <c r="M15" s="1">
        <v>3590.22</v>
      </c>
      <c r="N15" s="1">
        <v>378</v>
      </c>
      <c r="O15" s="1" t="s">
        <v>177</v>
      </c>
      <c r="P15" s="1">
        <v>190915278</v>
      </c>
      <c r="Q15" s="1">
        <v>3175922310</v>
      </c>
      <c r="R15" s="1">
        <v>3366837588</v>
      </c>
      <c r="S15" s="1">
        <v>23469284</v>
      </c>
      <c r="T15" s="1">
        <v>46961741</v>
      </c>
      <c r="U15" s="1">
        <v>0</v>
      </c>
      <c r="V15" s="1">
        <v>70431025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12</v>
      </c>
    </row>
    <row r="16" spans="1:39" x14ac:dyDescent="0.25">
      <c r="A16" s="1">
        <v>134</v>
      </c>
      <c r="B16" s="1">
        <v>2013</v>
      </c>
      <c r="C16" s="1">
        <v>0</v>
      </c>
      <c r="D16" s="1">
        <v>36</v>
      </c>
      <c r="E16" s="1">
        <v>36</v>
      </c>
      <c r="F16" s="1" t="s">
        <v>164</v>
      </c>
      <c r="G16" s="1" t="s">
        <v>166</v>
      </c>
      <c r="H16" s="1" t="s">
        <v>168</v>
      </c>
      <c r="I16" s="1">
        <v>0</v>
      </c>
      <c r="J16" s="1">
        <v>0</v>
      </c>
      <c r="K16" s="1" t="s">
        <v>172</v>
      </c>
      <c r="L16" s="1">
        <v>16219</v>
      </c>
      <c r="M16" s="1">
        <v>693</v>
      </c>
      <c r="N16" s="1">
        <v>273</v>
      </c>
      <c r="O16" s="1" t="s">
        <v>177</v>
      </c>
      <c r="P16" s="1">
        <v>206909237</v>
      </c>
      <c r="Q16" s="1">
        <v>2968482206</v>
      </c>
      <c r="R16" s="1">
        <v>3175391443</v>
      </c>
      <c r="S16" s="1">
        <v>353289</v>
      </c>
      <c r="T16" s="1">
        <v>18780035</v>
      </c>
      <c r="U16" s="1">
        <v>2755216</v>
      </c>
      <c r="V16" s="1">
        <v>21888540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12</v>
      </c>
    </row>
    <row r="17" spans="1:39" x14ac:dyDescent="0.25">
      <c r="A17" s="1">
        <v>147</v>
      </c>
      <c r="B17" s="1">
        <v>2013</v>
      </c>
      <c r="C17" s="1">
        <v>0</v>
      </c>
      <c r="D17" s="1">
        <v>36</v>
      </c>
      <c r="E17" s="1">
        <v>36</v>
      </c>
      <c r="F17" s="1" t="s">
        <v>164</v>
      </c>
      <c r="G17" s="1" t="s">
        <v>166</v>
      </c>
      <c r="H17" s="1" t="s">
        <v>168</v>
      </c>
      <c r="I17" s="1">
        <v>0</v>
      </c>
      <c r="J17" s="1">
        <v>0</v>
      </c>
      <c r="K17" s="1" t="s">
        <v>172</v>
      </c>
      <c r="L17" s="1">
        <v>3188.85</v>
      </c>
      <c r="M17" s="1">
        <v>0</v>
      </c>
      <c r="N17" s="1">
        <v>47</v>
      </c>
      <c r="O17" s="1" t="s">
        <v>177</v>
      </c>
      <c r="P17" s="1">
        <v>37737782</v>
      </c>
      <c r="Q17" s="1">
        <v>264620413</v>
      </c>
      <c r="R17" s="1">
        <v>302358195</v>
      </c>
      <c r="S17" s="1">
        <v>203868</v>
      </c>
      <c r="T17" s="1">
        <v>280817</v>
      </c>
      <c r="U17" s="1">
        <v>12326794</v>
      </c>
      <c r="V17" s="1">
        <v>12811479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12</v>
      </c>
    </row>
    <row r="18" spans="1:39" x14ac:dyDescent="0.25">
      <c r="A18" s="1">
        <v>157</v>
      </c>
      <c r="B18" s="1">
        <v>2013</v>
      </c>
      <c r="C18" s="1">
        <v>0</v>
      </c>
      <c r="D18" s="1">
        <v>36</v>
      </c>
      <c r="E18" s="1">
        <v>36</v>
      </c>
      <c r="F18" s="1" t="s">
        <v>164</v>
      </c>
      <c r="G18" s="1" t="s">
        <v>166</v>
      </c>
      <c r="H18" s="1" t="s">
        <v>168</v>
      </c>
      <c r="I18" s="1">
        <v>0</v>
      </c>
      <c r="J18" s="1">
        <v>0</v>
      </c>
      <c r="K18" s="1" t="s">
        <v>172</v>
      </c>
      <c r="L18" s="1">
        <v>2151</v>
      </c>
      <c r="M18" s="1">
        <v>0</v>
      </c>
      <c r="N18" s="1">
        <v>150</v>
      </c>
      <c r="O18" s="1" t="s">
        <v>177</v>
      </c>
      <c r="P18" s="1">
        <v>38860260</v>
      </c>
      <c r="Q18" s="1">
        <v>376711691</v>
      </c>
      <c r="R18" s="1">
        <v>415571951</v>
      </c>
      <c r="S18" s="1">
        <v>5671637</v>
      </c>
      <c r="T18" s="1">
        <v>842518</v>
      </c>
      <c r="U18" s="1">
        <v>936047</v>
      </c>
      <c r="V18" s="1">
        <v>7450202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12</v>
      </c>
    </row>
    <row r="19" spans="1:39" x14ac:dyDescent="0.25">
      <c r="A19" s="1">
        <v>166</v>
      </c>
      <c r="B19" s="1">
        <v>2013</v>
      </c>
      <c r="C19" s="1">
        <v>0</v>
      </c>
      <c r="D19" s="1">
        <v>36</v>
      </c>
      <c r="E19" s="1">
        <v>36</v>
      </c>
      <c r="F19" s="1" t="s">
        <v>164</v>
      </c>
      <c r="G19" s="1" t="s">
        <v>166</v>
      </c>
      <c r="H19" s="1" t="s">
        <v>168</v>
      </c>
      <c r="I19" s="1">
        <v>0</v>
      </c>
      <c r="J19" s="1">
        <v>0</v>
      </c>
      <c r="K19" s="1" t="s">
        <v>172</v>
      </c>
      <c r="L19" s="1">
        <v>6300.9</v>
      </c>
      <c r="M19" s="1">
        <v>538.38</v>
      </c>
      <c r="N19" s="1">
        <v>89</v>
      </c>
      <c r="O19" s="1" t="s">
        <v>177</v>
      </c>
      <c r="P19" s="1">
        <v>68796491</v>
      </c>
      <c r="Q19" s="1">
        <v>743622140</v>
      </c>
      <c r="R19" s="1">
        <v>812418631</v>
      </c>
      <c r="S19" s="1">
        <v>889235</v>
      </c>
      <c r="T19" s="1">
        <v>1763846</v>
      </c>
      <c r="U19" s="1">
        <v>1143107</v>
      </c>
      <c r="V19" s="1">
        <v>3796188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12</v>
      </c>
    </row>
    <row r="20" spans="1:39" x14ac:dyDescent="0.25">
      <c r="A20" s="1">
        <v>187</v>
      </c>
      <c r="B20" s="1">
        <v>2013</v>
      </c>
      <c r="C20" s="1">
        <v>0</v>
      </c>
      <c r="D20" s="1">
        <v>36</v>
      </c>
      <c r="E20" s="1">
        <v>36</v>
      </c>
      <c r="F20" s="1" t="s">
        <v>164</v>
      </c>
      <c r="G20" s="1" t="s">
        <v>166</v>
      </c>
      <c r="H20" s="1" t="s">
        <v>168</v>
      </c>
      <c r="I20" s="1">
        <v>0</v>
      </c>
      <c r="J20" s="1">
        <v>0</v>
      </c>
      <c r="K20" s="1" t="s">
        <v>172</v>
      </c>
      <c r="L20" s="1">
        <v>2207</v>
      </c>
      <c r="M20" s="1">
        <v>3</v>
      </c>
      <c r="N20" s="1">
        <v>32</v>
      </c>
      <c r="O20" s="1" t="s">
        <v>177</v>
      </c>
      <c r="P20" s="1">
        <v>17030215</v>
      </c>
      <c r="Q20" s="1">
        <v>314731717</v>
      </c>
      <c r="R20" s="1">
        <v>331761932</v>
      </c>
      <c r="S20" s="1">
        <v>476176</v>
      </c>
      <c r="T20" s="1">
        <v>1392677</v>
      </c>
      <c r="U20" s="1">
        <v>89844</v>
      </c>
      <c r="V20" s="1">
        <v>1958697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12</v>
      </c>
    </row>
    <row r="21" spans="1:39" x14ac:dyDescent="0.25">
      <c r="A21" s="1">
        <v>191</v>
      </c>
      <c r="B21" s="1">
        <v>2013</v>
      </c>
      <c r="C21" s="1">
        <v>0</v>
      </c>
      <c r="D21" s="1">
        <v>36</v>
      </c>
      <c r="E21" s="1">
        <v>36</v>
      </c>
      <c r="F21" s="1" t="s">
        <v>164</v>
      </c>
      <c r="G21" s="1" t="s">
        <v>166</v>
      </c>
      <c r="H21" s="1" t="s">
        <v>168</v>
      </c>
      <c r="I21" s="1">
        <v>0</v>
      </c>
      <c r="J21" s="1">
        <v>0</v>
      </c>
      <c r="K21" s="1" t="s">
        <v>172</v>
      </c>
      <c r="L21" s="1">
        <v>2040.23</v>
      </c>
      <c r="M21" s="1">
        <v>180.19</v>
      </c>
      <c r="N21" s="1">
        <v>57</v>
      </c>
      <c r="O21" s="1" t="s">
        <v>177</v>
      </c>
      <c r="P21" s="1">
        <v>27182768</v>
      </c>
      <c r="Q21" s="1">
        <v>525067978</v>
      </c>
      <c r="R21" s="1">
        <v>552250746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12</v>
      </c>
    </row>
    <row r="22" spans="1:39" x14ac:dyDescent="0.25">
      <c r="A22" s="1">
        <v>202</v>
      </c>
      <c r="B22" s="1">
        <v>2013</v>
      </c>
      <c r="C22" s="1">
        <v>0</v>
      </c>
      <c r="D22" s="1">
        <v>36</v>
      </c>
      <c r="E22" s="1">
        <v>36</v>
      </c>
      <c r="F22" s="1" t="s">
        <v>164</v>
      </c>
      <c r="G22" s="1" t="s">
        <v>166</v>
      </c>
      <c r="H22" s="1" t="s">
        <v>168</v>
      </c>
      <c r="I22" s="1">
        <v>0</v>
      </c>
      <c r="J22" s="1">
        <v>0</v>
      </c>
      <c r="K22" s="1" t="s">
        <v>172</v>
      </c>
      <c r="L22" s="1">
        <v>373.34</v>
      </c>
      <c r="M22" s="1">
        <v>188.47</v>
      </c>
      <c r="N22" s="1">
        <v>69</v>
      </c>
      <c r="O22" s="1" t="s">
        <v>177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12</v>
      </c>
    </row>
    <row r="23" spans="1:39" x14ac:dyDescent="0.25">
      <c r="A23" s="1">
        <v>316</v>
      </c>
      <c r="B23" s="1">
        <v>2013</v>
      </c>
      <c r="C23" s="1">
        <v>0</v>
      </c>
      <c r="D23" s="1">
        <v>36</v>
      </c>
      <c r="E23" s="1">
        <v>36</v>
      </c>
      <c r="F23" s="1" t="s">
        <v>164</v>
      </c>
      <c r="G23" s="1" t="s">
        <v>166</v>
      </c>
      <c r="H23" s="1" t="s">
        <v>168</v>
      </c>
      <c r="I23" s="1">
        <v>0</v>
      </c>
      <c r="J23" s="1">
        <v>0</v>
      </c>
      <c r="K23" s="1" t="s">
        <v>172</v>
      </c>
      <c r="L23" s="1">
        <v>6699.82</v>
      </c>
      <c r="M23" s="1">
        <v>58.94</v>
      </c>
      <c r="N23" s="1">
        <v>105</v>
      </c>
      <c r="O23" s="1" t="s">
        <v>177</v>
      </c>
      <c r="P23" s="1">
        <v>50173793</v>
      </c>
      <c r="Q23" s="1">
        <v>1197557183</v>
      </c>
      <c r="R23" s="1">
        <v>1247730976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12</v>
      </c>
    </row>
    <row r="24" spans="1:39" x14ac:dyDescent="0.25">
      <c r="A24" s="1">
        <v>428</v>
      </c>
      <c r="B24" s="1">
        <v>2013</v>
      </c>
      <c r="C24" s="1">
        <v>0</v>
      </c>
      <c r="D24" s="1">
        <v>36</v>
      </c>
      <c r="E24" s="1">
        <v>36</v>
      </c>
      <c r="F24" s="1" t="s">
        <v>164</v>
      </c>
      <c r="G24" s="1" t="s">
        <v>166</v>
      </c>
      <c r="H24" s="1" t="s">
        <v>168</v>
      </c>
      <c r="I24" s="1">
        <v>0</v>
      </c>
      <c r="J24" s="1">
        <v>0</v>
      </c>
      <c r="K24" s="1" t="s">
        <v>172</v>
      </c>
      <c r="L24" s="1">
        <v>237.18</v>
      </c>
      <c r="M24" s="1">
        <v>0</v>
      </c>
      <c r="N24" s="1">
        <v>22</v>
      </c>
      <c r="O24" s="1" t="s">
        <v>177</v>
      </c>
      <c r="P24" s="1">
        <v>1053549</v>
      </c>
      <c r="Q24" s="1">
        <v>14212897</v>
      </c>
      <c r="R24" s="1">
        <v>15266446</v>
      </c>
      <c r="S24" s="1">
        <v>81136</v>
      </c>
      <c r="T24" s="1">
        <v>307039</v>
      </c>
      <c r="U24" s="1">
        <v>0</v>
      </c>
      <c r="V24" s="1">
        <v>388175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12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574"/>
  <sheetViews>
    <sheetView topLeftCell="A551" workbookViewId="0">
      <selection activeCell="B569" sqref="B569"/>
    </sheetView>
  </sheetViews>
  <sheetFormatPr defaultColWidth="9.140625" defaultRowHeight="12.75" x14ac:dyDescent="0.2"/>
  <cols>
    <col min="1" max="256" width="20.7109375" style="125" customWidth="1"/>
    <col min="257" max="16384" width="9.140625" style="125"/>
  </cols>
  <sheetData>
    <row r="1" spans="1:2" x14ac:dyDescent="0.2">
      <c r="A1" s="125" t="s">
        <v>738</v>
      </c>
    </row>
    <row r="2" spans="1:2" x14ac:dyDescent="0.2">
      <c r="A2" s="125" t="s">
        <v>739</v>
      </c>
    </row>
    <row r="3" spans="1:2" x14ac:dyDescent="0.2">
      <c r="A3" s="125" t="s">
        <v>740</v>
      </c>
    </row>
    <row r="4" spans="1:2" x14ac:dyDescent="0.2">
      <c r="A4" s="125" t="s">
        <v>741</v>
      </c>
    </row>
    <row r="5" spans="1:2" x14ac:dyDescent="0.2">
      <c r="A5" s="125" t="s">
        <v>742</v>
      </c>
    </row>
    <row r="6" spans="1:2" x14ac:dyDescent="0.2">
      <c r="A6" s="125" t="s">
        <v>743</v>
      </c>
    </row>
    <row r="8" spans="1:2" x14ac:dyDescent="0.2">
      <c r="A8" s="125" t="s">
        <v>744</v>
      </c>
      <c r="B8" s="125" t="s">
        <v>745</v>
      </c>
    </row>
    <row r="10" spans="1:2" x14ac:dyDescent="0.2">
      <c r="A10" s="125" t="s">
        <v>746</v>
      </c>
    </row>
    <row r="11" spans="1:2" x14ac:dyDescent="0.2">
      <c r="A11" s="125" t="s">
        <v>747</v>
      </c>
      <c r="B11" s="125" t="s">
        <v>744</v>
      </c>
    </row>
    <row r="12" spans="1:2" x14ac:dyDescent="0.2">
      <c r="A12" s="126">
        <v>25934</v>
      </c>
      <c r="B12" s="127">
        <v>1.0118</v>
      </c>
    </row>
    <row r="13" spans="1:2" x14ac:dyDescent="0.2">
      <c r="A13" s="126">
        <v>25965</v>
      </c>
      <c r="B13" s="127">
        <v>1.0075000000000001</v>
      </c>
    </row>
    <row r="14" spans="1:2" x14ac:dyDescent="0.2">
      <c r="A14" s="126">
        <v>25993</v>
      </c>
      <c r="B14" s="127">
        <v>1.0064</v>
      </c>
    </row>
    <row r="15" spans="1:2" x14ac:dyDescent="0.2">
      <c r="A15" s="126">
        <v>26024</v>
      </c>
      <c r="B15" s="127">
        <v>1.0077</v>
      </c>
    </row>
    <row r="16" spans="1:2" x14ac:dyDescent="0.2">
      <c r="A16" s="126">
        <v>26054</v>
      </c>
      <c r="B16" s="127">
        <v>1.0086999999999999</v>
      </c>
    </row>
    <row r="17" spans="1:2" x14ac:dyDescent="0.2">
      <c r="A17" s="126">
        <v>26085</v>
      </c>
      <c r="B17" s="127">
        <v>1.0213000000000001</v>
      </c>
    </row>
    <row r="18" spans="1:2" x14ac:dyDescent="0.2">
      <c r="A18" s="126">
        <v>26115</v>
      </c>
      <c r="B18" s="127">
        <v>1.0213000000000001</v>
      </c>
    </row>
    <row r="19" spans="1:2" x14ac:dyDescent="0.2">
      <c r="A19" s="126">
        <v>26146</v>
      </c>
      <c r="B19" s="127">
        <v>1.0129999999999999</v>
      </c>
    </row>
    <row r="20" spans="1:2" x14ac:dyDescent="0.2">
      <c r="A20" s="126">
        <v>26177</v>
      </c>
      <c r="B20" s="127">
        <v>1.0129999999999999</v>
      </c>
    </row>
    <row r="21" spans="1:2" x14ac:dyDescent="0.2">
      <c r="A21" s="126">
        <v>26207</v>
      </c>
      <c r="B21" s="127">
        <v>1.0046999999999999</v>
      </c>
    </row>
    <row r="22" spans="1:2" x14ac:dyDescent="0.2">
      <c r="A22" s="126">
        <v>26238</v>
      </c>
      <c r="B22" s="127">
        <v>1.0039</v>
      </c>
    </row>
    <row r="23" spans="1:2" x14ac:dyDescent="0.2">
      <c r="A23" s="126">
        <v>26268</v>
      </c>
      <c r="B23" s="127">
        <v>0.99929999999999997</v>
      </c>
    </row>
    <row r="24" spans="1:2" x14ac:dyDescent="0.2">
      <c r="A24" s="126">
        <v>26299</v>
      </c>
      <c r="B24" s="127">
        <v>1.0059</v>
      </c>
    </row>
    <row r="25" spans="1:2" x14ac:dyDescent="0.2">
      <c r="A25" s="126">
        <v>26330</v>
      </c>
      <c r="B25" s="127">
        <v>1.0046999999999999</v>
      </c>
    </row>
    <row r="26" spans="1:2" x14ac:dyDescent="0.2">
      <c r="A26" s="126">
        <v>26359</v>
      </c>
      <c r="B26" s="127">
        <v>0.99850000000000005</v>
      </c>
    </row>
    <row r="27" spans="1:2" x14ac:dyDescent="0.2">
      <c r="A27" s="126">
        <v>26390</v>
      </c>
      <c r="B27" s="127">
        <v>0.99570000000000003</v>
      </c>
    </row>
    <row r="28" spans="1:2" x14ac:dyDescent="0.2">
      <c r="A28" s="126">
        <v>26420</v>
      </c>
      <c r="B28" s="127">
        <v>0.9889</v>
      </c>
    </row>
    <row r="29" spans="1:2" x14ac:dyDescent="0.2">
      <c r="A29" s="126">
        <v>26451</v>
      </c>
      <c r="B29" s="127">
        <v>0.97950000000000004</v>
      </c>
    </row>
    <row r="30" spans="1:2" x14ac:dyDescent="0.2">
      <c r="A30" s="126">
        <v>26481</v>
      </c>
      <c r="B30" s="127">
        <v>0.98399999999999999</v>
      </c>
    </row>
    <row r="31" spans="1:2" x14ac:dyDescent="0.2">
      <c r="A31" s="126">
        <v>26512</v>
      </c>
      <c r="B31" s="127">
        <v>0.98240000000000005</v>
      </c>
    </row>
    <row r="32" spans="1:2" x14ac:dyDescent="0.2">
      <c r="A32" s="126">
        <v>26543</v>
      </c>
      <c r="B32" s="127">
        <v>0.98299999999999998</v>
      </c>
    </row>
    <row r="33" spans="1:2" x14ac:dyDescent="0.2">
      <c r="A33" s="126">
        <v>26573</v>
      </c>
      <c r="B33" s="127">
        <v>0.98270000000000002</v>
      </c>
    </row>
    <row r="34" spans="1:2" x14ac:dyDescent="0.2">
      <c r="A34" s="126">
        <v>26604</v>
      </c>
      <c r="B34" s="127">
        <v>0.98740000000000006</v>
      </c>
    </row>
    <row r="35" spans="1:2" x14ac:dyDescent="0.2">
      <c r="A35" s="126">
        <v>26634</v>
      </c>
      <c r="B35" s="127">
        <v>0.99680000000000002</v>
      </c>
    </row>
    <row r="36" spans="1:2" x14ac:dyDescent="0.2">
      <c r="A36" s="126">
        <v>26665</v>
      </c>
      <c r="B36" s="127">
        <v>0.99929999999999997</v>
      </c>
    </row>
    <row r="37" spans="1:2" x14ac:dyDescent="0.2">
      <c r="A37" s="126">
        <v>26696</v>
      </c>
      <c r="B37" s="127">
        <v>0.99560000000000004</v>
      </c>
    </row>
    <row r="38" spans="1:2" x14ac:dyDescent="0.2">
      <c r="A38" s="126">
        <v>26724</v>
      </c>
      <c r="B38" s="127">
        <v>0.99670000000000003</v>
      </c>
    </row>
    <row r="39" spans="1:2" x14ac:dyDescent="0.2">
      <c r="A39" s="126">
        <v>26755</v>
      </c>
      <c r="B39" s="127">
        <v>1.0006999999999999</v>
      </c>
    </row>
    <row r="40" spans="1:2" x14ac:dyDescent="0.2">
      <c r="A40" s="126">
        <v>26785</v>
      </c>
      <c r="B40" s="127">
        <v>1.0007999999999999</v>
      </c>
    </row>
    <row r="41" spans="1:2" x14ac:dyDescent="0.2">
      <c r="A41" s="126">
        <v>26816</v>
      </c>
      <c r="B41" s="127">
        <v>0.99839999999999995</v>
      </c>
    </row>
    <row r="42" spans="1:2" x14ac:dyDescent="0.2">
      <c r="A42" s="126">
        <v>26846</v>
      </c>
      <c r="B42" s="127">
        <v>0.99950000000000006</v>
      </c>
    </row>
    <row r="43" spans="1:2" x14ac:dyDescent="0.2">
      <c r="A43" s="126">
        <v>26877</v>
      </c>
      <c r="B43" s="127">
        <v>1.0039</v>
      </c>
    </row>
    <row r="44" spans="1:2" x14ac:dyDescent="0.2">
      <c r="A44" s="126">
        <v>26908</v>
      </c>
      <c r="B44" s="127">
        <v>1.0083</v>
      </c>
    </row>
    <row r="45" spans="1:2" x14ac:dyDescent="0.2">
      <c r="A45" s="126">
        <v>26938</v>
      </c>
      <c r="B45" s="127">
        <v>1.0011000000000001</v>
      </c>
    </row>
    <row r="46" spans="1:2" x14ac:dyDescent="0.2">
      <c r="A46" s="126">
        <v>26969</v>
      </c>
      <c r="B46" s="127">
        <v>0.99909999999999999</v>
      </c>
    </row>
    <row r="47" spans="1:2" x14ac:dyDescent="0.2">
      <c r="A47" s="126">
        <v>26999</v>
      </c>
      <c r="B47" s="127">
        <v>0.99939999999999996</v>
      </c>
    </row>
    <row r="48" spans="1:2" x14ac:dyDescent="0.2">
      <c r="A48" s="126">
        <v>27030</v>
      </c>
      <c r="B48" s="127">
        <v>0.99150000000000005</v>
      </c>
    </row>
    <row r="49" spans="1:2" x14ac:dyDescent="0.2">
      <c r="A49" s="126">
        <v>27061</v>
      </c>
      <c r="B49" s="127">
        <v>0.97660000000000002</v>
      </c>
    </row>
    <row r="50" spans="1:2" x14ac:dyDescent="0.2">
      <c r="A50" s="126">
        <v>27089</v>
      </c>
      <c r="B50" s="127">
        <v>0.97199999999999998</v>
      </c>
    </row>
    <row r="51" spans="1:2" x14ac:dyDescent="0.2">
      <c r="A51" s="126">
        <v>27120</v>
      </c>
      <c r="B51" s="127">
        <v>0.96760000000000002</v>
      </c>
    </row>
    <row r="52" spans="1:2" x14ac:dyDescent="0.2">
      <c r="A52" s="126">
        <v>27150</v>
      </c>
      <c r="B52" s="127">
        <v>0.96230000000000004</v>
      </c>
    </row>
    <row r="53" spans="1:2" x14ac:dyDescent="0.2">
      <c r="A53" s="126">
        <v>27181</v>
      </c>
      <c r="B53" s="127">
        <v>0.96640000000000004</v>
      </c>
    </row>
    <row r="54" spans="1:2" x14ac:dyDescent="0.2">
      <c r="A54" s="126">
        <v>27211</v>
      </c>
      <c r="B54" s="127">
        <v>0.97629999999999995</v>
      </c>
    </row>
    <row r="55" spans="1:2" x14ac:dyDescent="0.2">
      <c r="A55" s="126">
        <v>27242</v>
      </c>
      <c r="B55" s="127">
        <v>0.97989999999999999</v>
      </c>
    </row>
    <row r="56" spans="1:2" x14ac:dyDescent="0.2">
      <c r="A56" s="126">
        <v>27273</v>
      </c>
      <c r="B56" s="127">
        <v>0.98640000000000005</v>
      </c>
    </row>
    <row r="57" spans="1:2" x14ac:dyDescent="0.2">
      <c r="A57" s="126">
        <v>27303</v>
      </c>
      <c r="B57" s="127">
        <v>0.98299999999999998</v>
      </c>
    </row>
    <row r="58" spans="1:2" x14ac:dyDescent="0.2">
      <c r="A58" s="126">
        <v>27334</v>
      </c>
      <c r="B58" s="127">
        <v>0.98740000000000006</v>
      </c>
    </row>
    <row r="59" spans="1:2" x14ac:dyDescent="0.2">
      <c r="A59" s="126">
        <v>27364</v>
      </c>
      <c r="B59" s="127">
        <v>0.98819999999999997</v>
      </c>
    </row>
    <row r="60" spans="1:2" x14ac:dyDescent="0.2">
      <c r="A60" s="126">
        <v>27395</v>
      </c>
      <c r="B60" s="127">
        <v>0.99480000000000002</v>
      </c>
    </row>
    <row r="61" spans="1:2" x14ac:dyDescent="0.2">
      <c r="A61" s="126">
        <v>27426</v>
      </c>
      <c r="B61" s="127">
        <v>1.0004</v>
      </c>
    </row>
    <row r="62" spans="1:2" x14ac:dyDescent="0.2">
      <c r="A62" s="126">
        <v>27454</v>
      </c>
      <c r="B62" s="127">
        <v>1.0004999999999999</v>
      </c>
    </row>
    <row r="63" spans="1:2" x14ac:dyDescent="0.2">
      <c r="A63" s="126">
        <v>27485</v>
      </c>
      <c r="B63" s="127">
        <v>1.0109999999999999</v>
      </c>
    </row>
    <row r="64" spans="1:2" x14ac:dyDescent="0.2">
      <c r="A64" s="126">
        <v>27515</v>
      </c>
      <c r="B64" s="127">
        <v>1.0286</v>
      </c>
    </row>
    <row r="65" spans="1:2" x14ac:dyDescent="0.2">
      <c r="A65" s="126">
        <v>27546</v>
      </c>
      <c r="B65" s="127">
        <v>1.0264</v>
      </c>
    </row>
    <row r="66" spans="1:2" x14ac:dyDescent="0.2">
      <c r="A66" s="126">
        <v>27576</v>
      </c>
      <c r="B66" s="127">
        <v>1.0308999999999999</v>
      </c>
    </row>
    <row r="67" spans="1:2" x14ac:dyDescent="0.2">
      <c r="A67" s="126">
        <v>27607</v>
      </c>
      <c r="B67" s="127">
        <v>1.0354000000000001</v>
      </c>
    </row>
    <row r="68" spans="1:2" x14ac:dyDescent="0.2">
      <c r="A68" s="126">
        <v>27638</v>
      </c>
      <c r="B68" s="127">
        <v>1.0263</v>
      </c>
    </row>
    <row r="69" spans="1:2" x14ac:dyDescent="0.2">
      <c r="A69" s="126">
        <v>27668</v>
      </c>
      <c r="B69" s="127">
        <v>1.0250999999999999</v>
      </c>
    </row>
    <row r="70" spans="1:2" x14ac:dyDescent="0.2">
      <c r="A70" s="126">
        <v>27699</v>
      </c>
      <c r="B70" s="127">
        <v>1.0139</v>
      </c>
    </row>
    <row r="71" spans="1:2" x14ac:dyDescent="0.2">
      <c r="A71" s="126">
        <v>27729</v>
      </c>
      <c r="B71" s="127">
        <v>1.0139</v>
      </c>
    </row>
    <row r="72" spans="1:2" x14ac:dyDescent="0.2">
      <c r="A72" s="126">
        <v>27760</v>
      </c>
      <c r="B72" s="127">
        <v>1.0065</v>
      </c>
    </row>
    <row r="73" spans="1:2" x14ac:dyDescent="0.2">
      <c r="A73" s="126">
        <v>27791</v>
      </c>
      <c r="B73" s="127">
        <v>0.99350000000000005</v>
      </c>
    </row>
    <row r="74" spans="1:2" x14ac:dyDescent="0.2">
      <c r="A74" s="126">
        <v>27820</v>
      </c>
      <c r="B74" s="127">
        <v>0.9859</v>
      </c>
    </row>
    <row r="75" spans="1:2" x14ac:dyDescent="0.2">
      <c r="A75" s="126">
        <v>27851</v>
      </c>
      <c r="B75" s="127">
        <v>0.98360000000000003</v>
      </c>
    </row>
    <row r="76" spans="1:2" x14ac:dyDescent="0.2">
      <c r="A76" s="126">
        <v>27881</v>
      </c>
      <c r="B76" s="127">
        <v>0.98019999999999996</v>
      </c>
    </row>
    <row r="77" spans="1:2" x14ac:dyDescent="0.2">
      <c r="A77" s="126">
        <v>27912</v>
      </c>
      <c r="B77" s="127">
        <v>0.97360000000000002</v>
      </c>
    </row>
    <row r="78" spans="1:2" x14ac:dyDescent="0.2">
      <c r="A78" s="126">
        <v>27942</v>
      </c>
      <c r="B78" s="127">
        <v>0.97219999999999995</v>
      </c>
    </row>
    <row r="79" spans="1:2" x14ac:dyDescent="0.2">
      <c r="A79" s="126">
        <v>27973</v>
      </c>
      <c r="B79" s="127">
        <v>0.98540000000000005</v>
      </c>
    </row>
    <row r="80" spans="1:2" x14ac:dyDescent="0.2">
      <c r="A80" s="126">
        <v>28004</v>
      </c>
      <c r="B80" s="127">
        <v>0.97509999999999997</v>
      </c>
    </row>
    <row r="81" spans="1:2" x14ac:dyDescent="0.2">
      <c r="A81" s="126">
        <v>28034</v>
      </c>
      <c r="B81" s="127">
        <v>0.97270000000000001</v>
      </c>
    </row>
    <row r="82" spans="1:2" x14ac:dyDescent="0.2">
      <c r="A82" s="126">
        <v>28065</v>
      </c>
      <c r="B82" s="127">
        <v>0.9859</v>
      </c>
    </row>
    <row r="83" spans="1:2" x14ac:dyDescent="0.2">
      <c r="A83" s="126">
        <v>28095</v>
      </c>
      <c r="B83" s="127">
        <v>1.0183</v>
      </c>
    </row>
    <row r="84" spans="1:2" x14ac:dyDescent="0.2">
      <c r="A84" s="126">
        <v>28126</v>
      </c>
      <c r="B84" s="127">
        <v>1.0103</v>
      </c>
    </row>
    <row r="85" spans="1:2" x14ac:dyDescent="0.2">
      <c r="A85" s="126">
        <v>28157</v>
      </c>
      <c r="B85" s="127">
        <v>1.0279</v>
      </c>
    </row>
    <row r="86" spans="1:2" x14ac:dyDescent="0.2">
      <c r="A86" s="126">
        <v>28185</v>
      </c>
      <c r="B86" s="127">
        <v>1.0512999999999999</v>
      </c>
    </row>
    <row r="87" spans="1:2" x14ac:dyDescent="0.2">
      <c r="A87" s="126">
        <v>28216</v>
      </c>
      <c r="B87" s="127">
        <v>1.0515000000000001</v>
      </c>
    </row>
    <row r="88" spans="1:2" x14ac:dyDescent="0.2">
      <c r="A88" s="126">
        <v>28246</v>
      </c>
      <c r="B88" s="127">
        <v>1.0486</v>
      </c>
    </row>
    <row r="89" spans="1:2" x14ac:dyDescent="0.2">
      <c r="A89" s="126">
        <v>28277</v>
      </c>
      <c r="B89" s="127">
        <v>1.0577000000000001</v>
      </c>
    </row>
    <row r="90" spans="1:2" x14ac:dyDescent="0.2">
      <c r="A90" s="126">
        <v>28307</v>
      </c>
      <c r="B90" s="127">
        <v>1.0611999999999999</v>
      </c>
    </row>
    <row r="91" spans="1:2" x14ac:dyDescent="0.2">
      <c r="A91" s="126">
        <v>28338</v>
      </c>
      <c r="B91" s="127">
        <v>1.075</v>
      </c>
    </row>
    <row r="92" spans="1:2" x14ac:dyDescent="0.2">
      <c r="A92" s="126">
        <v>28369</v>
      </c>
      <c r="B92" s="127">
        <v>1.0732999999999999</v>
      </c>
    </row>
    <row r="93" spans="1:2" x14ac:dyDescent="0.2">
      <c r="A93" s="126">
        <v>28399</v>
      </c>
      <c r="B93" s="127">
        <v>1.0989</v>
      </c>
    </row>
    <row r="94" spans="1:2" x14ac:dyDescent="0.2">
      <c r="A94" s="126">
        <v>28430</v>
      </c>
      <c r="B94" s="127">
        <v>1.1093</v>
      </c>
    </row>
    <row r="95" spans="1:2" x14ac:dyDescent="0.2">
      <c r="A95" s="126">
        <v>28460</v>
      </c>
      <c r="B95" s="127">
        <v>1.0972999999999999</v>
      </c>
    </row>
    <row r="96" spans="1:2" x14ac:dyDescent="0.2">
      <c r="A96" s="126">
        <v>28491</v>
      </c>
      <c r="B96" s="127">
        <v>1.1012</v>
      </c>
    </row>
    <row r="97" spans="1:2" x14ac:dyDescent="0.2">
      <c r="A97" s="126">
        <v>28522</v>
      </c>
      <c r="B97" s="127">
        <v>1.113</v>
      </c>
    </row>
    <row r="98" spans="1:2" x14ac:dyDescent="0.2">
      <c r="A98" s="126">
        <v>28550</v>
      </c>
      <c r="B98" s="127">
        <v>1.1257999999999999</v>
      </c>
    </row>
    <row r="99" spans="1:2" x14ac:dyDescent="0.2">
      <c r="A99" s="126">
        <v>28581</v>
      </c>
      <c r="B99" s="127">
        <v>1.1416999999999999</v>
      </c>
    </row>
    <row r="100" spans="1:2" x14ac:dyDescent="0.2">
      <c r="A100" s="126">
        <v>28611</v>
      </c>
      <c r="B100" s="127">
        <v>1.1186</v>
      </c>
    </row>
    <row r="101" spans="1:2" x14ac:dyDescent="0.2">
      <c r="A101" s="126">
        <v>28642</v>
      </c>
      <c r="B101" s="127">
        <v>1.1217999999999999</v>
      </c>
    </row>
    <row r="102" spans="1:2" x14ac:dyDescent="0.2">
      <c r="A102" s="126">
        <v>28672</v>
      </c>
      <c r="B102" s="127">
        <v>1.1246</v>
      </c>
    </row>
    <row r="103" spans="1:2" x14ac:dyDescent="0.2">
      <c r="A103" s="126">
        <v>28703</v>
      </c>
      <c r="B103" s="127">
        <v>1.1404000000000001</v>
      </c>
    </row>
    <row r="104" spans="1:2" x14ac:dyDescent="0.2">
      <c r="A104" s="126">
        <v>28734</v>
      </c>
      <c r="B104" s="127">
        <v>1.1664000000000001</v>
      </c>
    </row>
    <row r="105" spans="1:2" x14ac:dyDescent="0.2">
      <c r="A105" s="126">
        <v>28764</v>
      </c>
      <c r="B105" s="127">
        <v>1.1828000000000001</v>
      </c>
    </row>
    <row r="106" spans="1:2" x14ac:dyDescent="0.2">
      <c r="A106" s="126">
        <v>28795</v>
      </c>
      <c r="B106" s="127">
        <v>1.1731</v>
      </c>
    </row>
    <row r="107" spans="1:2" x14ac:dyDescent="0.2">
      <c r="A107" s="126">
        <v>28825</v>
      </c>
      <c r="B107" s="127">
        <v>1.1798</v>
      </c>
    </row>
    <row r="108" spans="1:2" x14ac:dyDescent="0.2">
      <c r="A108" s="126">
        <v>28856</v>
      </c>
      <c r="B108" s="127">
        <v>1.1899</v>
      </c>
    </row>
    <row r="109" spans="1:2" x14ac:dyDescent="0.2">
      <c r="A109" s="126">
        <v>28887</v>
      </c>
      <c r="B109" s="127">
        <v>1.1956</v>
      </c>
    </row>
    <row r="110" spans="1:2" x14ac:dyDescent="0.2">
      <c r="A110" s="126">
        <v>28915</v>
      </c>
      <c r="B110" s="127">
        <v>1.1738999999999999</v>
      </c>
    </row>
    <row r="111" spans="1:2" x14ac:dyDescent="0.2">
      <c r="A111" s="126">
        <v>28946</v>
      </c>
      <c r="B111" s="127">
        <v>1.1464000000000001</v>
      </c>
    </row>
    <row r="112" spans="1:2" x14ac:dyDescent="0.2">
      <c r="A112" s="126">
        <v>28976</v>
      </c>
      <c r="B112" s="127">
        <v>1.1556</v>
      </c>
    </row>
    <row r="113" spans="1:2" x14ac:dyDescent="0.2">
      <c r="A113" s="126">
        <v>29007</v>
      </c>
      <c r="B113" s="127">
        <v>1.1724000000000001</v>
      </c>
    </row>
    <row r="114" spans="1:2" x14ac:dyDescent="0.2">
      <c r="A114" s="126">
        <v>29037</v>
      </c>
      <c r="B114" s="127">
        <v>1.1638999999999999</v>
      </c>
    </row>
    <row r="115" spans="1:2" x14ac:dyDescent="0.2">
      <c r="A115" s="126">
        <v>29068</v>
      </c>
      <c r="B115" s="127">
        <v>1.1706000000000001</v>
      </c>
    </row>
    <row r="116" spans="1:2" x14ac:dyDescent="0.2">
      <c r="A116" s="126">
        <v>29099</v>
      </c>
      <c r="B116" s="127">
        <v>1.1653</v>
      </c>
    </row>
    <row r="117" spans="1:2" x14ac:dyDescent="0.2">
      <c r="A117" s="126">
        <v>29129</v>
      </c>
      <c r="B117" s="127">
        <v>1.1754</v>
      </c>
    </row>
    <row r="118" spans="1:2" x14ac:dyDescent="0.2">
      <c r="A118" s="126">
        <v>29160</v>
      </c>
      <c r="B118" s="127">
        <v>1.1797</v>
      </c>
    </row>
    <row r="119" spans="1:2" x14ac:dyDescent="0.2">
      <c r="A119" s="126">
        <v>29190</v>
      </c>
      <c r="B119" s="127">
        <v>1.17</v>
      </c>
    </row>
    <row r="120" spans="1:2" x14ac:dyDescent="0.2">
      <c r="A120" s="126">
        <v>29221</v>
      </c>
      <c r="B120" s="127">
        <v>1.1639999999999999</v>
      </c>
    </row>
    <row r="121" spans="1:2" x14ac:dyDescent="0.2">
      <c r="A121" s="126">
        <v>29252</v>
      </c>
      <c r="B121" s="127">
        <v>1.1555</v>
      </c>
    </row>
    <row r="122" spans="1:2" x14ac:dyDescent="0.2">
      <c r="A122" s="126">
        <v>29281</v>
      </c>
      <c r="B122" s="127">
        <v>1.1731</v>
      </c>
    </row>
    <row r="123" spans="1:2" x14ac:dyDescent="0.2">
      <c r="A123" s="126">
        <v>29312</v>
      </c>
      <c r="B123" s="127">
        <v>1.1860999999999999</v>
      </c>
    </row>
    <row r="124" spans="1:2" x14ac:dyDescent="0.2">
      <c r="A124" s="126">
        <v>29342</v>
      </c>
      <c r="B124" s="127">
        <v>1.1740999999999999</v>
      </c>
    </row>
    <row r="125" spans="1:2" x14ac:dyDescent="0.2">
      <c r="A125" s="126">
        <v>29373</v>
      </c>
      <c r="B125" s="127">
        <v>1.1516</v>
      </c>
    </row>
    <row r="126" spans="1:2" x14ac:dyDescent="0.2">
      <c r="A126" s="126">
        <v>29403</v>
      </c>
      <c r="B126" s="127">
        <v>1.1523000000000001</v>
      </c>
    </row>
    <row r="127" spans="1:2" x14ac:dyDescent="0.2">
      <c r="A127" s="126">
        <v>29434</v>
      </c>
      <c r="B127" s="127">
        <v>1.1592</v>
      </c>
    </row>
    <row r="128" spans="1:2" x14ac:dyDescent="0.2">
      <c r="A128" s="126">
        <v>29465</v>
      </c>
      <c r="B128" s="127">
        <v>1.1647000000000001</v>
      </c>
    </row>
    <row r="129" spans="1:2" x14ac:dyDescent="0.2">
      <c r="A129" s="126">
        <v>29495</v>
      </c>
      <c r="B129" s="127">
        <v>1.1691</v>
      </c>
    </row>
    <row r="130" spans="1:2" x14ac:dyDescent="0.2">
      <c r="A130" s="126">
        <v>29526</v>
      </c>
      <c r="B130" s="127">
        <v>1.1863999999999999</v>
      </c>
    </row>
    <row r="131" spans="1:2" x14ac:dyDescent="0.2">
      <c r="A131" s="126">
        <v>29556</v>
      </c>
      <c r="B131" s="127">
        <v>1.1968000000000001</v>
      </c>
    </row>
    <row r="132" spans="1:2" x14ac:dyDescent="0.2">
      <c r="A132" s="126">
        <v>29587</v>
      </c>
      <c r="B132" s="127">
        <v>1.1909000000000001</v>
      </c>
    </row>
    <row r="133" spans="1:2" x14ac:dyDescent="0.2">
      <c r="A133" s="126">
        <v>29618</v>
      </c>
      <c r="B133" s="127">
        <v>1.1983999999999999</v>
      </c>
    </row>
    <row r="134" spans="1:2" x14ac:dyDescent="0.2">
      <c r="A134" s="126">
        <v>29646</v>
      </c>
      <c r="B134" s="127">
        <v>1.1914</v>
      </c>
    </row>
    <row r="135" spans="1:2" x14ac:dyDescent="0.2">
      <c r="A135" s="126">
        <v>29677</v>
      </c>
      <c r="B135" s="127">
        <v>1.1910000000000001</v>
      </c>
    </row>
    <row r="136" spans="1:2" x14ac:dyDescent="0.2">
      <c r="A136" s="126">
        <v>29707</v>
      </c>
      <c r="B136" s="127">
        <v>1.2010000000000001</v>
      </c>
    </row>
    <row r="137" spans="1:2" x14ac:dyDescent="0.2">
      <c r="A137" s="126">
        <v>29738</v>
      </c>
      <c r="B137" s="127">
        <v>1.2040999999999999</v>
      </c>
    </row>
    <row r="138" spans="1:2" x14ac:dyDescent="0.2">
      <c r="A138" s="126">
        <v>29768</v>
      </c>
      <c r="B138" s="127">
        <v>1.2107000000000001</v>
      </c>
    </row>
    <row r="139" spans="1:2" x14ac:dyDescent="0.2">
      <c r="A139" s="126">
        <v>29799</v>
      </c>
      <c r="B139" s="127">
        <v>1.2232000000000001</v>
      </c>
    </row>
    <row r="140" spans="1:2" x14ac:dyDescent="0.2">
      <c r="A140" s="126">
        <v>29830</v>
      </c>
      <c r="B140" s="127">
        <v>1.2008000000000001</v>
      </c>
    </row>
    <row r="141" spans="1:2" x14ac:dyDescent="0.2">
      <c r="A141" s="126">
        <v>29860</v>
      </c>
      <c r="B141" s="127">
        <v>1.2029000000000001</v>
      </c>
    </row>
    <row r="142" spans="1:2" x14ac:dyDescent="0.2">
      <c r="A142" s="126">
        <v>29891</v>
      </c>
      <c r="B142" s="127">
        <v>1.1872</v>
      </c>
    </row>
    <row r="143" spans="1:2" x14ac:dyDescent="0.2">
      <c r="A143" s="126">
        <v>29921</v>
      </c>
      <c r="B143" s="127">
        <v>1.1851</v>
      </c>
    </row>
    <row r="144" spans="1:2" x14ac:dyDescent="0.2">
      <c r="A144" s="126">
        <v>29952</v>
      </c>
      <c r="B144" s="127">
        <v>1.1926000000000001</v>
      </c>
    </row>
    <row r="145" spans="1:2" x14ac:dyDescent="0.2">
      <c r="A145" s="126">
        <v>29983</v>
      </c>
      <c r="B145" s="127">
        <v>1.214</v>
      </c>
    </row>
    <row r="146" spans="1:2" x14ac:dyDescent="0.2">
      <c r="A146" s="126">
        <v>30011</v>
      </c>
      <c r="B146" s="127">
        <v>1.2204999999999999</v>
      </c>
    </row>
    <row r="147" spans="1:2" x14ac:dyDescent="0.2">
      <c r="A147" s="126">
        <v>30042</v>
      </c>
      <c r="B147" s="127">
        <v>1.2252000000000001</v>
      </c>
    </row>
    <row r="148" spans="1:2" x14ac:dyDescent="0.2">
      <c r="A148" s="126">
        <v>30072</v>
      </c>
      <c r="B148" s="127">
        <v>1.2336</v>
      </c>
    </row>
    <row r="149" spans="1:2" x14ac:dyDescent="0.2">
      <c r="A149" s="126">
        <v>30103</v>
      </c>
      <c r="B149" s="127">
        <v>1.2756000000000001</v>
      </c>
    </row>
    <row r="150" spans="1:2" x14ac:dyDescent="0.2">
      <c r="A150" s="126">
        <v>30133</v>
      </c>
      <c r="B150" s="127">
        <v>1.27</v>
      </c>
    </row>
    <row r="151" spans="1:2" x14ac:dyDescent="0.2">
      <c r="A151" s="126">
        <v>30164</v>
      </c>
      <c r="B151" s="127">
        <v>1.2452000000000001</v>
      </c>
    </row>
    <row r="152" spans="1:2" x14ac:dyDescent="0.2">
      <c r="A152" s="126">
        <v>30195</v>
      </c>
      <c r="B152" s="127">
        <v>1.2347999999999999</v>
      </c>
    </row>
    <row r="153" spans="1:2" x14ac:dyDescent="0.2">
      <c r="A153" s="126">
        <v>30225</v>
      </c>
      <c r="B153" s="127">
        <v>1.2301</v>
      </c>
    </row>
    <row r="154" spans="1:2" x14ac:dyDescent="0.2">
      <c r="A154" s="126">
        <v>30256</v>
      </c>
      <c r="B154" s="127">
        <v>1.2262</v>
      </c>
    </row>
    <row r="155" spans="1:2" x14ac:dyDescent="0.2">
      <c r="A155" s="126">
        <v>30286</v>
      </c>
      <c r="B155" s="127">
        <v>1.2384999999999999</v>
      </c>
    </row>
    <row r="156" spans="1:2" x14ac:dyDescent="0.2">
      <c r="A156" s="126">
        <v>30317</v>
      </c>
      <c r="B156" s="127">
        <v>1.2286999999999999</v>
      </c>
    </row>
    <row r="157" spans="1:2" x14ac:dyDescent="0.2">
      <c r="A157" s="126">
        <v>30348</v>
      </c>
      <c r="B157" s="127">
        <v>1.2277</v>
      </c>
    </row>
    <row r="158" spans="1:2" x14ac:dyDescent="0.2">
      <c r="A158" s="126">
        <v>30376</v>
      </c>
      <c r="B158" s="127">
        <v>1.2262999999999999</v>
      </c>
    </row>
    <row r="159" spans="1:2" x14ac:dyDescent="0.2">
      <c r="A159" s="126">
        <v>30407</v>
      </c>
      <c r="B159" s="127">
        <v>1.2324999999999999</v>
      </c>
    </row>
    <row r="160" spans="1:2" x14ac:dyDescent="0.2">
      <c r="A160" s="126">
        <v>30437</v>
      </c>
      <c r="B160" s="127">
        <v>1.2292000000000001</v>
      </c>
    </row>
    <row r="161" spans="1:2" x14ac:dyDescent="0.2">
      <c r="A161" s="126">
        <v>30468</v>
      </c>
      <c r="B161" s="127">
        <v>1.2323</v>
      </c>
    </row>
    <row r="162" spans="1:2" x14ac:dyDescent="0.2">
      <c r="A162" s="126">
        <v>30498</v>
      </c>
      <c r="B162" s="127">
        <v>1.2323</v>
      </c>
    </row>
    <row r="163" spans="1:2" x14ac:dyDescent="0.2">
      <c r="A163" s="126">
        <v>30529</v>
      </c>
      <c r="B163" s="127">
        <v>1.2338</v>
      </c>
    </row>
    <row r="164" spans="1:2" x14ac:dyDescent="0.2">
      <c r="A164" s="126">
        <v>30560</v>
      </c>
      <c r="B164" s="127">
        <v>1.2325999999999999</v>
      </c>
    </row>
    <row r="165" spans="1:2" x14ac:dyDescent="0.2">
      <c r="A165" s="126">
        <v>30590</v>
      </c>
      <c r="B165" s="127">
        <v>1.232</v>
      </c>
    </row>
    <row r="166" spans="1:2" x14ac:dyDescent="0.2">
      <c r="A166" s="126">
        <v>30621</v>
      </c>
      <c r="B166" s="127">
        <v>1.2366999999999999</v>
      </c>
    </row>
    <row r="167" spans="1:2" x14ac:dyDescent="0.2">
      <c r="A167" s="126">
        <v>30651</v>
      </c>
      <c r="B167" s="127">
        <v>1.2468999999999999</v>
      </c>
    </row>
    <row r="168" spans="1:2" x14ac:dyDescent="0.2">
      <c r="A168" s="126">
        <v>30682</v>
      </c>
      <c r="B168" s="127">
        <v>1.2484</v>
      </c>
    </row>
    <row r="169" spans="1:2" x14ac:dyDescent="0.2">
      <c r="A169" s="126">
        <v>30713</v>
      </c>
      <c r="B169" s="127">
        <v>1.248</v>
      </c>
    </row>
    <row r="170" spans="1:2" x14ac:dyDescent="0.2">
      <c r="A170" s="126">
        <v>30742</v>
      </c>
      <c r="B170" s="127">
        <v>1.2697000000000001</v>
      </c>
    </row>
    <row r="171" spans="1:2" x14ac:dyDescent="0.2">
      <c r="A171" s="126">
        <v>30773</v>
      </c>
      <c r="B171" s="127">
        <v>1.2796000000000001</v>
      </c>
    </row>
    <row r="172" spans="1:2" x14ac:dyDescent="0.2">
      <c r="A172" s="126">
        <v>30803</v>
      </c>
      <c r="B172" s="127">
        <v>1.2944</v>
      </c>
    </row>
    <row r="173" spans="1:2" x14ac:dyDescent="0.2">
      <c r="A173" s="126">
        <v>30834</v>
      </c>
      <c r="B173" s="127">
        <v>1.304</v>
      </c>
    </row>
    <row r="174" spans="1:2" x14ac:dyDescent="0.2">
      <c r="A174" s="126">
        <v>30864</v>
      </c>
      <c r="B174" s="127">
        <v>1.3238000000000001</v>
      </c>
    </row>
    <row r="175" spans="1:2" x14ac:dyDescent="0.2">
      <c r="A175" s="126">
        <v>30895</v>
      </c>
      <c r="B175" s="127">
        <v>1.3035000000000001</v>
      </c>
    </row>
    <row r="176" spans="1:2" x14ac:dyDescent="0.2">
      <c r="A176" s="126">
        <v>30926</v>
      </c>
      <c r="B176" s="127">
        <v>1.3145</v>
      </c>
    </row>
    <row r="177" spans="1:2" x14ac:dyDescent="0.2">
      <c r="A177" s="126">
        <v>30956</v>
      </c>
      <c r="B177" s="127">
        <v>1.319</v>
      </c>
    </row>
    <row r="178" spans="1:2" x14ac:dyDescent="0.2">
      <c r="A178" s="126">
        <v>30987</v>
      </c>
      <c r="B178" s="127">
        <v>1.3168</v>
      </c>
    </row>
    <row r="179" spans="1:2" x14ac:dyDescent="0.2">
      <c r="A179" s="126">
        <v>31017</v>
      </c>
      <c r="B179" s="127">
        <v>1.3201000000000001</v>
      </c>
    </row>
    <row r="180" spans="1:2" x14ac:dyDescent="0.2">
      <c r="A180" s="126">
        <v>31048</v>
      </c>
      <c r="B180" s="127">
        <v>1.3240000000000001</v>
      </c>
    </row>
    <row r="181" spans="1:2" x14ac:dyDescent="0.2">
      <c r="A181" s="126">
        <v>31079</v>
      </c>
      <c r="B181" s="127">
        <v>1.3547</v>
      </c>
    </row>
    <row r="182" spans="1:2" x14ac:dyDescent="0.2">
      <c r="A182" s="126">
        <v>31107</v>
      </c>
      <c r="B182" s="127">
        <v>1.3839999999999999</v>
      </c>
    </row>
    <row r="183" spans="1:2" x14ac:dyDescent="0.2">
      <c r="A183" s="126">
        <v>31138</v>
      </c>
      <c r="B183" s="127">
        <v>1.3657999999999999</v>
      </c>
    </row>
    <row r="184" spans="1:2" x14ac:dyDescent="0.2">
      <c r="A184" s="126">
        <v>31168</v>
      </c>
      <c r="B184" s="127">
        <v>1.3755999999999999</v>
      </c>
    </row>
    <row r="185" spans="1:2" x14ac:dyDescent="0.2">
      <c r="A185" s="126">
        <v>31199</v>
      </c>
      <c r="B185" s="127">
        <v>1.3675999999999999</v>
      </c>
    </row>
    <row r="186" spans="1:2" x14ac:dyDescent="0.2">
      <c r="A186" s="126">
        <v>31229</v>
      </c>
      <c r="B186" s="127">
        <v>1.3526</v>
      </c>
    </row>
    <row r="187" spans="1:2" x14ac:dyDescent="0.2">
      <c r="A187" s="126">
        <v>31260</v>
      </c>
      <c r="B187" s="127">
        <v>1.3574999999999999</v>
      </c>
    </row>
    <row r="188" spans="1:2" x14ac:dyDescent="0.2">
      <c r="A188" s="126">
        <v>31291</v>
      </c>
      <c r="B188" s="127">
        <v>1.3703000000000001</v>
      </c>
    </row>
    <row r="189" spans="1:2" x14ac:dyDescent="0.2">
      <c r="A189" s="126">
        <v>31321</v>
      </c>
      <c r="B189" s="127">
        <v>1.3667</v>
      </c>
    </row>
    <row r="190" spans="1:2" x14ac:dyDescent="0.2">
      <c r="A190" s="126">
        <v>31352</v>
      </c>
      <c r="B190" s="127">
        <v>1.3765000000000001</v>
      </c>
    </row>
    <row r="191" spans="1:2" x14ac:dyDescent="0.2">
      <c r="A191" s="126">
        <v>31382</v>
      </c>
      <c r="B191" s="127">
        <v>1.3955</v>
      </c>
    </row>
    <row r="192" spans="1:2" x14ac:dyDescent="0.2">
      <c r="A192" s="126">
        <v>31413</v>
      </c>
      <c r="B192" s="127">
        <v>1.407</v>
      </c>
    </row>
    <row r="193" spans="1:2" x14ac:dyDescent="0.2">
      <c r="A193" s="126">
        <v>31444</v>
      </c>
      <c r="B193" s="127">
        <v>1.4043000000000001</v>
      </c>
    </row>
    <row r="194" spans="1:2" x14ac:dyDescent="0.2">
      <c r="A194" s="126">
        <v>31472</v>
      </c>
      <c r="B194" s="127">
        <v>1.4009</v>
      </c>
    </row>
    <row r="195" spans="1:2" x14ac:dyDescent="0.2">
      <c r="A195" s="126">
        <v>31503</v>
      </c>
      <c r="B195" s="127">
        <v>1.3878999999999999</v>
      </c>
    </row>
    <row r="196" spans="1:2" x14ac:dyDescent="0.2">
      <c r="A196" s="126">
        <v>31533</v>
      </c>
      <c r="B196" s="127">
        <v>1.3756999999999999</v>
      </c>
    </row>
    <row r="197" spans="1:2" x14ac:dyDescent="0.2">
      <c r="A197" s="126">
        <v>31564</v>
      </c>
      <c r="B197" s="127">
        <v>1.3898999999999999</v>
      </c>
    </row>
    <row r="198" spans="1:2" x14ac:dyDescent="0.2">
      <c r="A198" s="126">
        <v>31594</v>
      </c>
      <c r="B198" s="127">
        <v>1.3808</v>
      </c>
    </row>
    <row r="199" spans="1:2" x14ac:dyDescent="0.2">
      <c r="A199" s="126">
        <v>31625</v>
      </c>
      <c r="B199" s="127">
        <v>1.3885000000000001</v>
      </c>
    </row>
    <row r="200" spans="1:2" x14ac:dyDescent="0.2">
      <c r="A200" s="126">
        <v>31656</v>
      </c>
      <c r="B200" s="127">
        <v>1.3873</v>
      </c>
    </row>
    <row r="201" spans="1:2" x14ac:dyDescent="0.2">
      <c r="A201" s="126">
        <v>31686</v>
      </c>
      <c r="B201" s="127">
        <v>1.3885000000000001</v>
      </c>
    </row>
    <row r="202" spans="1:2" x14ac:dyDescent="0.2">
      <c r="A202" s="126">
        <v>31717</v>
      </c>
      <c r="B202" s="127">
        <v>1.3863000000000001</v>
      </c>
    </row>
    <row r="203" spans="1:2" x14ac:dyDescent="0.2">
      <c r="A203" s="126">
        <v>31747</v>
      </c>
      <c r="B203" s="127">
        <v>1.3801000000000001</v>
      </c>
    </row>
    <row r="204" spans="1:2" x14ac:dyDescent="0.2">
      <c r="A204" s="126">
        <v>31778</v>
      </c>
      <c r="B204" s="127">
        <v>1.3606</v>
      </c>
    </row>
    <row r="205" spans="1:2" x14ac:dyDescent="0.2">
      <c r="A205" s="126">
        <v>31809</v>
      </c>
      <c r="B205" s="127">
        <v>1.3340000000000001</v>
      </c>
    </row>
    <row r="206" spans="1:2" x14ac:dyDescent="0.2">
      <c r="A206" s="126">
        <v>31837</v>
      </c>
      <c r="B206" s="127">
        <v>1.3193999999999999</v>
      </c>
    </row>
    <row r="207" spans="1:2" x14ac:dyDescent="0.2">
      <c r="A207" s="126">
        <v>31868</v>
      </c>
      <c r="B207" s="127">
        <v>1.3191999999999999</v>
      </c>
    </row>
    <row r="208" spans="1:2" x14ac:dyDescent="0.2">
      <c r="A208" s="126">
        <v>31898</v>
      </c>
      <c r="B208" s="127">
        <v>1.3411</v>
      </c>
    </row>
    <row r="209" spans="1:2" x14ac:dyDescent="0.2">
      <c r="A209" s="126">
        <v>31929</v>
      </c>
      <c r="B209" s="127">
        <v>1.3387</v>
      </c>
    </row>
    <row r="210" spans="1:2" x14ac:dyDescent="0.2">
      <c r="A210" s="126">
        <v>31959</v>
      </c>
      <c r="B210" s="127">
        <v>1.3262</v>
      </c>
    </row>
    <row r="211" spans="1:2" x14ac:dyDescent="0.2">
      <c r="A211" s="126">
        <v>31990</v>
      </c>
      <c r="B211" s="127">
        <v>1.3255999999999999</v>
      </c>
    </row>
    <row r="212" spans="1:2" x14ac:dyDescent="0.2">
      <c r="A212" s="126">
        <v>32021</v>
      </c>
      <c r="B212" s="127">
        <v>1.3153999999999999</v>
      </c>
    </row>
    <row r="213" spans="1:2" x14ac:dyDescent="0.2">
      <c r="A213" s="126">
        <v>32051</v>
      </c>
      <c r="B213" s="127">
        <v>1.3097000000000001</v>
      </c>
    </row>
    <row r="214" spans="1:2" x14ac:dyDescent="0.2">
      <c r="A214" s="126">
        <v>32082</v>
      </c>
      <c r="B214" s="127">
        <v>1.3167</v>
      </c>
    </row>
    <row r="215" spans="1:2" x14ac:dyDescent="0.2">
      <c r="A215" s="126">
        <v>32112</v>
      </c>
      <c r="B215" s="127">
        <v>1.3075000000000001</v>
      </c>
    </row>
    <row r="216" spans="1:2" x14ac:dyDescent="0.2">
      <c r="A216" s="126">
        <v>32143</v>
      </c>
      <c r="B216" s="127">
        <v>1.2855000000000001</v>
      </c>
    </row>
    <row r="217" spans="1:2" x14ac:dyDescent="0.2">
      <c r="A217" s="126">
        <v>32174</v>
      </c>
      <c r="B217" s="127">
        <v>1.2682</v>
      </c>
    </row>
    <row r="218" spans="1:2" x14ac:dyDescent="0.2">
      <c r="A218" s="126">
        <v>32203</v>
      </c>
      <c r="B218" s="127">
        <v>1.2492000000000001</v>
      </c>
    </row>
    <row r="219" spans="1:2" x14ac:dyDescent="0.2">
      <c r="A219" s="126">
        <v>32234</v>
      </c>
      <c r="B219" s="127">
        <v>1.2353000000000001</v>
      </c>
    </row>
    <row r="220" spans="1:2" x14ac:dyDescent="0.2">
      <c r="A220" s="126">
        <v>32264</v>
      </c>
      <c r="B220" s="127">
        <v>1.2373000000000001</v>
      </c>
    </row>
    <row r="221" spans="1:2" x14ac:dyDescent="0.2">
      <c r="A221" s="126">
        <v>32295</v>
      </c>
      <c r="B221" s="127">
        <v>1.2176</v>
      </c>
    </row>
    <row r="222" spans="1:2" x14ac:dyDescent="0.2">
      <c r="A222" s="126">
        <v>32325</v>
      </c>
      <c r="B222" s="127">
        <v>1.2075</v>
      </c>
    </row>
    <row r="223" spans="1:2" x14ac:dyDescent="0.2">
      <c r="A223" s="126">
        <v>32356</v>
      </c>
      <c r="B223" s="127">
        <v>1.2237</v>
      </c>
    </row>
    <row r="224" spans="1:2" x14ac:dyDescent="0.2">
      <c r="A224" s="126">
        <v>32387</v>
      </c>
      <c r="B224" s="127">
        <v>1.2266999999999999</v>
      </c>
    </row>
    <row r="225" spans="1:2" x14ac:dyDescent="0.2">
      <c r="A225" s="126">
        <v>32417</v>
      </c>
      <c r="B225" s="127">
        <v>1.2055</v>
      </c>
    </row>
    <row r="226" spans="1:2" x14ac:dyDescent="0.2">
      <c r="A226" s="126">
        <v>32448</v>
      </c>
      <c r="B226" s="127">
        <v>1.2185999999999999</v>
      </c>
    </row>
    <row r="227" spans="1:2" x14ac:dyDescent="0.2">
      <c r="A227" s="126">
        <v>32478</v>
      </c>
      <c r="B227" s="127">
        <v>1.1961999999999999</v>
      </c>
    </row>
    <row r="228" spans="1:2" x14ac:dyDescent="0.2">
      <c r="A228" s="126">
        <v>32509</v>
      </c>
      <c r="B228" s="127">
        <v>1.1913</v>
      </c>
    </row>
    <row r="229" spans="1:2" x14ac:dyDescent="0.2">
      <c r="A229" s="126">
        <v>32540</v>
      </c>
      <c r="B229" s="127">
        <v>1.1891</v>
      </c>
    </row>
    <row r="230" spans="1:2" x14ac:dyDescent="0.2">
      <c r="A230" s="126">
        <v>32568</v>
      </c>
      <c r="B230" s="127">
        <v>1.1954</v>
      </c>
    </row>
    <row r="231" spans="1:2" x14ac:dyDescent="0.2">
      <c r="A231" s="126">
        <v>32599</v>
      </c>
      <c r="B231" s="127">
        <v>1.1888000000000001</v>
      </c>
    </row>
    <row r="232" spans="1:2" x14ac:dyDescent="0.2">
      <c r="A232" s="126">
        <v>32629</v>
      </c>
      <c r="B232" s="127">
        <v>1.1924999999999999</v>
      </c>
    </row>
    <row r="233" spans="1:2" x14ac:dyDescent="0.2">
      <c r="A233" s="126">
        <v>32660</v>
      </c>
      <c r="B233" s="127">
        <v>1.1986000000000001</v>
      </c>
    </row>
    <row r="234" spans="1:2" x14ac:dyDescent="0.2">
      <c r="A234" s="126">
        <v>32690</v>
      </c>
      <c r="B234" s="127">
        <v>1.1891</v>
      </c>
    </row>
    <row r="235" spans="1:2" x14ac:dyDescent="0.2">
      <c r="A235" s="126">
        <v>32721</v>
      </c>
      <c r="B235" s="127">
        <v>1.1758</v>
      </c>
    </row>
    <row r="236" spans="1:2" x14ac:dyDescent="0.2">
      <c r="A236" s="126">
        <v>32752</v>
      </c>
      <c r="B236" s="127">
        <v>1.1828000000000001</v>
      </c>
    </row>
    <row r="237" spans="1:2" x14ac:dyDescent="0.2">
      <c r="A237" s="126">
        <v>32782</v>
      </c>
      <c r="B237" s="127">
        <v>1.1749000000000001</v>
      </c>
    </row>
    <row r="238" spans="1:2" x14ac:dyDescent="0.2">
      <c r="A238" s="126">
        <v>32813</v>
      </c>
      <c r="B238" s="127">
        <v>1.1697</v>
      </c>
    </row>
    <row r="239" spans="1:2" x14ac:dyDescent="0.2">
      <c r="A239" s="126">
        <v>32843</v>
      </c>
      <c r="B239" s="127">
        <v>1.1613</v>
      </c>
    </row>
    <row r="240" spans="1:2" x14ac:dyDescent="0.2">
      <c r="A240" s="126">
        <v>32874</v>
      </c>
      <c r="B240" s="127">
        <v>1.1719999999999999</v>
      </c>
    </row>
    <row r="241" spans="1:2" x14ac:dyDescent="0.2">
      <c r="A241" s="126">
        <v>32905</v>
      </c>
      <c r="B241" s="127">
        <v>1.1964999999999999</v>
      </c>
    </row>
    <row r="242" spans="1:2" x14ac:dyDescent="0.2">
      <c r="A242" s="126">
        <v>32933</v>
      </c>
      <c r="B242" s="127">
        <v>1.18</v>
      </c>
    </row>
    <row r="243" spans="1:2" x14ac:dyDescent="0.2">
      <c r="A243" s="126">
        <v>32964</v>
      </c>
      <c r="B243" s="127">
        <v>1.1640999999999999</v>
      </c>
    </row>
    <row r="244" spans="1:2" x14ac:dyDescent="0.2">
      <c r="A244" s="126">
        <v>32994</v>
      </c>
      <c r="B244" s="127">
        <v>1.1747000000000001</v>
      </c>
    </row>
    <row r="245" spans="1:2" x14ac:dyDescent="0.2">
      <c r="A245" s="126">
        <v>33025</v>
      </c>
      <c r="B245" s="127">
        <v>1.173</v>
      </c>
    </row>
    <row r="246" spans="1:2" x14ac:dyDescent="0.2">
      <c r="A246" s="126">
        <v>33055</v>
      </c>
      <c r="B246" s="127">
        <v>1.157</v>
      </c>
    </row>
    <row r="247" spans="1:2" x14ac:dyDescent="0.2">
      <c r="A247" s="126">
        <v>33086</v>
      </c>
      <c r="B247" s="127">
        <v>1.1448</v>
      </c>
    </row>
    <row r="248" spans="1:2" x14ac:dyDescent="0.2">
      <c r="A248" s="126">
        <v>33117</v>
      </c>
      <c r="B248" s="127">
        <v>1.1583000000000001</v>
      </c>
    </row>
    <row r="249" spans="1:2" x14ac:dyDescent="0.2">
      <c r="A249" s="126">
        <v>33147</v>
      </c>
      <c r="B249" s="127">
        <v>1.1599999999999999</v>
      </c>
    </row>
    <row r="250" spans="1:2" x14ac:dyDescent="0.2">
      <c r="A250" s="126">
        <v>33178</v>
      </c>
      <c r="B250" s="127">
        <v>1.1635</v>
      </c>
    </row>
    <row r="251" spans="1:2" x14ac:dyDescent="0.2">
      <c r="A251" s="126">
        <v>33208</v>
      </c>
      <c r="B251" s="127">
        <v>1.1603000000000001</v>
      </c>
    </row>
    <row r="252" spans="1:2" x14ac:dyDescent="0.2">
      <c r="A252" s="126">
        <v>33239</v>
      </c>
      <c r="B252" s="127">
        <v>1.1559999999999999</v>
      </c>
    </row>
    <row r="253" spans="1:2" x14ac:dyDescent="0.2">
      <c r="A253" s="126">
        <v>33270</v>
      </c>
      <c r="B253" s="127">
        <v>1.1549</v>
      </c>
    </row>
    <row r="254" spans="1:2" x14ac:dyDescent="0.2">
      <c r="A254" s="126">
        <v>33298</v>
      </c>
      <c r="B254" s="127">
        <v>1.1572</v>
      </c>
    </row>
    <row r="255" spans="1:2" x14ac:dyDescent="0.2">
      <c r="A255" s="126">
        <v>33329</v>
      </c>
      <c r="B255" s="127">
        <v>1.1535</v>
      </c>
    </row>
    <row r="256" spans="1:2" x14ac:dyDescent="0.2">
      <c r="A256" s="126">
        <v>33359</v>
      </c>
      <c r="B256" s="127">
        <v>1.1498999999999999</v>
      </c>
    </row>
    <row r="257" spans="1:2" x14ac:dyDescent="0.2">
      <c r="A257" s="126">
        <v>33390</v>
      </c>
      <c r="B257" s="127">
        <v>1.1438999999999999</v>
      </c>
    </row>
    <row r="258" spans="1:2" x14ac:dyDescent="0.2">
      <c r="A258" s="126">
        <v>33420</v>
      </c>
      <c r="B258" s="127">
        <v>1.1493</v>
      </c>
    </row>
    <row r="259" spans="1:2" x14ac:dyDescent="0.2">
      <c r="A259" s="126">
        <v>33451</v>
      </c>
      <c r="B259" s="127">
        <v>1.1452</v>
      </c>
    </row>
    <row r="260" spans="1:2" x14ac:dyDescent="0.2">
      <c r="A260" s="126">
        <v>33482</v>
      </c>
      <c r="B260" s="127">
        <v>1.137</v>
      </c>
    </row>
    <row r="261" spans="1:2" x14ac:dyDescent="0.2">
      <c r="A261" s="126">
        <v>33512</v>
      </c>
      <c r="B261" s="127">
        <v>1.1278999999999999</v>
      </c>
    </row>
    <row r="262" spans="1:2" x14ac:dyDescent="0.2">
      <c r="A262" s="126">
        <v>33543</v>
      </c>
      <c r="B262" s="127">
        <v>1.1302000000000001</v>
      </c>
    </row>
    <row r="263" spans="1:2" x14ac:dyDescent="0.2">
      <c r="A263" s="126">
        <v>33573</v>
      </c>
      <c r="B263" s="127">
        <v>1.1467000000000001</v>
      </c>
    </row>
    <row r="264" spans="1:2" x14ac:dyDescent="0.2">
      <c r="A264" s="126">
        <v>33604</v>
      </c>
      <c r="B264" s="127">
        <v>1.1571</v>
      </c>
    </row>
    <row r="265" spans="1:2" x14ac:dyDescent="0.2">
      <c r="A265" s="126">
        <v>33635</v>
      </c>
      <c r="B265" s="127">
        <v>1.1825000000000001</v>
      </c>
    </row>
    <row r="266" spans="1:2" x14ac:dyDescent="0.2">
      <c r="A266" s="126">
        <v>33664</v>
      </c>
      <c r="B266" s="127">
        <v>1.1928000000000001</v>
      </c>
    </row>
    <row r="267" spans="1:2" x14ac:dyDescent="0.2">
      <c r="A267" s="126">
        <v>33695</v>
      </c>
      <c r="B267" s="127">
        <v>1.1874</v>
      </c>
    </row>
    <row r="268" spans="1:2" x14ac:dyDescent="0.2">
      <c r="A268" s="126">
        <v>33725</v>
      </c>
      <c r="B268" s="127">
        <v>1.1991000000000001</v>
      </c>
    </row>
    <row r="269" spans="1:2" x14ac:dyDescent="0.2">
      <c r="A269" s="126">
        <v>33756</v>
      </c>
      <c r="B269" s="127">
        <v>1.196</v>
      </c>
    </row>
    <row r="270" spans="1:2" x14ac:dyDescent="0.2">
      <c r="A270" s="126">
        <v>33786</v>
      </c>
      <c r="B270" s="127">
        <v>1.1923999999999999</v>
      </c>
    </row>
    <row r="271" spans="1:2" x14ac:dyDescent="0.2">
      <c r="A271" s="126">
        <v>33817</v>
      </c>
      <c r="B271" s="127">
        <v>1.1907000000000001</v>
      </c>
    </row>
    <row r="272" spans="1:2" x14ac:dyDescent="0.2">
      <c r="A272" s="126">
        <v>33848</v>
      </c>
      <c r="B272" s="127">
        <v>1.2224999999999999</v>
      </c>
    </row>
    <row r="273" spans="1:2" x14ac:dyDescent="0.2">
      <c r="A273" s="126">
        <v>33878</v>
      </c>
      <c r="B273" s="127">
        <v>1.2453000000000001</v>
      </c>
    </row>
    <row r="274" spans="1:2" x14ac:dyDescent="0.2">
      <c r="A274" s="126">
        <v>33909</v>
      </c>
      <c r="B274" s="127">
        <v>1.2674000000000001</v>
      </c>
    </row>
    <row r="275" spans="1:2" x14ac:dyDescent="0.2">
      <c r="A275" s="126">
        <v>33939</v>
      </c>
      <c r="B275" s="127">
        <v>1.2725</v>
      </c>
    </row>
    <row r="276" spans="1:2" x14ac:dyDescent="0.2">
      <c r="A276" s="126">
        <v>33970</v>
      </c>
      <c r="B276" s="127">
        <v>1.2779</v>
      </c>
    </row>
    <row r="277" spans="1:2" x14ac:dyDescent="0.2">
      <c r="A277" s="126">
        <v>34001</v>
      </c>
      <c r="B277" s="127">
        <v>1.2602</v>
      </c>
    </row>
    <row r="278" spans="1:2" x14ac:dyDescent="0.2">
      <c r="A278" s="126">
        <v>34029</v>
      </c>
      <c r="B278" s="127">
        <v>1.2471000000000001</v>
      </c>
    </row>
    <row r="279" spans="1:2" x14ac:dyDescent="0.2">
      <c r="A279" s="126">
        <v>34060</v>
      </c>
      <c r="B279" s="127">
        <v>1.2621</v>
      </c>
    </row>
    <row r="280" spans="1:2" x14ac:dyDescent="0.2">
      <c r="A280" s="126">
        <v>34090</v>
      </c>
      <c r="B280" s="127">
        <v>1.2698</v>
      </c>
    </row>
    <row r="281" spans="1:2" x14ac:dyDescent="0.2">
      <c r="A281" s="126">
        <v>34121</v>
      </c>
      <c r="B281" s="127">
        <v>1.2788999999999999</v>
      </c>
    </row>
    <row r="282" spans="1:2" x14ac:dyDescent="0.2">
      <c r="A282" s="126">
        <v>34151</v>
      </c>
      <c r="B282" s="127">
        <v>1.282</v>
      </c>
    </row>
    <row r="283" spans="1:2" x14ac:dyDescent="0.2">
      <c r="A283" s="126">
        <v>34182</v>
      </c>
      <c r="B283" s="127">
        <v>1.3080000000000001</v>
      </c>
    </row>
    <row r="284" spans="1:2" x14ac:dyDescent="0.2">
      <c r="A284" s="126">
        <v>34213</v>
      </c>
      <c r="B284" s="127">
        <v>1.3214999999999999</v>
      </c>
    </row>
    <row r="285" spans="1:2" x14ac:dyDescent="0.2">
      <c r="A285" s="126">
        <v>34243</v>
      </c>
      <c r="B285" s="127">
        <v>1.3263</v>
      </c>
    </row>
    <row r="286" spans="1:2" x14ac:dyDescent="0.2">
      <c r="A286" s="126">
        <v>34274</v>
      </c>
      <c r="B286" s="127">
        <v>1.3173999999999999</v>
      </c>
    </row>
    <row r="287" spans="1:2" x14ac:dyDescent="0.2">
      <c r="A287" s="126">
        <v>34304</v>
      </c>
      <c r="B287" s="127">
        <v>1.3308</v>
      </c>
    </row>
    <row r="288" spans="1:2" x14ac:dyDescent="0.2">
      <c r="A288" s="126">
        <v>34335</v>
      </c>
      <c r="B288" s="127">
        <v>1.3172999999999999</v>
      </c>
    </row>
    <row r="289" spans="1:2" x14ac:dyDescent="0.2">
      <c r="A289" s="126">
        <v>34366</v>
      </c>
      <c r="B289" s="127">
        <v>1.3424</v>
      </c>
    </row>
    <row r="290" spans="1:2" x14ac:dyDescent="0.2">
      <c r="A290" s="126">
        <v>34394</v>
      </c>
      <c r="B290" s="127">
        <v>1.3644000000000001</v>
      </c>
    </row>
    <row r="291" spans="1:2" x14ac:dyDescent="0.2">
      <c r="A291" s="126">
        <v>34425</v>
      </c>
      <c r="B291" s="127">
        <v>1.383</v>
      </c>
    </row>
    <row r="292" spans="1:2" x14ac:dyDescent="0.2">
      <c r="A292" s="126">
        <v>34455</v>
      </c>
      <c r="B292" s="127">
        <v>1.3808</v>
      </c>
    </row>
    <row r="293" spans="1:2" x14ac:dyDescent="0.2">
      <c r="A293" s="126">
        <v>34486</v>
      </c>
      <c r="B293" s="127">
        <v>1.3835999999999999</v>
      </c>
    </row>
    <row r="294" spans="1:2" x14ac:dyDescent="0.2">
      <c r="A294" s="126">
        <v>34516</v>
      </c>
      <c r="B294" s="127">
        <v>1.3826000000000001</v>
      </c>
    </row>
    <row r="295" spans="1:2" x14ac:dyDescent="0.2">
      <c r="A295" s="126">
        <v>34547</v>
      </c>
      <c r="B295" s="127">
        <v>1.3783000000000001</v>
      </c>
    </row>
    <row r="296" spans="1:2" x14ac:dyDescent="0.2">
      <c r="A296" s="126">
        <v>34578</v>
      </c>
      <c r="B296" s="127">
        <v>1.3540000000000001</v>
      </c>
    </row>
    <row r="297" spans="1:2" x14ac:dyDescent="0.2">
      <c r="A297" s="126">
        <v>34608</v>
      </c>
      <c r="B297" s="127">
        <v>1.3503000000000001</v>
      </c>
    </row>
    <row r="298" spans="1:2" x14ac:dyDescent="0.2">
      <c r="A298" s="126">
        <v>34639</v>
      </c>
      <c r="B298" s="127">
        <v>1.3647</v>
      </c>
    </row>
    <row r="299" spans="1:2" x14ac:dyDescent="0.2">
      <c r="A299" s="126">
        <v>34669</v>
      </c>
      <c r="B299" s="127">
        <v>1.3893</v>
      </c>
    </row>
    <row r="300" spans="1:2" x14ac:dyDescent="0.2">
      <c r="A300" s="126">
        <v>34700</v>
      </c>
      <c r="B300" s="127">
        <v>1.4132</v>
      </c>
    </row>
    <row r="301" spans="1:2" x14ac:dyDescent="0.2">
      <c r="A301" s="126">
        <v>34731</v>
      </c>
      <c r="B301" s="127">
        <v>1.4005000000000001</v>
      </c>
    </row>
    <row r="302" spans="1:2" x14ac:dyDescent="0.2">
      <c r="A302" s="126">
        <v>34759</v>
      </c>
      <c r="B302" s="127">
        <v>1.4077</v>
      </c>
    </row>
    <row r="303" spans="1:2" x14ac:dyDescent="0.2">
      <c r="A303" s="126">
        <v>34790</v>
      </c>
      <c r="B303" s="127">
        <v>1.3762000000000001</v>
      </c>
    </row>
    <row r="304" spans="1:2" x14ac:dyDescent="0.2">
      <c r="A304" s="126">
        <v>34820</v>
      </c>
      <c r="B304" s="127">
        <v>1.3609</v>
      </c>
    </row>
    <row r="305" spans="1:2" x14ac:dyDescent="0.2">
      <c r="A305" s="126">
        <v>34851</v>
      </c>
      <c r="B305" s="127">
        <v>1.3774999999999999</v>
      </c>
    </row>
    <row r="306" spans="1:2" x14ac:dyDescent="0.2">
      <c r="A306" s="126">
        <v>34881</v>
      </c>
      <c r="B306" s="127">
        <v>1.3612</v>
      </c>
    </row>
    <row r="307" spans="1:2" x14ac:dyDescent="0.2">
      <c r="A307" s="126">
        <v>34912</v>
      </c>
      <c r="B307" s="127">
        <v>1.3552</v>
      </c>
    </row>
    <row r="308" spans="1:2" x14ac:dyDescent="0.2">
      <c r="A308" s="126">
        <v>34943</v>
      </c>
      <c r="B308" s="127">
        <v>1.3509</v>
      </c>
    </row>
    <row r="309" spans="1:2" x14ac:dyDescent="0.2">
      <c r="A309" s="126">
        <v>34973</v>
      </c>
      <c r="B309" s="127">
        <v>1.3458000000000001</v>
      </c>
    </row>
    <row r="310" spans="1:2" x14ac:dyDescent="0.2">
      <c r="A310" s="126">
        <v>35004</v>
      </c>
      <c r="B310" s="127">
        <v>1.3533999999999999</v>
      </c>
    </row>
    <row r="311" spans="1:2" x14ac:dyDescent="0.2">
      <c r="A311" s="126">
        <v>35034</v>
      </c>
      <c r="B311" s="127">
        <v>1.3693</v>
      </c>
    </row>
    <row r="312" spans="1:2" x14ac:dyDescent="0.2">
      <c r="A312" s="126">
        <v>35065</v>
      </c>
      <c r="B312" s="127">
        <v>1.3669</v>
      </c>
    </row>
    <row r="313" spans="1:2" x14ac:dyDescent="0.2">
      <c r="A313" s="126">
        <v>35096</v>
      </c>
      <c r="B313" s="127">
        <v>1.3752</v>
      </c>
    </row>
    <row r="314" spans="1:2" x14ac:dyDescent="0.2">
      <c r="A314" s="126">
        <v>35125</v>
      </c>
      <c r="B314" s="127">
        <v>1.3655999999999999</v>
      </c>
    </row>
    <row r="315" spans="1:2" x14ac:dyDescent="0.2">
      <c r="A315" s="126">
        <v>35156</v>
      </c>
      <c r="B315" s="127">
        <v>1.3592</v>
      </c>
    </row>
    <row r="316" spans="1:2" x14ac:dyDescent="0.2">
      <c r="A316" s="126">
        <v>35186</v>
      </c>
      <c r="B316" s="127">
        <v>1.3693</v>
      </c>
    </row>
    <row r="317" spans="1:2" x14ac:dyDescent="0.2">
      <c r="A317" s="126">
        <v>35217</v>
      </c>
      <c r="B317" s="127">
        <v>1.3657999999999999</v>
      </c>
    </row>
    <row r="318" spans="1:2" x14ac:dyDescent="0.2">
      <c r="A318" s="126">
        <v>35247</v>
      </c>
      <c r="B318" s="127">
        <v>1.3696999999999999</v>
      </c>
    </row>
    <row r="319" spans="1:2" x14ac:dyDescent="0.2">
      <c r="A319" s="126">
        <v>35278</v>
      </c>
      <c r="B319" s="127">
        <v>1.3722000000000001</v>
      </c>
    </row>
    <row r="320" spans="1:2" x14ac:dyDescent="0.2">
      <c r="A320" s="126">
        <v>35309</v>
      </c>
      <c r="B320" s="127">
        <v>1.3694</v>
      </c>
    </row>
    <row r="321" spans="1:2" x14ac:dyDescent="0.2">
      <c r="A321" s="126">
        <v>35339</v>
      </c>
      <c r="B321" s="127">
        <v>1.3508</v>
      </c>
    </row>
    <row r="322" spans="1:2" x14ac:dyDescent="0.2">
      <c r="A322" s="126">
        <v>35370</v>
      </c>
      <c r="B322" s="127">
        <v>1.3381000000000001</v>
      </c>
    </row>
    <row r="323" spans="1:2" x14ac:dyDescent="0.2">
      <c r="A323" s="126">
        <v>35400</v>
      </c>
      <c r="B323" s="127">
        <v>1.3622000000000001</v>
      </c>
    </row>
    <row r="324" spans="1:2" x14ac:dyDescent="0.2">
      <c r="A324" s="126">
        <v>35431</v>
      </c>
      <c r="B324" s="127">
        <v>1.3493999999999999</v>
      </c>
    </row>
    <row r="325" spans="1:2" x14ac:dyDescent="0.2">
      <c r="A325" s="126">
        <v>35462</v>
      </c>
      <c r="B325" s="127">
        <v>1.3555999999999999</v>
      </c>
    </row>
    <row r="326" spans="1:2" x14ac:dyDescent="0.2">
      <c r="A326" s="126">
        <v>35490</v>
      </c>
      <c r="B326" s="127">
        <v>1.3725000000000001</v>
      </c>
    </row>
    <row r="327" spans="1:2" x14ac:dyDescent="0.2">
      <c r="A327" s="126">
        <v>35521</v>
      </c>
      <c r="B327" s="127">
        <v>1.3942000000000001</v>
      </c>
    </row>
    <row r="328" spans="1:2" x14ac:dyDescent="0.2">
      <c r="A328" s="126">
        <v>35551</v>
      </c>
      <c r="B328" s="127">
        <v>1.3804000000000001</v>
      </c>
    </row>
    <row r="329" spans="1:2" x14ac:dyDescent="0.2">
      <c r="A329" s="126">
        <v>35582</v>
      </c>
      <c r="B329" s="127">
        <v>1.3843000000000001</v>
      </c>
    </row>
    <row r="330" spans="1:2" x14ac:dyDescent="0.2">
      <c r="A330" s="126">
        <v>35612</v>
      </c>
      <c r="B330" s="127">
        <v>1.3774999999999999</v>
      </c>
    </row>
    <row r="331" spans="1:2" x14ac:dyDescent="0.2">
      <c r="A331" s="126">
        <v>35643</v>
      </c>
      <c r="B331" s="127">
        <v>1.3905000000000001</v>
      </c>
    </row>
    <row r="332" spans="1:2" x14ac:dyDescent="0.2">
      <c r="A332" s="126">
        <v>35674</v>
      </c>
      <c r="B332" s="127">
        <v>1.3872</v>
      </c>
    </row>
    <row r="333" spans="1:2" x14ac:dyDescent="0.2">
      <c r="A333" s="126">
        <v>35704</v>
      </c>
      <c r="B333" s="127">
        <v>1.3869</v>
      </c>
    </row>
    <row r="334" spans="1:2" x14ac:dyDescent="0.2">
      <c r="A334" s="126">
        <v>35735</v>
      </c>
      <c r="B334" s="127">
        <v>1.4128000000000001</v>
      </c>
    </row>
    <row r="335" spans="1:2" x14ac:dyDescent="0.2">
      <c r="A335" s="126">
        <v>35765</v>
      </c>
      <c r="B335" s="127">
        <v>1.4271</v>
      </c>
    </row>
    <row r="336" spans="1:2" x14ac:dyDescent="0.2">
      <c r="A336" s="126">
        <v>35796</v>
      </c>
      <c r="B336" s="127">
        <v>1.4409000000000001</v>
      </c>
    </row>
    <row r="337" spans="1:2" x14ac:dyDescent="0.2">
      <c r="A337" s="126">
        <v>35827</v>
      </c>
      <c r="B337" s="127">
        <v>1.4334</v>
      </c>
    </row>
    <row r="338" spans="1:2" x14ac:dyDescent="0.2">
      <c r="A338" s="126">
        <v>35855</v>
      </c>
      <c r="B338" s="127">
        <v>1.4166000000000001</v>
      </c>
    </row>
    <row r="339" spans="1:2" x14ac:dyDescent="0.2">
      <c r="A339" s="126">
        <v>35886</v>
      </c>
      <c r="B339" s="127">
        <v>1.4298</v>
      </c>
    </row>
    <row r="340" spans="1:2" x14ac:dyDescent="0.2">
      <c r="A340" s="126">
        <v>35916</v>
      </c>
      <c r="B340" s="127">
        <v>1.4452</v>
      </c>
    </row>
    <row r="341" spans="1:2" x14ac:dyDescent="0.2">
      <c r="A341" s="126">
        <v>35947</v>
      </c>
      <c r="B341" s="127">
        <v>1.4655</v>
      </c>
    </row>
    <row r="342" spans="1:2" x14ac:dyDescent="0.2">
      <c r="A342" s="126">
        <v>35977</v>
      </c>
      <c r="B342" s="127">
        <v>1.4869000000000001</v>
      </c>
    </row>
    <row r="343" spans="1:2" x14ac:dyDescent="0.2">
      <c r="A343" s="126">
        <v>36008</v>
      </c>
      <c r="B343" s="127">
        <v>1.5346</v>
      </c>
    </row>
    <row r="344" spans="1:2" x14ac:dyDescent="0.2">
      <c r="A344" s="126">
        <v>36039</v>
      </c>
      <c r="B344" s="127">
        <v>1.5218</v>
      </c>
    </row>
    <row r="345" spans="1:2" x14ac:dyDescent="0.2">
      <c r="A345" s="126">
        <v>36069</v>
      </c>
      <c r="B345" s="127">
        <v>1.5451999999999999</v>
      </c>
    </row>
    <row r="346" spans="1:2" x14ac:dyDescent="0.2">
      <c r="A346" s="126">
        <v>36100</v>
      </c>
      <c r="B346" s="127">
        <v>1.5404</v>
      </c>
    </row>
    <row r="347" spans="1:2" x14ac:dyDescent="0.2">
      <c r="A347" s="126">
        <v>36130</v>
      </c>
      <c r="B347" s="127">
        <v>1.5432999999999999</v>
      </c>
    </row>
    <row r="348" spans="1:2" x14ac:dyDescent="0.2">
      <c r="A348" s="126">
        <v>36161</v>
      </c>
      <c r="B348" s="127">
        <v>1.5194000000000001</v>
      </c>
    </row>
    <row r="349" spans="1:2" x14ac:dyDescent="0.2">
      <c r="A349" s="126">
        <v>36192</v>
      </c>
      <c r="B349" s="127">
        <v>1.4977</v>
      </c>
    </row>
    <row r="350" spans="1:2" x14ac:dyDescent="0.2">
      <c r="A350" s="126">
        <v>36220</v>
      </c>
      <c r="B350" s="127">
        <v>1.5176000000000001</v>
      </c>
    </row>
    <row r="351" spans="1:2" x14ac:dyDescent="0.2">
      <c r="A351" s="126">
        <v>36251</v>
      </c>
      <c r="B351" s="127">
        <v>1.4881</v>
      </c>
    </row>
    <row r="352" spans="1:2" x14ac:dyDescent="0.2">
      <c r="A352" s="126">
        <v>36281</v>
      </c>
      <c r="B352" s="127">
        <v>1.4611000000000001</v>
      </c>
    </row>
    <row r="353" spans="1:2" x14ac:dyDescent="0.2">
      <c r="A353" s="126">
        <v>36312</v>
      </c>
      <c r="B353" s="127">
        <v>1.4695</v>
      </c>
    </row>
    <row r="354" spans="1:2" x14ac:dyDescent="0.2">
      <c r="A354" s="126">
        <v>36342</v>
      </c>
      <c r="B354" s="127">
        <v>1.4890000000000001</v>
      </c>
    </row>
    <row r="355" spans="1:2" x14ac:dyDescent="0.2">
      <c r="A355" s="126">
        <v>36373</v>
      </c>
      <c r="B355" s="127">
        <v>1.4932000000000001</v>
      </c>
    </row>
    <row r="356" spans="1:2" x14ac:dyDescent="0.2">
      <c r="A356" s="126">
        <v>36404</v>
      </c>
      <c r="B356" s="127">
        <v>1.4771000000000001</v>
      </c>
    </row>
    <row r="357" spans="1:2" x14ac:dyDescent="0.2">
      <c r="A357" s="126">
        <v>36434</v>
      </c>
      <c r="B357" s="127">
        <v>1.4776</v>
      </c>
    </row>
    <row r="358" spans="1:2" x14ac:dyDescent="0.2">
      <c r="A358" s="126">
        <v>36465</v>
      </c>
      <c r="B358" s="127">
        <v>1.4674</v>
      </c>
    </row>
    <row r="359" spans="1:2" x14ac:dyDescent="0.2">
      <c r="A359" s="126">
        <v>36495</v>
      </c>
      <c r="B359" s="127">
        <v>1.4722</v>
      </c>
    </row>
    <row r="360" spans="1:2" x14ac:dyDescent="0.2">
      <c r="A360" s="126">
        <v>36526</v>
      </c>
      <c r="B360" s="127">
        <v>1.4486000000000001</v>
      </c>
    </row>
    <row r="361" spans="1:2" x14ac:dyDescent="0.2">
      <c r="A361" s="126">
        <v>36557</v>
      </c>
      <c r="B361" s="127">
        <v>1.4512</v>
      </c>
    </row>
    <row r="362" spans="1:2" x14ac:dyDescent="0.2">
      <c r="A362" s="126">
        <v>36586</v>
      </c>
      <c r="B362" s="127">
        <v>1.4608000000000001</v>
      </c>
    </row>
    <row r="363" spans="1:2" x14ac:dyDescent="0.2">
      <c r="A363" s="126">
        <v>36617</v>
      </c>
      <c r="B363" s="127">
        <v>1.4689000000000001</v>
      </c>
    </row>
    <row r="364" spans="1:2" x14ac:dyDescent="0.2">
      <c r="A364" s="126">
        <v>36647</v>
      </c>
      <c r="B364" s="127">
        <v>1.4957</v>
      </c>
    </row>
    <row r="365" spans="1:2" x14ac:dyDescent="0.2">
      <c r="A365" s="126">
        <v>36678</v>
      </c>
      <c r="B365" s="127">
        <v>1.4770000000000001</v>
      </c>
    </row>
    <row r="366" spans="1:2" x14ac:dyDescent="0.2">
      <c r="A366" s="126">
        <v>36708</v>
      </c>
      <c r="B366" s="127">
        <v>1.4778</v>
      </c>
    </row>
    <row r="367" spans="1:2" x14ac:dyDescent="0.2">
      <c r="A367" s="126">
        <v>36739</v>
      </c>
      <c r="B367" s="127">
        <v>1.4827999999999999</v>
      </c>
    </row>
    <row r="368" spans="1:2" x14ac:dyDescent="0.2">
      <c r="A368" s="126">
        <v>36770</v>
      </c>
      <c r="B368" s="127">
        <v>1.4863999999999999</v>
      </c>
    </row>
    <row r="369" spans="1:2" x14ac:dyDescent="0.2">
      <c r="A369" s="126">
        <v>36800</v>
      </c>
      <c r="B369" s="127">
        <v>1.5125</v>
      </c>
    </row>
    <row r="370" spans="1:2" x14ac:dyDescent="0.2">
      <c r="A370" s="126">
        <v>36831</v>
      </c>
      <c r="B370" s="127">
        <v>1.5426</v>
      </c>
    </row>
    <row r="371" spans="1:2" x14ac:dyDescent="0.2">
      <c r="A371" s="126">
        <v>36861</v>
      </c>
      <c r="B371" s="127">
        <v>1.5219</v>
      </c>
    </row>
    <row r="372" spans="1:2" x14ac:dyDescent="0.2">
      <c r="A372" s="126">
        <v>36892</v>
      </c>
      <c r="B372" s="127">
        <v>1.5032000000000001</v>
      </c>
    </row>
    <row r="373" spans="1:2" x14ac:dyDescent="0.2">
      <c r="A373" s="126">
        <v>36923</v>
      </c>
      <c r="B373" s="127">
        <v>1.5216000000000001</v>
      </c>
    </row>
    <row r="374" spans="1:2" x14ac:dyDescent="0.2">
      <c r="A374" s="126">
        <v>36951</v>
      </c>
      <c r="B374" s="127">
        <v>1.5587</v>
      </c>
    </row>
    <row r="375" spans="1:2" x14ac:dyDescent="0.2">
      <c r="A375" s="126">
        <v>36982</v>
      </c>
      <c r="B375" s="127">
        <v>1.5578000000000001</v>
      </c>
    </row>
    <row r="376" spans="1:2" x14ac:dyDescent="0.2">
      <c r="A376" s="126">
        <v>37012</v>
      </c>
      <c r="B376" s="127">
        <v>1.5410999999999999</v>
      </c>
    </row>
    <row r="377" spans="1:2" x14ac:dyDescent="0.2">
      <c r="A377" s="126">
        <v>37043</v>
      </c>
      <c r="B377" s="127">
        <v>1.5245</v>
      </c>
    </row>
    <row r="378" spans="1:2" x14ac:dyDescent="0.2">
      <c r="A378" s="126">
        <v>37073</v>
      </c>
      <c r="B378" s="127">
        <v>1.5307999999999999</v>
      </c>
    </row>
    <row r="379" spans="1:2" x14ac:dyDescent="0.2">
      <c r="A379" s="126">
        <v>37104</v>
      </c>
      <c r="B379" s="127">
        <v>1.5399</v>
      </c>
    </row>
    <row r="380" spans="1:2" x14ac:dyDescent="0.2">
      <c r="A380" s="126">
        <v>37135</v>
      </c>
      <c r="B380" s="127">
        <v>1.5679000000000001</v>
      </c>
    </row>
    <row r="381" spans="1:2" x14ac:dyDescent="0.2">
      <c r="A381" s="126">
        <v>37165</v>
      </c>
      <c r="B381" s="127">
        <v>1.5717000000000001</v>
      </c>
    </row>
    <row r="382" spans="1:2" x14ac:dyDescent="0.2">
      <c r="A382" s="126">
        <v>37196</v>
      </c>
      <c r="B382" s="127">
        <v>1.5922000000000001</v>
      </c>
    </row>
    <row r="383" spans="1:2" x14ac:dyDescent="0.2">
      <c r="A383" s="126">
        <v>37226</v>
      </c>
      <c r="B383" s="127">
        <v>1.5788</v>
      </c>
    </row>
    <row r="384" spans="1:2" x14ac:dyDescent="0.2">
      <c r="A384" s="126">
        <v>37257</v>
      </c>
      <c r="B384" s="127">
        <v>1.5996999999999999</v>
      </c>
    </row>
    <row r="385" spans="1:2" x14ac:dyDescent="0.2">
      <c r="A385" s="126">
        <v>37288</v>
      </c>
      <c r="B385" s="127">
        <v>1.5964</v>
      </c>
    </row>
    <row r="386" spans="1:2" x14ac:dyDescent="0.2">
      <c r="A386" s="126">
        <v>37316</v>
      </c>
      <c r="B386" s="127">
        <v>1.5876999999999999</v>
      </c>
    </row>
    <row r="387" spans="1:2" x14ac:dyDescent="0.2">
      <c r="A387" s="126">
        <v>37347</v>
      </c>
      <c r="B387" s="127">
        <v>1.5814999999999999</v>
      </c>
    </row>
    <row r="388" spans="1:2" x14ac:dyDescent="0.2">
      <c r="A388" s="126">
        <v>37377</v>
      </c>
      <c r="B388" s="127">
        <v>1.5502</v>
      </c>
    </row>
    <row r="389" spans="1:2" x14ac:dyDescent="0.2">
      <c r="A389" s="126">
        <v>37408</v>
      </c>
      <c r="B389" s="127">
        <v>1.5318000000000001</v>
      </c>
    </row>
    <row r="390" spans="1:2" x14ac:dyDescent="0.2">
      <c r="A390" s="126">
        <v>37438</v>
      </c>
      <c r="B390" s="127">
        <v>1.5456000000000001</v>
      </c>
    </row>
    <row r="391" spans="1:2" x14ac:dyDescent="0.2">
      <c r="A391" s="126">
        <v>37469</v>
      </c>
      <c r="B391" s="127">
        <v>1.5693999999999999</v>
      </c>
    </row>
    <row r="392" spans="1:2" x14ac:dyDescent="0.2">
      <c r="A392" s="126">
        <v>37500</v>
      </c>
      <c r="B392" s="127">
        <v>1.5761000000000001</v>
      </c>
    </row>
    <row r="393" spans="1:2" x14ac:dyDescent="0.2">
      <c r="A393" s="126">
        <v>37530</v>
      </c>
      <c r="B393" s="127">
        <v>1.5780000000000001</v>
      </c>
    </row>
    <row r="394" spans="1:2" x14ac:dyDescent="0.2">
      <c r="A394" s="126">
        <v>37561</v>
      </c>
      <c r="B394" s="127">
        <v>1.5714999999999999</v>
      </c>
    </row>
    <row r="395" spans="1:2" x14ac:dyDescent="0.2">
      <c r="A395" s="126">
        <v>37591</v>
      </c>
      <c r="B395" s="127">
        <v>1.5591999999999999</v>
      </c>
    </row>
    <row r="396" spans="1:2" x14ac:dyDescent="0.2">
      <c r="A396" s="126">
        <v>37622</v>
      </c>
      <c r="B396" s="127">
        <v>1.5414000000000001</v>
      </c>
    </row>
    <row r="397" spans="1:2" x14ac:dyDescent="0.2">
      <c r="A397" s="126">
        <v>37653</v>
      </c>
      <c r="B397" s="127">
        <v>1.5121</v>
      </c>
    </row>
    <row r="398" spans="1:2" x14ac:dyDescent="0.2">
      <c r="A398" s="126">
        <v>37681</v>
      </c>
      <c r="B398" s="127">
        <v>1.4761</v>
      </c>
    </row>
    <row r="399" spans="1:2" x14ac:dyDescent="0.2">
      <c r="A399" s="126">
        <v>37712</v>
      </c>
      <c r="B399" s="127">
        <v>1.4581999999999999</v>
      </c>
    </row>
    <row r="400" spans="1:2" x14ac:dyDescent="0.2">
      <c r="A400" s="126">
        <v>37742</v>
      </c>
      <c r="B400" s="127">
        <v>1.3839999999999999</v>
      </c>
    </row>
    <row r="401" spans="1:2" x14ac:dyDescent="0.2">
      <c r="A401" s="126">
        <v>37773</v>
      </c>
      <c r="B401" s="127">
        <v>1.3525</v>
      </c>
    </row>
    <row r="402" spans="1:2" x14ac:dyDescent="0.2">
      <c r="A402" s="126">
        <v>37803</v>
      </c>
      <c r="B402" s="127">
        <v>1.3821000000000001</v>
      </c>
    </row>
    <row r="403" spans="1:2" x14ac:dyDescent="0.2">
      <c r="A403" s="126">
        <v>37834</v>
      </c>
      <c r="B403" s="127">
        <v>1.3963000000000001</v>
      </c>
    </row>
    <row r="404" spans="1:2" x14ac:dyDescent="0.2">
      <c r="A404" s="126">
        <v>37865</v>
      </c>
      <c r="B404" s="127">
        <v>1.3633999999999999</v>
      </c>
    </row>
    <row r="405" spans="1:2" x14ac:dyDescent="0.2">
      <c r="A405" s="126">
        <v>37895</v>
      </c>
      <c r="B405" s="127">
        <v>1.3221000000000001</v>
      </c>
    </row>
    <row r="406" spans="1:2" x14ac:dyDescent="0.2">
      <c r="A406" s="126">
        <v>37926</v>
      </c>
      <c r="B406" s="127">
        <v>1.3129999999999999</v>
      </c>
    </row>
    <row r="407" spans="1:2" x14ac:dyDescent="0.2">
      <c r="A407" s="126">
        <v>37956</v>
      </c>
      <c r="B407" s="127">
        <v>1.3128</v>
      </c>
    </row>
    <row r="408" spans="1:2" x14ac:dyDescent="0.2">
      <c r="A408" s="126">
        <v>37987</v>
      </c>
      <c r="B408" s="127">
        <v>1.2958000000000001</v>
      </c>
    </row>
    <row r="409" spans="1:2" x14ac:dyDescent="0.2">
      <c r="A409" s="126">
        <v>38018</v>
      </c>
      <c r="B409" s="127">
        <v>1.3299000000000001</v>
      </c>
    </row>
    <row r="410" spans="1:2" x14ac:dyDescent="0.2">
      <c r="A410" s="126">
        <v>38047</v>
      </c>
      <c r="B410" s="127">
        <v>1.3286</v>
      </c>
    </row>
    <row r="411" spans="1:2" x14ac:dyDescent="0.2">
      <c r="A411" s="126">
        <v>38078</v>
      </c>
      <c r="B411" s="127">
        <v>1.3420000000000001</v>
      </c>
    </row>
    <row r="412" spans="1:2" x14ac:dyDescent="0.2">
      <c r="A412" s="126">
        <v>38108</v>
      </c>
      <c r="B412" s="127">
        <v>1.3789</v>
      </c>
    </row>
    <row r="413" spans="1:2" x14ac:dyDescent="0.2">
      <c r="A413" s="126">
        <v>38139</v>
      </c>
      <c r="B413" s="127">
        <v>1.3577999999999999</v>
      </c>
    </row>
    <row r="414" spans="1:2" x14ac:dyDescent="0.2">
      <c r="A414" s="126">
        <v>38169</v>
      </c>
      <c r="B414" s="127">
        <v>1.3225</v>
      </c>
    </row>
    <row r="415" spans="1:2" x14ac:dyDescent="0.2">
      <c r="A415" s="126">
        <v>38200</v>
      </c>
      <c r="B415" s="127">
        <v>1.3127</v>
      </c>
    </row>
    <row r="416" spans="1:2" x14ac:dyDescent="0.2">
      <c r="A416" s="126">
        <v>38231</v>
      </c>
      <c r="B416" s="127">
        <v>1.2881</v>
      </c>
    </row>
    <row r="417" spans="1:3" x14ac:dyDescent="0.2">
      <c r="A417" s="126">
        <v>38261</v>
      </c>
      <c r="B417" s="127">
        <v>1.2468999999999999</v>
      </c>
    </row>
    <row r="418" spans="1:3" x14ac:dyDescent="0.2">
      <c r="A418" s="126">
        <v>38292</v>
      </c>
      <c r="B418" s="127">
        <v>1.1968000000000001</v>
      </c>
    </row>
    <row r="419" spans="1:3" x14ac:dyDescent="0.2">
      <c r="A419" s="126">
        <v>38322</v>
      </c>
      <c r="B419" s="127">
        <v>1.2189000000000001</v>
      </c>
    </row>
    <row r="420" spans="1:3" x14ac:dyDescent="0.2">
      <c r="A420" s="126">
        <v>38353</v>
      </c>
      <c r="B420" s="127">
        <v>1.2248000000000001</v>
      </c>
    </row>
    <row r="421" spans="1:3" x14ac:dyDescent="0.2">
      <c r="A421" s="126">
        <v>38384</v>
      </c>
      <c r="B421" s="127">
        <v>1.2401</v>
      </c>
    </row>
    <row r="422" spans="1:3" x14ac:dyDescent="0.2">
      <c r="A422" s="126">
        <v>38412</v>
      </c>
      <c r="B422" s="127">
        <v>1.216</v>
      </c>
    </row>
    <row r="423" spans="1:3" x14ac:dyDescent="0.2">
      <c r="A423" s="126">
        <v>38443</v>
      </c>
      <c r="B423" s="127">
        <v>1.2359</v>
      </c>
    </row>
    <row r="424" spans="1:3" x14ac:dyDescent="0.2">
      <c r="A424" s="126">
        <v>38473</v>
      </c>
      <c r="B424" s="127">
        <v>1.2555000000000001</v>
      </c>
    </row>
    <row r="425" spans="1:3" x14ac:dyDescent="0.2">
      <c r="A425" s="126">
        <v>38504</v>
      </c>
      <c r="B425" s="127">
        <v>1.2402</v>
      </c>
    </row>
    <row r="426" spans="1:3" x14ac:dyDescent="0.2">
      <c r="A426" s="126">
        <v>38534</v>
      </c>
      <c r="B426" s="127">
        <v>1.2229000000000001</v>
      </c>
    </row>
    <row r="427" spans="1:3" x14ac:dyDescent="0.2">
      <c r="A427" s="126">
        <v>38565</v>
      </c>
      <c r="B427" s="127">
        <v>1.2042999999999999</v>
      </c>
    </row>
    <row r="428" spans="1:3" x14ac:dyDescent="0.2">
      <c r="A428" s="126">
        <v>38596</v>
      </c>
      <c r="B428" s="127">
        <v>1.1777</v>
      </c>
    </row>
    <row r="429" spans="1:3" x14ac:dyDescent="0.2">
      <c r="A429" s="126">
        <v>38626</v>
      </c>
      <c r="B429" s="127">
        <v>1.1774</v>
      </c>
    </row>
    <row r="430" spans="1:3" x14ac:dyDescent="0.2">
      <c r="A430" s="126">
        <v>38657</v>
      </c>
      <c r="B430" s="127">
        <v>1.1815</v>
      </c>
    </row>
    <row r="431" spans="1:3" x14ac:dyDescent="0.2">
      <c r="A431" s="126">
        <v>38687</v>
      </c>
      <c r="B431" s="127">
        <v>1.1615</v>
      </c>
    </row>
    <row r="432" spans="1:3" x14ac:dyDescent="0.2">
      <c r="A432" s="126">
        <v>38718</v>
      </c>
      <c r="B432" s="127">
        <v>1.1572</v>
      </c>
      <c r="C432" s="128">
        <f>AVERAGE(B432:B563)</f>
        <v>1.1067628787878789</v>
      </c>
    </row>
    <row r="433" spans="1:2" x14ac:dyDescent="0.2">
      <c r="A433" s="126">
        <v>38749</v>
      </c>
      <c r="B433" s="127">
        <v>1.1489</v>
      </c>
    </row>
    <row r="434" spans="1:2" x14ac:dyDescent="0.2">
      <c r="A434" s="126">
        <v>38777</v>
      </c>
      <c r="B434" s="127">
        <v>1.1573</v>
      </c>
    </row>
    <row r="435" spans="1:2" x14ac:dyDescent="0.2">
      <c r="A435" s="126">
        <v>38808</v>
      </c>
      <c r="B435" s="127">
        <v>1.1440999999999999</v>
      </c>
    </row>
    <row r="436" spans="1:2" x14ac:dyDescent="0.2">
      <c r="A436" s="126">
        <v>38838</v>
      </c>
      <c r="B436" s="127">
        <v>1.1100000000000001</v>
      </c>
    </row>
    <row r="437" spans="1:2" x14ac:dyDescent="0.2">
      <c r="A437" s="126">
        <v>38869</v>
      </c>
      <c r="B437" s="127">
        <v>1.1136999999999999</v>
      </c>
    </row>
    <row r="438" spans="1:2" x14ac:dyDescent="0.2">
      <c r="A438" s="126">
        <v>38899</v>
      </c>
      <c r="B438" s="127">
        <v>1.1294</v>
      </c>
    </row>
    <row r="439" spans="1:2" x14ac:dyDescent="0.2">
      <c r="A439" s="126">
        <v>38930</v>
      </c>
      <c r="B439" s="127">
        <v>1.1182000000000001</v>
      </c>
    </row>
    <row r="440" spans="1:2" x14ac:dyDescent="0.2">
      <c r="A440" s="126">
        <v>38961</v>
      </c>
      <c r="B440" s="127">
        <v>1.1161000000000001</v>
      </c>
    </row>
    <row r="441" spans="1:2" x14ac:dyDescent="0.2">
      <c r="A441" s="126">
        <v>38991</v>
      </c>
      <c r="B441" s="127">
        <v>1.1285000000000001</v>
      </c>
    </row>
    <row r="442" spans="1:2" x14ac:dyDescent="0.2">
      <c r="A442" s="126">
        <v>39022</v>
      </c>
      <c r="B442" s="127">
        <v>1.1358999999999999</v>
      </c>
    </row>
    <row r="443" spans="1:2" x14ac:dyDescent="0.2">
      <c r="A443" s="126">
        <v>39052</v>
      </c>
      <c r="B443" s="127">
        <v>1.1532</v>
      </c>
    </row>
    <row r="444" spans="1:2" x14ac:dyDescent="0.2">
      <c r="A444" s="126">
        <v>39083</v>
      </c>
      <c r="B444" s="127">
        <v>1.1762999999999999</v>
      </c>
    </row>
    <row r="445" spans="1:2" x14ac:dyDescent="0.2">
      <c r="A445" s="126">
        <v>39114</v>
      </c>
      <c r="B445" s="127">
        <v>1.171</v>
      </c>
    </row>
    <row r="446" spans="1:2" x14ac:dyDescent="0.2">
      <c r="A446" s="126">
        <v>39142</v>
      </c>
      <c r="B446" s="127">
        <v>1.1681999999999999</v>
      </c>
    </row>
    <row r="447" spans="1:2" x14ac:dyDescent="0.2">
      <c r="A447" s="126">
        <v>39173</v>
      </c>
      <c r="B447" s="127">
        <v>1.135</v>
      </c>
    </row>
    <row r="448" spans="1:2" x14ac:dyDescent="0.2">
      <c r="A448" s="126">
        <v>39203</v>
      </c>
      <c r="B448" s="127">
        <v>1.0951</v>
      </c>
    </row>
    <row r="449" spans="1:2" x14ac:dyDescent="0.2">
      <c r="A449" s="126">
        <v>39234</v>
      </c>
      <c r="B449" s="127">
        <v>1.0650999999999999</v>
      </c>
    </row>
    <row r="450" spans="1:2" x14ac:dyDescent="0.2">
      <c r="A450" s="126">
        <v>39264</v>
      </c>
      <c r="B450" s="127">
        <v>1.0502</v>
      </c>
    </row>
    <row r="451" spans="1:2" x14ac:dyDescent="0.2">
      <c r="A451" s="126">
        <v>39295</v>
      </c>
      <c r="B451" s="127">
        <v>1.0579000000000001</v>
      </c>
    </row>
    <row r="452" spans="1:2" x14ac:dyDescent="0.2">
      <c r="A452" s="126">
        <v>39326</v>
      </c>
      <c r="B452" s="127">
        <v>1.0266999999999999</v>
      </c>
    </row>
    <row r="453" spans="1:2" x14ac:dyDescent="0.2">
      <c r="A453" s="126">
        <v>39356</v>
      </c>
      <c r="B453" s="127">
        <v>0.97540000000000004</v>
      </c>
    </row>
    <row r="454" spans="1:2" x14ac:dyDescent="0.2">
      <c r="A454" s="126">
        <v>39387</v>
      </c>
      <c r="B454" s="127">
        <v>0.96719999999999995</v>
      </c>
    </row>
    <row r="455" spans="1:2" x14ac:dyDescent="0.2">
      <c r="A455" s="126">
        <v>39417</v>
      </c>
      <c r="B455" s="127">
        <v>1.0021</v>
      </c>
    </row>
    <row r="456" spans="1:2" x14ac:dyDescent="0.2">
      <c r="A456" s="126">
        <v>39448</v>
      </c>
      <c r="B456" s="127">
        <v>1.0099</v>
      </c>
    </row>
    <row r="457" spans="1:2" x14ac:dyDescent="0.2">
      <c r="A457" s="126">
        <v>39479</v>
      </c>
      <c r="B457" s="127">
        <v>0.99860000000000004</v>
      </c>
    </row>
    <row r="458" spans="1:2" x14ac:dyDescent="0.2">
      <c r="A458" s="126">
        <v>39508</v>
      </c>
      <c r="B458" s="127">
        <v>1.0028999999999999</v>
      </c>
    </row>
    <row r="459" spans="1:2" x14ac:dyDescent="0.2">
      <c r="A459" s="126">
        <v>39539</v>
      </c>
      <c r="B459" s="127">
        <v>1.0137</v>
      </c>
    </row>
    <row r="460" spans="1:2" x14ac:dyDescent="0.2">
      <c r="A460" s="126">
        <v>39569</v>
      </c>
      <c r="B460" s="127">
        <v>0.99929999999999997</v>
      </c>
    </row>
    <row r="461" spans="1:2" x14ac:dyDescent="0.2">
      <c r="A461" s="126">
        <v>39600</v>
      </c>
      <c r="B461" s="127">
        <v>1.0165999999999999</v>
      </c>
    </row>
    <row r="462" spans="1:2" x14ac:dyDescent="0.2">
      <c r="A462" s="126">
        <v>39630</v>
      </c>
      <c r="B462" s="127">
        <v>1.0129999999999999</v>
      </c>
    </row>
    <row r="463" spans="1:2" x14ac:dyDescent="0.2">
      <c r="A463" s="126">
        <v>39661</v>
      </c>
      <c r="B463" s="127">
        <v>1.0535000000000001</v>
      </c>
    </row>
    <row r="464" spans="1:2" x14ac:dyDescent="0.2">
      <c r="A464" s="126">
        <v>39692</v>
      </c>
      <c r="B464" s="127">
        <v>1.0582</v>
      </c>
    </row>
    <row r="465" spans="1:2" x14ac:dyDescent="0.2">
      <c r="A465" s="126">
        <v>39722</v>
      </c>
      <c r="B465" s="127">
        <v>1.1847000000000001</v>
      </c>
    </row>
    <row r="466" spans="1:2" x14ac:dyDescent="0.2">
      <c r="A466" s="126">
        <v>39753</v>
      </c>
      <c r="B466" s="127">
        <v>1.2171000000000001</v>
      </c>
    </row>
    <row r="467" spans="1:2" x14ac:dyDescent="0.2">
      <c r="A467" s="126">
        <v>39783</v>
      </c>
      <c r="B467" s="127">
        <v>1.2337</v>
      </c>
    </row>
    <row r="468" spans="1:2" x14ac:dyDescent="0.2">
      <c r="A468" s="126">
        <v>39814</v>
      </c>
      <c r="B468" s="127">
        <v>1.2248000000000001</v>
      </c>
    </row>
    <row r="469" spans="1:2" x14ac:dyDescent="0.2">
      <c r="A469" s="126">
        <v>39845</v>
      </c>
      <c r="B469" s="127">
        <v>1.2452000000000001</v>
      </c>
    </row>
    <row r="470" spans="1:2" x14ac:dyDescent="0.2">
      <c r="A470" s="126">
        <v>39873</v>
      </c>
      <c r="B470" s="127">
        <v>1.2645</v>
      </c>
    </row>
    <row r="471" spans="1:2" x14ac:dyDescent="0.2">
      <c r="A471" s="126">
        <v>39904</v>
      </c>
      <c r="B471" s="127">
        <v>1.2242</v>
      </c>
    </row>
    <row r="472" spans="1:2" x14ac:dyDescent="0.2">
      <c r="A472" s="126">
        <v>39934</v>
      </c>
      <c r="B472" s="127">
        <v>1.1528</v>
      </c>
    </row>
    <row r="473" spans="1:2" x14ac:dyDescent="0.2">
      <c r="A473" s="126">
        <v>39965</v>
      </c>
      <c r="B473" s="127">
        <v>1.1264000000000001</v>
      </c>
    </row>
    <row r="474" spans="1:2" x14ac:dyDescent="0.2">
      <c r="A474" s="126">
        <v>39995</v>
      </c>
      <c r="B474" s="127">
        <v>1.1229</v>
      </c>
    </row>
    <row r="475" spans="1:2" x14ac:dyDescent="0.2">
      <c r="A475" s="126">
        <v>40026</v>
      </c>
      <c r="B475" s="127">
        <v>1.0871999999999999</v>
      </c>
    </row>
    <row r="476" spans="1:2" x14ac:dyDescent="0.2">
      <c r="A476" s="126">
        <v>40057</v>
      </c>
      <c r="B476" s="127">
        <v>1.0815999999999999</v>
      </c>
    </row>
    <row r="477" spans="1:2" x14ac:dyDescent="0.2">
      <c r="A477" s="126">
        <v>40087</v>
      </c>
      <c r="B477" s="127">
        <v>1.0547</v>
      </c>
    </row>
    <row r="478" spans="1:2" x14ac:dyDescent="0.2">
      <c r="A478" s="126">
        <v>40118</v>
      </c>
      <c r="B478" s="127">
        <v>1.0592999999999999</v>
      </c>
    </row>
    <row r="479" spans="1:2" x14ac:dyDescent="0.2">
      <c r="A479" s="126">
        <v>40148</v>
      </c>
      <c r="B479" s="127">
        <v>1.0537000000000001</v>
      </c>
    </row>
    <row r="480" spans="1:2" x14ac:dyDescent="0.2">
      <c r="A480" s="126">
        <v>40179</v>
      </c>
      <c r="B480" s="127">
        <v>1.0438000000000001</v>
      </c>
    </row>
    <row r="481" spans="1:2" x14ac:dyDescent="0.2">
      <c r="A481" s="126">
        <v>40210</v>
      </c>
      <c r="B481" s="127">
        <v>1.0571999999999999</v>
      </c>
    </row>
    <row r="482" spans="1:2" x14ac:dyDescent="0.2">
      <c r="A482" s="126">
        <v>40238</v>
      </c>
      <c r="B482" s="127">
        <v>1.0228999999999999</v>
      </c>
    </row>
    <row r="483" spans="1:2" x14ac:dyDescent="0.2">
      <c r="A483" s="126">
        <v>40269</v>
      </c>
      <c r="B483" s="127">
        <v>1.0052000000000001</v>
      </c>
    </row>
    <row r="484" spans="1:2" x14ac:dyDescent="0.2">
      <c r="A484" s="126">
        <v>40299</v>
      </c>
      <c r="B484" s="127">
        <v>1.0403</v>
      </c>
    </row>
    <row r="485" spans="1:2" x14ac:dyDescent="0.2">
      <c r="A485" s="126">
        <v>40330</v>
      </c>
      <c r="B485" s="127">
        <v>1.0376000000000001</v>
      </c>
    </row>
    <row r="486" spans="1:2" x14ac:dyDescent="0.2">
      <c r="A486" s="126">
        <v>40360</v>
      </c>
      <c r="B486" s="127">
        <v>1.0422</v>
      </c>
    </row>
    <row r="487" spans="1:2" x14ac:dyDescent="0.2">
      <c r="A487" s="126">
        <v>40391</v>
      </c>
      <c r="B487" s="127">
        <v>1.0404</v>
      </c>
    </row>
    <row r="488" spans="1:2" x14ac:dyDescent="0.2">
      <c r="A488" s="126">
        <v>40422</v>
      </c>
      <c r="B488" s="127">
        <v>1.0329999999999999</v>
      </c>
    </row>
    <row r="489" spans="1:2" x14ac:dyDescent="0.2">
      <c r="A489" s="126">
        <v>40452</v>
      </c>
      <c r="B489" s="127">
        <v>1.0179</v>
      </c>
    </row>
    <row r="490" spans="1:2" x14ac:dyDescent="0.2">
      <c r="A490" s="126">
        <v>40483</v>
      </c>
      <c r="B490" s="127">
        <v>1.0128999999999999</v>
      </c>
    </row>
    <row r="491" spans="1:2" x14ac:dyDescent="0.2">
      <c r="A491" s="126">
        <v>40513</v>
      </c>
      <c r="B491" s="127">
        <v>1.0081</v>
      </c>
    </row>
    <row r="492" spans="1:2" x14ac:dyDescent="0.2">
      <c r="A492" s="126">
        <v>40544</v>
      </c>
      <c r="B492" s="127">
        <v>0.99390000000000001</v>
      </c>
    </row>
    <row r="493" spans="1:2" x14ac:dyDescent="0.2">
      <c r="A493" s="126">
        <v>40575</v>
      </c>
      <c r="B493" s="127">
        <v>0.98760000000000003</v>
      </c>
    </row>
    <row r="494" spans="1:2" x14ac:dyDescent="0.2">
      <c r="A494" s="126">
        <v>40603</v>
      </c>
      <c r="B494" s="127">
        <v>0.97660000000000002</v>
      </c>
    </row>
    <row r="495" spans="1:2" x14ac:dyDescent="0.2">
      <c r="A495" s="126">
        <v>40634</v>
      </c>
      <c r="B495" s="127">
        <v>0.95799999999999996</v>
      </c>
    </row>
    <row r="496" spans="1:2" x14ac:dyDescent="0.2">
      <c r="A496" s="126">
        <v>40664</v>
      </c>
      <c r="B496" s="127">
        <v>0.96799999999999997</v>
      </c>
    </row>
    <row r="497" spans="1:2" x14ac:dyDescent="0.2">
      <c r="A497" s="126">
        <v>40695</v>
      </c>
      <c r="B497" s="127">
        <v>0.97660000000000002</v>
      </c>
    </row>
    <row r="498" spans="1:2" x14ac:dyDescent="0.2">
      <c r="A498" s="126">
        <v>40725</v>
      </c>
      <c r="B498" s="127">
        <v>0.95530000000000004</v>
      </c>
    </row>
    <row r="499" spans="1:2" x14ac:dyDescent="0.2">
      <c r="A499" s="126">
        <v>40756</v>
      </c>
      <c r="B499" s="127">
        <v>0.98170000000000002</v>
      </c>
    </row>
    <row r="500" spans="1:2" x14ac:dyDescent="0.2">
      <c r="A500" s="126">
        <v>40787</v>
      </c>
      <c r="B500" s="127">
        <v>1.0024999999999999</v>
      </c>
    </row>
    <row r="501" spans="1:2" x14ac:dyDescent="0.2">
      <c r="A501" s="126">
        <v>40817</v>
      </c>
      <c r="B501" s="127">
        <v>1.0198</v>
      </c>
    </row>
    <row r="502" spans="1:2" x14ac:dyDescent="0.2">
      <c r="A502" s="126">
        <v>40848</v>
      </c>
      <c r="B502" s="127">
        <v>1.0247999999999999</v>
      </c>
    </row>
    <row r="503" spans="1:2" x14ac:dyDescent="0.2">
      <c r="A503" s="126">
        <v>40878</v>
      </c>
      <c r="B503" s="127">
        <v>1.0235000000000001</v>
      </c>
    </row>
    <row r="504" spans="1:2" x14ac:dyDescent="0.2">
      <c r="A504" s="126">
        <v>40909</v>
      </c>
      <c r="B504" s="127">
        <v>1.0129999999999999</v>
      </c>
    </row>
    <row r="505" spans="1:2" x14ac:dyDescent="0.2">
      <c r="A505" s="126">
        <v>40940</v>
      </c>
      <c r="B505" s="127">
        <v>0.99670000000000003</v>
      </c>
    </row>
    <row r="506" spans="1:2" x14ac:dyDescent="0.2">
      <c r="A506" s="126">
        <v>40969</v>
      </c>
      <c r="B506" s="127">
        <v>0.99380000000000002</v>
      </c>
    </row>
    <row r="507" spans="1:2" x14ac:dyDescent="0.2">
      <c r="A507" s="126">
        <v>41000</v>
      </c>
      <c r="B507" s="127">
        <v>0.99280000000000002</v>
      </c>
    </row>
    <row r="508" spans="1:2" x14ac:dyDescent="0.2">
      <c r="A508" s="126">
        <v>41030</v>
      </c>
      <c r="B508" s="127">
        <v>1.0097</v>
      </c>
    </row>
    <row r="509" spans="1:2" x14ac:dyDescent="0.2">
      <c r="A509" s="126">
        <v>41061</v>
      </c>
      <c r="B509" s="127">
        <v>1.028</v>
      </c>
    </row>
    <row r="510" spans="1:2" x14ac:dyDescent="0.2">
      <c r="A510" s="126">
        <v>41091</v>
      </c>
      <c r="B510" s="127">
        <v>1.0142</v>
      </c>
    </row>
    <row r="511" spans="1:2" x14ac:dyDescent="0.2">
      <c r="A511" s="126">
        <v>41122</v>
      </c>
      <c r="B511" s="127">
        <v>0.99239999999999995</v>
      </c>
    </row>
    <row r="512" spans="1:2" x14ac:dyDescent="0.2">
      <c r="A512" s="126">
        <v>41153</v>
      </c>
      <c r="B512" s="127">
        <v>0.97829999999999995</v>
      </c>
    </row>
    <row r="513" spans="1:2" x14ac:dyDescent="0.2">
      <c r="A513" s="126">
        <v>41183</v>
      </c>
      <c r="B513" s="127">
        <v>0.98719999999999997</v>
      </c>
    </row>
    <row r="514" spans="1:2" x14ac:dyDescent="0.2">
      <c r="A514" s="126">
        <v>41214</v>
      </c>
      <c r="B514" s="127">
        <v>0.997</v>
      </c>
    </row>
    <row r="515" spans="1:2" x14ac:dyDescent="0.2">
      <c r="A515" s="126">
        <v>41244</v>
      </c>
      <c r="B515" s="127">
        <v>0.98980000000000001</v>
      </c>
    </row>
    <row r="516" spans="1:2" x14ac:dyDescent="0.2">
      <c r="A516" s="126">
        <v>41275</v>
      </c>
      <c r="B516" s="127">
        <v>0.99209999999999998</v>
      </c>
    </row>
    <row r="517" spans="1:2" x14ac:dyDescent="0.2">
      <c r="A517" s="126">
        <v>41306</v>
      </c>
      <c r="B517" s="127">
        <v>1.0098</v>
      </c>
    </row>
    <row r="518" spans="1:2" x14ac:dyDescent="0.2">
      <c r="A518" s="126">
        <v>41334</v>
      </c>
      <c r="B518" s="127">
        <v>1.0244</v>
      </c>
    </row>
    <row r="519" spans="1:2" x14ac:dyDescent="0.2">
      <c r="A519" s="126">
        <v>41365</v>
      </c>
      <c r="B519" s="127">
        <v>1.0186999999999999</v>
      </c>
    </row>
    <row r="520" spans="1:2" x14ac:dyDescent="0.2">
      <c r="A520" s="126">
        <v>41395</v>
      </c>
      <c r="B520" s="127">
        <v>1.0196000000000001</v>
      </c>
    </row>
    <row r="521" spans="1:2" x14ac:dyDescent="0.2">
      <c r="A521" s="126">
        <v>41426</v>
      </c>
      <c r="B521" s="127">
        <v>1.0314000000000001</v>
      </c>
    </row>
    <row r="522" spans="1:2" x14ac:dyDescent="0.2">
      <c r="A522" s="126">
        <v>41456</v>
      </c>
      <c r="B522" s="127">
        <v>1.0402</v>
      </c>
    </row>
    <row r="523" spans="1:2" x14ac:dyDescent="0.2">
      <c r="A523" s="126">
        <v>41487</v>
      </c>
      <c r="B523" s="127">
        <v>1.0407</v>
      </c>
    </row>
    <row r="524" spans="1:2" x14ac:dyDescent="0.2">
      <c r="A524" s="126">
        <v>41518</v>
      </c>
      <c r="B524" s="127">
        <v>1.0342</v>
      </c>
    </row>
    <row r="525" spans="1:2" x14ac:dyDescent="0.2">
      <c r="A525" s="126">
        <v>41548</v>
      </c>
      <c r="B525" s="127">
        <v>1.0363</v>
      </c>
    </row>
    <row r="526" spans="1:2" x14ac:dyDescent="0.2">
      <c r="A526" s="126">
        <v>41579</v>
      </c>
      <c r="B526" s="127">
        <v>1.0486</v>
      </c>
    </row>
    <row r="527" spans="1:2" x14ac:dyDescent="0.2">
      <c r="A527" s="126">
        <v>41609</v>
      </c>
      <c r="B527" s="127">
        <v>1.0639000000000001</v>
      </c>
    </row>
    <row r="528" spans="1:2" x14ac:dyDescent="0.2">
      <c r="A528" s="126">
        <v>41640</v>
      </c>
      <c r="B528" s="127">
        <v>1.0940000000000001</v>
      </c>
    </row>
    <row r="529" spans="1:2" x14ac:dyDescent="0.2">
      <c r="A529" s="126">
        <v>41671</v>
      </c>
      <c r="B529" s="127">
        <v>1.1053999999999999</v>
      </c>
    </row>
    <row r="530" spans="1:2" x14ac:dyDescent="0.2">
      <c r="A530" s="126">
        <v>41699</v>
      </c>
      <c r="B530" s="127">
        <v>1.1107</v>
      </c>
    </row>
    <row r="531" spans="1:2" x14ac:dyDescent="0.2">
      <c r="A531" s="126">
        <v>41730</v>
      </c>
      <c r="B531" s="127">
        <v>1.0992</v>
      </c>
    </row>
    <row r="532" spans="1:2" x14ac:dyDescent="0.2">
      <c r="A532" s="126">
        <v>41760</v>
      </c>
      <c r="B532" s="127">
        <v>1.0893999999999999</v>
      </c>
    </row>
    <row r="533" spans="1:2" x14ac:dyDescent="0.2">
      <c r="A533" s="126">
        <v>41791</v>
      </c>
      <c r="B533" s="127">
        <v>1.083</v>
      </c>
    </row>
    <row r="534" spans="1:2" x14ac:dyDescent="0.2">
      <c r="A534" s="126">
        <v>41821</v>
      </c>
      <c r="B534" s="127">
        <v>1.0739000000000001</v>
      </c>
    </row>
    <row r="535" spans="1:2" x14ac:dyDescent="0.2">
      <c r="A535" s="126">
        <v>41852</v>
      </c>
      <c r="B535" s="127">
        <v>1.0926</v>
      </c>
    </row>
    <row r="536" spans="1:2" x14ac:dyDescent="0.2">
      <c r="A536" s="126">
        <v>41883</v>
      </c>
      <c r="B536" s="127">
        <v>1.1011</v>
      </c>
    </row>
    <row r="537" spans="1:2" x14ac:dyDescent="0.2">
      <c r="A537" s="126">
        <v>41913</v>
      </c>
      <c r="B537" s="127">
        <v>1.1212</v>
      </c>
    </row>
    <row r="538" spans="1:2" x14ac:dyDescent="0.2">
      <c r="A538" s="126">
        <v>41944</v>
      </c>
      <c r="B538" s="127">
        <v>1.1325000000000001</v>
      </c>
    </row>
    <row r="539" spans="1:2" x14ac:dyDescent="0.2">
      <c r="A539" s="126">
        <v>41974</v>
      </c>
      <c r="B539" s="127">
        <v>1.1532</v>
      </c>
    </row>
    <row r="540" spans="1:2" x14ac:dyDescent="0.2">
      <c r="A540" s="126">
        <v>42005</v>
      </c>
      <c r="B540" s="127">
        <v>1.2121999999999999</v>
      </c>
    </row>
    <row r="541" spans="1:2" x14ac:dyDescent="0.2">
      <c r="A541" s="126">
        <v>42036</v>
      </c>
      <c r="B541" s="127">
        <v>1.2499</v>
      </c>
    </row>
    <row r="542" spans="1:2" x14ac:dyDescent="0.2">
      <c r="A542" s="126">
        <v>42064</v>
      </c>
      <c r="B542" s="127">
        <v>1.2618</v>
      </c>
    </row>
    <row r="543" spans="1:2" x14ac:dyDescent="0.2">
      <c r="A543" s="126">
        <v>42095</v>
      </c>
      <c r="B543" s="127">
        <v>1.2337</v>
      </c>
    </row>
    <row r="544" spans="1:2" x14ac:dyDescent="0.2">
      <c r="A544" s="126">
        <v>42125</v>
      </c>
      <c r="B544" s="127">
        <v>1.2176</v>
      </c>
    </row>
    <row r="545" spans="1:2" x14ac:dyDescent="0.2">
      <c r="A545" s="126">
        <v>42156</v>
      </c>
      <c r="B545" s="127">
        <v>1.2364999999999999</v>
      </c>
    </row>
    <row r="546" spans="1:2" x14ac:dyDescent="0.2">
      <c r="A546" s="126">
        <v>42186</v>
      </c>
      <c r="B546" s="127">
        <v>1.2863</v>
      </c>
    </row>
    <row r="547" spans="1:2" x14ac:dyDescent="0.2">
      <c r="A547" s="126">
        <v>42217</v>
      </c>
      <c r="B547" s="127">
        <v>1.3147</v>
      </c>
    </row>
    <row r="548" spans="1:2" x14ac:dyDescent="0.2">
      <c r="A548" s="126">
        <v>42248</v>
      </c>
      <c r="B548" s="127">
        <v>1.3266</v>
      </c>
    </row>
    <row r="549" spans="1:2" x14ac:dyDescent="0.2">
      <c r="A549" s="126">
        <v>42278</v>
      </c>
      <c r="B549" s="127">
        <v>1.3071999999999999</v>
      </c>
    </row>
    <row r="550" spans="1:2" x14ac:dyDescent="0.2">
      <c r="A550" s="126">
        <v>42309</v>
      </c>
      <c r="B550" s="127">
        <v>1.3279000000000001</v>
      </c>
    </row>
    <row r="551" spans="1:2" x14ac:dyDescent="0.2">
      <c r="A551" s="126">
        <v>42339</v>
      </c>
      <c r="B551" s="127">
        <v>1.3713</v>
      </c>
    </row>
    <row r="552" spans="1:2" x14ac:dyDescent="0.2">
      <c r="A552" s="126">
        <v>42370</v>
      </c>
      <c r="B552" s="127">
        <v>1.4208000000000001</v>
      </c>
    </row>
    <row r="553" spans="1:2" x14ac:dyDescent="0.2">
      <c r="A553" s="126">
        <v>42401</v>
      </c>
      <c r="B553" s="127">
        <v>1.3796999999999999</v>
      </c>
    </row>
    <row r="554" spans="1:2" x14ac:dyDescent="0.2">
      <c r="A554" s="126">
        <v>42430</v>
      </c>
      <c r="B554" s="127">
        <v>1.3226</v>
      </c>
    </row>
    <row r="555" spans="1:2" x14ac:dyDescent="0.2">
      <c r="A555" s="126">
        <v>42461</v>
      </c>
      <c r="B555" s="127">
        <v>1.2818000000000001</v>
      </c>
    </row>
    <row r="556" spans="1:2" x14ac:dyDescent="0.2">
      <c r="A556" s="126">
        <v>42491</v>
      </c>
      <c r="B556" s="127">
        <v>1.2945</v>
      </c>
    </row>
    <row r="557" spans="1:2" x14ac:dyDescent="0.2">
      <c r="A557" s="126">
        <v>42522</v>
      </c>
      <c r="B557" s="127">
        <v>1.2894000000000001</v>
      </c>
    </row>
    <row r="558" spans="1:2" x14ac:dyDescent="0.2">
      <c r="A558" s="126">
        <v>42552</v>
      </c>
      <c r="B558" s="127">
        <v>1.3051999999999999</v>
      </c>
    </row>
    <row r="559" spans="1:2" x14ac:dyDescent="0.2">
      <c r="A559" s="126">
        <v>42583</v>
      </c>
      <c r="B559" s="127">
        <v>1.2998000000000001</v>
      </c>
    </row>
    <row r="560" spans="1:2" x14ac:dyDescent="0.2">
      <c r="A560" s="126">
        <v>42614</v>
      </c>
      <c r="B560" s="127">
        <v>1.3108</v>
      </c>
    </row>
    <row r="561" spans="1:2" x14ac:dyDescent="0.2">
      <c r="A561" s="126">
        <v>42644</v>
      </c>
      <c r="B561" s="127">
        <v>1.3250999999999999</v>
      </c>
    </row>
    <row r="562" spans="1:2" x14ac:dyDescent="0.2">
      <c r="A562" s="126">
        <v>42675</v>
      </c>
      <c r="B562" s="127">
        <v>1.3433999999999999</v>
      </c>
    </row>
    <row r="563" spans="1:2" x14ac:dyDescent="0.2">
      <c r="A563" s="126">
        <v>42705</v>
      </c>
      <c r="B563" s="127">
        <v>1.3339000000000001</v>
      </c>
    </row>
    <row r="564" spans="1:2" x14ac:dyDescent="0.2">
      <c r="A564" s="126">
        <v>42736</v>
      </c>
      <c r="B564" s="127">
        <v>1.3183</v>
      </c>
    </row>
    <row r="565" spans="1:2" x14ac:dyDescent="0.2">
      <c r="A565" s="126">
        <v>42767</v>
      </c>
      <c r="B565" s="127">
        <v>1.3109</v>
      </c>
    </row>
    <row r="566" spans="1:2" x14ac:dyDescent="0.2">
      <c r="A566" s="126">
        <v>42795</v>
      </c>
      <c r="B566" s="127">
        <v>1.3387</v>
      </c>
    </row>
    <row r="567" spans="1:2" x14ac:dyDescent="0.2">
      <c r="A567" s="126">
        <v>42826</v>
      </c>
      <c r="B567" s="127">
        <v>1.3436999999999999</v>
      </c>
    </row>
    <row r="568" spans="1:2" x14ac:dyDescent="0.2">
      <c r="A568" s="126">
        <v>42856</v>
      </c>
      <c r="B568" s="127">
        <v>1.3606</v>
      </c>
    </row>
    <row r="569" spans="1:2" x14ac:dyDescent="0.2">
      <c r="A569" s="126">
        <v>42887</v>
      </c>
      <c r="B569" s="127">
        <v>1.3294999999999999</v>
      </c>
    </row>
    <row r="570" spans="1:2" x14ac:dyDescent="0.2">
      <c r="A570" s="126">
        <v>42917</v>
      </c>
      <c r="B570" s="127">
        <v>1.2689999999999999</v>
      </c>
    </row>
    <row r="571" spans="1:2" x14ac:dyDescent="0.2">
      <c r="A571" s="126">
        <v>42948</v>
      </c>
      <c r="B571" s="127">
        <v>1.2607999999999999</v>
      </c>
    </row>
    <row r="572" spans="1:2" x14ac:dyDescent="0.2">
      <c r="A572" s="126">
        <v>42979</v>
      </c>
      <c r="B572" s="127">
        <v>1.2279</v>
      </c>
    </row>
    <row r="573" spans="1:2" x14ac:dyDescent="0.2">
      <c r="A573" s="126">
        <v>43009</v>
      </c>
      <c r="B573" s="127">
        <v>1.2606999999999999</v>
      </c>
    </row>
    <row r="574" spans="1:2" x14ac:dyDescent="0.2">
      <c r="A574" s="126">
        <v>43040</v>
      </c>
      <c r="B574" s="127">
        <v>1.2774000000000001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7</vt:i4>
      </vt:variant>
    </vt:vector>
  </HeadingPairs>
  <TitlesOfParts>
    <vt:vector size="31" baseType="lpstr">
      <vt:lpstr>Summary Analysis</vt:lpstr>
      <vt:lpstr>HVDC O&amp;M Costs</vt:lpstr>
      <vt:lpstr>LTA O&amp;M Costs</vt:lpstr>
      <vt:lpstr>A&amp;G</vt:lpstr>
      <vt:lpstr>Transmission 2016</vt:lpstr>
      <vt:lpstr>Transmission 2015</vt:lpstr>
      <vt:lpstr>Transmission 2014</vt:lpstr>
      <vt:lpstr>CA Trans</vt:lpstr>
      <vt:lpstr>NLH Tr O&amp;M Actual, 2014</vt:lpstr>
      <vt:lpstr>NLH Tr O&amp;M Actual, 2015</vt:lpstr>
      <vt:lpstr>NLH Tr O&amp;M Actual, 2016</vt:lpstr>
      <vt:lpstr>NLH Tr O&amp;M Actual 2017</vt:lpstr>
      <vt:lpstr>NLH Data, 2014</vt:lpstr>
      <vt:lpstr>NLH Tr O&amp;M Estimates, 2015</vt:lpstr>
      <vt:lpstr>NLH Tr O&amp;M Estimates, 2016</vt:lpstr>
      <vt:lpstr>Line Lengths</vt:lpstr>
      <vt:lpstr>NL Hydro Load Density</vt:lpstr>
      <vt:lpstr>O&amp;M Lines Towers (STable 4, v2)</vt:lpstr>
      <vt:lpstr>Pole Miles 2016</vt:lpstr>
      <vt:lpstr>Pole Miles 2015</vt:lpstr>
      <vt:lpstr>Pole Miles 2014</vt:lpstr>
      <vt:lpstr>Transmission 2013</vt:lpstr>
      <vt:lpstr>Pole Miles 2013</vt:lpstr>
      <vt:lpstr>CAD_USD</vt:lpstr>
      <vt:lpstr>'NLH Tr O&amp;M Actual 2017'!Database</vt:lpstr>
      <vt:lpstr>'NLH Tr O&amp;M Actual, 2014'!Database</vt:lpstr>
      <vt:lpstr>Database</vt:lpstr>
      <vt:lpstr>'Transmission 2013'!Print_Area</vt:lpstr>
      <vt:lpstr>'Transmission 2014'!Print_Area</vt:lpstr>
      <vt:lpstr>'Transmission 2015'!Print_Area</vt:lpstr>
      <vt:lpstr>'Transmission 2016'!Print_Area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Crowley</dc:creator>
  <cp:lastModifiedBy>Robert Camfield</cp:lastModifiedBy>
  <cp:lastPrinted>2017-08-14T19:54:56Z</cp:lastPrinted>
  <dcterms:created xsi:type="dcterms:W3CDTF">2017-08-11T18:18:17Z</dcterms:created>
  <dcterms:modified xsi:type="dcterms:W3CDTF">2019-02-25T16:04:30Z</dcterms:modified>
</cp:coreProperties>
</file>